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1c4741880cf2069e/个人/"/>
    </mc:Choice>
  </mc:AlternateContent>
  <xr:revisionPtr revIDLastSave="23" documentId="11_F25DC773A252ABDACC1048BDC11F63425BDE58E3" xr6:coauthVersionLast="47" xr6:coauthVersionMax="47" xr10:uidLastSave="{32307A09-6F5E-4632-AA9B-ABF666C3752B}"/>
  <bookViews>
    <workbookView xWindow="19095" yWindow="0" windowWidth="19410" windowHeight="20985" tabRatio="838" xr2:uid="{00000000-000D-0000-FFFF-FFFF00000000}"/>
  </bookViews>
  <sheets>
    <sheet name="Transformer" sheetId="2" r:id="rId1"/>
    <sheet name="Transformer_Full_Stack" sheetId="3" r:id="rId2"/>
    <sheet name="Backprop" sheetId="4" r:id="rId3"/>
    <sheet name="Self-Attention-rc1" sheetId="5" r:id="rId4"/>
    <sheet name="VectorDatabase" sheetId="6" r:id="rId5"/>
    <sheet name="MLP" sheetId="7" r:id="rId6"/>
    <sheet name="RNN small" sheetId="8" r:id="rId7"/>
    <sheet name="RNN medium" sheetId="9" r:id="rId8"/>
    <sheet name="RNN large" sheetId="10" r:id="rId9"/>
    <sheet name="Temperature small" sheetId="11" r:id="rId10"/>
    <sheet name="Temperature medium" sheetId="12" r:id="rId11"/>
    <sheet name="Alg.7" sheetId="13" r:id="rId12"/>
    <sheet name="Alg.11" sheetId="14" r:id="rId13"/>
    <sheet name="3 heads" sheetId="15" r:id="rId14"/>
    <sheet name="mLSTM" sheetId="16" r:id="rId15"/>
    <sheet name="Sheet1" sheetId="17" r:id="rId16"/>
  </sheets>
  <externalReferences>
    <externalReference r:id="rId17"/>
    <externalReference r:id="rId18"/>
    <externalReference r:id="rId19"/>
    <externalReference r:id="rId20"/>
  </externalReferences>
  <definedNames>
    <definedName name="_alpha1" localSheetId="10">'[1]ReLU vs. LeakyReLU'!$H$5</definedName>
    <definedName name="_alpha1" localSheetId="9">'[1]ReLU vs. LeakyReLU'!$H$5</definedName>
    <definedName name="_alpha1">'[2]ReLU vs. LeakyReLU'!$H$5</definedName>
    <definedName name="_alpha2" localSheetId="10">'[1]ReLU vs. LeakyReLU'!#REF!</definedName>
    <definedName name="_alpha2" localSheetId="9">'[1]ReLU vs. LeakyReLU'!#REF!</definedName>
    <definedName name="_alpha2">'[2]ReLU vs. LeakyReLU'!#REF!</definedName>
    <definedName name="_dk" localSheetId="12">[3]small!$E$7</definedName>
    <definedName name="_dk" localSheetId="11">[3]small!$E$7</definedName>
    <definedName name="_dk">[4]small!$E$7</definedName>
    <definedName name="FOLD">_xlfn.LAMBDA(_xlpm.array,_xlpm.image_width,  _xlfn.LET(  _xlpm.n, COUNT(_xlpm.array),  _xlpm.w, _xlpm.image_width,  _xlpm.h, CEILING(_xlpm.n / _xlpm.w, 1),  INDEX(_xlpm.array, _xlfn.SEQUENCE(_xlpm.h,_xlpm.w))  ))</definedName>
    <definedName name="FORWARD">Backprop!$C$3</definedName>
    <definedName name="NORMALIZE">_xlfn.LAMBDA(_xlpm.x, _xlfn.LET(_xlpm.mu, AVERAGE(_xlpm.x), _xlpm.delta, STDEV(_xlpm.x), (_xlpm.x - _xlpm.mu)/(_xlpm.delta+0.001)))</definedName>
    <definedName name="PE">_xlfn.LAMBDA(_xlpm.d,_xlpm.L,_xlpm.n, _xlfn.MAKEARRAY(_xlpm.d,_xlpm.L, _xlfn.LAMBDA(_xlpm.k,_xlpm.T,_xlfn.LET(_xlpm.i,_xlpm.T/2,_xlpm.p,_xlpm.k/(_xlpm.n^(2*_xlpm.i/_xlpm.d)),IF(ISEVEN(_xlpm.k),SIN(_xlpm.p),COS(_xlpm.p))))))</definedName>
    <definedName name="RANDLINEAR">_xlfn.LAMBDA(_xlpm.rows,_xlpm.columns,_xlpm.has_biases,  _xlfn.LET(_xlpm.weights, _xlfn.MAKEARRAY(_xlpm.rows,_xlpm.columns,                                _xlfn.LAMBDA(_xlpm.i,_xlpm.j, _xlfn.LET(_xlpm.s, RAND(), IF(_xlpm.s&gt;0.6,1, IF(_xlpm.s&gt;0.5, -1, 0))))),         _xlpm.biases, _xlfn.MAKEARRAY(_xlpm.rows,1, _xlfn.LAMBDA(_xlpm.i,_xlpm.j, RANDBETWEEN(-3,3))),  IF(_xlpm.has_biases, _xlfn.HSTACK(_xlpm.weights, _xlpm.biases), _xlpm.weights)))</definedName>
    <definedName name="RELU">_xlfn.LAMBDA(_xlpm.array, _xlfn.MAP(_xlpm.array,_xlfn.LAMBDA(_xlpm.x, MAX(_xlpm.x,0))))</definedName>
    <definedName name="SOFTMAX" localSheetId="13">_xlfn.LAMBDA(_xlpm.x, _xlfn.LET(_xlpm.s,  SUM(EXP(_xlpm.x)), EXP(_xlpm.x) / _xlpm.s))</definedName>
    <definedName name="SOFTMAX">_xlfn.LAMBDA(_xlpm.x, _xlfn.LET(_xlpm.s,  SUM(EXP(_xlpm.x)), EXP(_xlpm.x) / _xlpm.s))</definedName>
    <definedName name="UNFOLD">_xlfn.LAMBDA(_xlpm.image,_xlpm.filter_size,_xlpm.stride,_xlpm.padding,_xlpm.pad_with,  _xlfn.LET(_xlpm.o, _xlpm.image,  _xlpm.h, ROWS(_xlpm.o),  _xlpm.w, COLUMNS(_xlpm.o),  _xlpm.ph, _xlpm.h+_xlpm.padding,  _xlpm.pw, _xlpm.w+_xlpm.padding,  _xlpm.pimg, _xlfn.EXPAND(_xlpm.o, _xlpm.h+_xlpm.padding, _xlpm.w+_xlpm.padding, _xlpm.pad_with),  _xlpm.d, _xlpm.filter_size,  _xlpm.s, _xlpm.stride,  _xlpm.hs, _xlpm.h/_xlpm.s, _xlpm.ws, _xlpm.w/_xlpm.s,  _xlpm.is, _xlfn.TOROW(_xlfn.MAKEARRAY(_xlpm.hs,_xlpm.ws, _xlfn.LAMBDA(_xlpm.y,_xlpm.x,_xlpm.s*(_xlpm.y-1)))),  _xlpm.js, _xlfn.TOROW(_xlfn.MAKEARRAY(_xlpm.hs,_xlpm.ws, _xlfn.LAMBDA(_xlpm.y,_xlpm.x,_xlpm.s*(_xlpm.x-1)))),  _xlpm.us, _xlfn.TOROW(_xlfn.MAKEARRAY(_xlpm.d,_xlpm.d, _xlfn.LAMBDA(_xlpm.y,_xlpm.x,_xlpm.y-1))),  _xlpm.vs, _xlfn.TOROW(_xlfn.MAKEARRAY(_xlpm.d,_xlpm.d, _xlfn.LAMBDA(_xlpm.y,_xlpm.x,_xlpm.x-1))),  _xlfn.MAKEARRAY(_xlpm.d*_xlpm.d, _xlpm.hs*_xlpm.ws, _xlfn.LAMBDA(_xlpm.k,_xlpm.p,  _xlfn.LET(  _xlpm.i,INDEX(_xlpm.is, _xlpm.p), _xlpm.j, INDEX(_xlpm.js, _xlpm.p),  _xlpm.u,INDEX(_xlpm.us, _xlpm.k), _xlpm.v,INDEX(_xlpm.vs, _xlpm.k),  _xlpm.r, 1+_xlpm.i+_xlpm.u, _xlpm.c, 1+_xlpm.j+_xlpm.v,  INDEX(_xlpm.pimg,_xlpm.r,_xlpm.c)))))  )</definedName>
    <definedName name="width" localSheetId="13">#REF!</definedName>
    <definedName name="width" localSheetId="12">#REF!</definedName>
    <definedName name="width" localSheetId="11">#REF!</definedName>
    <definedName name="width" localSheetId="14">#REF!</definedName>
    <definedName name="width" localSheetId="10">#REF!</definedName>
    <definedName name="width" localSheetId="9">#REF!</definedName>
    <definedName name="width">#REF!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7" i="16" l="1" a="1"/>
  <c r="P17" i="16" s="1"/>
  <c r="R17" i="16" s="1" a="1"/>
  <c r="R17" i="16" s="1"/>
  <c r="Z17" i="16" a="1"/>
  <c r="Z17" i="16"/>
  <c r="AB17" i="16" a="1"/>
  <c r="AB17" i="16" s="1"/>
  <c r="AG17" i="16" s="1"/>
  <c r="P22" i="16" a="1"/>
  <c r="P22" i="16"/>
  <c r="U22" i="16" s="1" a="1"/>
  <c r="U22" i="16" s="1"/>
  <c r="Z22" i="16" a="1"/>
  <c r="Z22" i="16"/>
  <c r="AE22" i="16" s="1" a="1"/>
  <c r="AE22" i="16" s="1"/>
  <c r="J26" i="16" a="1"/>
  <c r="J26" i="16"/>
  <c r="P26" i="16" s="1" a="1"/>
  <c r="P26" i="16" s="1"/>
  <c r="P30" i="16" a="1"/>
  <c r="P30" i="16" s="1"/>
  <c r="Z30" i="16" a="1"/>
  <c r="Z30" i="16" s="1"/>
  <c r="P34" i="16" a="1"/>
  <c r="P34" i="16" s="1"/>
  <c r="R34" i="16" s="1"/>
  <c r="W34" i="16" s="1" a="1"/>
  <c r="W34" i="16" s="1"/>
  <c r="Z34" i="16" a="1"/>
  <c r="Z34" i="16"/>
  <c r="AB34" i="16"/>
  <c r="AG34" i="16" s="1" a="1"/>
  <c r="AG34" i="16" s="1"/>
  <c r="P47" i="16" a="1"/>
  <c r="P47" i="16"/>
  <c r="U47" i="16" s="1" a="1"/>
  <c r="U47" i="16" s="1"/>
  <c r="Z47" i="16" a="1"/>
  <c r="Z47" i="16"/>
  <c r="AE47" i="16" s="1" a="1"/>
  <c r="AE47" i="16" s="1"/>
  <c r="R27" i="16" l="1" a="1"/>
  <c r="R27" i="16" s="1"/>
  <c r="R30" i="16" s="1" a="1"/>
  <c r="R30" i="16" s="1"/>
  <c r="R37" i="16" s="1" a="1"/>
  <c r="R37" i="16" s="1"/>
  <c r="W26" i="16" a="1"/>
  <c r="W26" i="16" s="1"/>
  <c r="W17" i="16"/>
  <c r="W37" i="16" s="1" a="1"/>
  <c r="W37" i="16" s="1"/>
  <c r="Z26" i="16" a="1"/>
  <c r="Z26" i="16" s="1"/>
  <c r="O17" i="15" a="1"/>
  <c r="O17" i="15" s="1"/>
  <c r="AB17" i="15" s="1" a="1"/>
  <c r="AB17" i="15" s="1"/>
  <c r="O21" i="15" a="1"/>
  <c r="O21" i="15"/>
  <c r="X23" i="15" a="1"/>
  <c r="X23" i="15"/>
  <c r="AB23" i="15" s="1" a="1"/>
  <c r="O25" i="15" a="1"/>
  <c r="O25" i="15" s="1"/>
  <c r="AB31" i="15" s="1" a="1"/>
  <c r="AB31" i="15" s="1"/>
  <c r="O38" i="15" a="1"/>
  <c r="O38" i="15" s="1"/>
  <c r="AB38" i="15" s="1" a="1"/>
  <c r="AB38" i="15" s="1"/>
  <c r="O42" i="15" a="1"/>
  <c r="O42" i="15" s="1"/>
  <c r="X44" i="15" s="1" a="1"/>
  <c r="X44" i="15" s="1"/>
  <c r="AB44" i="15" s="1" a="1"/>
  <c r="O46" i="15" a="1"/>
  <c r="O46" i="15" s="1"/>
  <c r="AB52" i="15" s="1" a="1"/>
  <c r="AB52" i="15" s="1"/>
  <c r="O59" i="15" a="1"/>
  <c r="O59" i="15" s="1"/>
  <c r="AB59" i="15" s="1" a="1"/>
  <c r="AB59" i="15" s="1"/>
  <c r="O63" i="15" a="1"/>
  <c r="O63" i="15" s="1"/>
  <c r="X65" i="15" s="1" a="1"/>
  <c r="X65" i="15" s="1"/>
  <c r="O67" i="15" a="1"/>
  <c r="O67" i="15" s="1"/>
  <c r="AB73" i="15" s="1" a="1"/>
  <c r="AB73" i="15" s="1"/>
  <c r="AB13" i="16" l="1" a="1"/>
  <c r="AB13" i="16" s="1"/>
  <c r="U37" i="16" a="1"/>
  <c r="U37" i="16" s="1"/>
  <c r="AG13" i="16" a="1"/>
  <c r="AG13" i="16" s="1"/>
  <c r="AG37" i="16" s="1" a="1"/>
  <c r="AG37" i="16" s="1"/>
  <c r="AE40" i="16" s="1" a="1"/>
  <c r="AE40" i="16" s="1"/>
  <c r="U40" i="16" a="1"/>
  <c r="U40" i="16" s="1"/>
  <c r="AG26" i="16" a="1"/>
  <c r="AG26" i="16" s="1"/>
  <c r="AB27" i="16" a="1"/>
  <c r="AB27" i="16" s="1"/>
  <c r="AB30" i="16" s="1" a="1"/>
  <c r="AB30" i="16" s="1"/>
  <c r="AB44" i="15"/>
  <c r="AJ44" i="15" s="1" a="1"/>
  <c r="AJ44" i="15" s="1"/>
  <c r="AL44" i="15" a="1"/>
  <c r="AL44" i="15" s="1"/>
  <c r="AN44" i="15" a="1"/>
  <c r="AN44" i="15" s="1"/>
  <c r="AK44" i="15" a="1"/>
  <c r="AK44" i="15" s="1"/>
  <c r="AM44" i="15" a="1"/>
  <c r="AM44" i="15" s="1"/>
  <c r="AO44" i="15" a="1"/>
  <c r="AO44" i="15" s="1"/>
  <c r="AB65" i="15" a="1"/>
  <c r="AK23" i="15" a="1"/>
  <c r="AK23" i="15" s="1"/>
  <c r="AB23" i="15"/>
  <c r="AJ23" i="15" s="1" a="1"/>
  <c r="AJ23" i="15" s="1"/>
  <c r="AL23" i="15" a="1"/>
  <c r="AL23" i="15" s="1"/>
  <c r="AN23" i="15" a="1"/>
  <c r="AN23" i="15" s="1"/>
  <c r="AM23" i="15" a="1"/>
  <c r="AM23" i="15" s="1"/>
  <c r="AO23" i="15" a="1"/>
  <c r="AO23" i="15" s="1"/>
  <c r="K11" i="14"/>
  <c r="L11" i="14"/>
  <c r="M11" i="14"/>
  <c r="S11" i="14"/>
  <c r="T11" i="14"/>
  <c r="U11" i="14"/>
  <c r="AA11" i="14"/>
  <c r="AB11" i="14"/>
  <c r="AC11" i="14"/>
  <c r="K12" i="14"/>
  <c r="L12" i="14"/>
  <c r="M12" i="14"/>
  <c r="S12" i="14"/>
  <c r="T12" i="14"/>
  <c r="U12" i="14"/>
  <c r="AA12" i="14"/>
  <c r="AB12" i="14"/>
  <c r="AC12" i="14"/>
  <c r="K13" i="14"/>
  <c r="L13" i="14"/>
  <c r="M13" i="14"/>
  <c r="S13" i="14"/>
  <c r="T13" i="14"/>
  <c r="U13" i="14"/>
  <c r="AA13" i="14"/>
  <c r="AB13" i="14"/>
  <c r="AC13" i="14"/>
  <c r="K14" i="14"/>
  <c r="L14" i="14"/>
  <c r="M14" i="14"/>
  <c r="S14" i="14"/>
  <c r="T14" i="14"/>
  <c r="U14" i="14"/>
  <c r="AA14" i="14"/>
  <c r="AB14" i="14"/>
  <c r="AC14" i="14"/>
  <c r="G37" i="14"/>
  <c r="T37" i="14" a="1"/>
  <c r="T37" i="14" s="1"/>
  <c r="T41" i="14" s="1"/>
  <c r="S75" i="14" a="1"/>
  <c r="S75" i="14"/>
  <c r="S81" i="14" s="1"/>
  <c r="U75" i="14" a="1"/>
  <c r="U75" i="14"/>
  <c r="U81" i="14" s="1"/>
  <c r="AB75" i="14" a="1"/>
  <c r="AB75" i="14"/>
  <c r="AB81" i="14" s="1"/>
  <c r="K76" i="14" a="1"/>
  <c r="K76" i="14"/>
  <c r="K82" i="14" s="1"/>
  <c r="M76" i="14" a="1"/>
  <c r="M76" i="14"/>
  <c r="M82" i="14" s="1"/>
  <c r="T76" i="14" a="1"/>
  <c r="T76" i="14"/>
  <c r="T82" i="14" s="1"/>
  <c r="AA76" i="14" a="1"/>
  <c r="AA76" i="14"/>
  <c r="AA82" i="14" s="1"/>
  <c r="AC76" i="14" a="1"/>
  <c r="AC76" i="14"/>
  <c r="AC82" i="14" s="1"/>
  <c r="L77" i="14" a="1"/>
  <c r="L77" i="14"/>
  <c r="L83" i="14" s="1"/>
  <c r="S77" i="14" a="1"/>
  <c r="S77" i="14"/>
  <c r="S83" i="14" s="1"/>
  <c r="U77" i="14" a="1"/>
  <c r="U77" i="14"/>
  <c r="U83" i="14" s="1"/>
  <c r="AB77" i="14" a="1"/>
  <c r="AB77" i="14"/>
  <c r="AB83" i="14" s="1"/>
  <c r="L23" i="13"/>
  <c r="M23" i="13"/>
  <c r="N23" i="13"/>
  <c r="N32" i="13" s="1" a="1"/>
  <c r="N32" i="13" s="1"/>
  <c r="U32" i="13" s="1"/>
  <c r="AC23" i="13"/>
  <c r="AD23" i="13"/>
  <c r="AE23" i="13"/>
  <c r="L24" i="13"/>
  <c r="L32" i="13" s="1" a="1"/>
  <c r="L32" i="13" s="1"/>
  <c r="S32" i="13" s="1"/>
  <c r="M24" i="13"/>
  <c r="N24" i="13"/>
  <c r="AC24" i="13"/>
  <c r="AD24" i="13"/>
  <c r="AD33" i="13" s="1" a="1"/>
  <c r="AD33" i="13" s="1"/>
  <c r="AK33" i="13" s="1"/>
  <c r="AE24" i="13"/>
  <c r="AE83" i="13" s="1" a="1"/>
  <c r="AE83" i="13" s="1"/>
  <c r="L25" i="13"/>
  <c r="M25" i="13"/>
  <c r="N25" i="13"/>
  <c r="AC25" i="13"/>
  <c r="AD25" i="13"/>
  <c r="AE25" i="13"/>
  <c r="L26" i="13"/>
  <c r="M26" i="13"/>
  <c r="N26" i="13"/>
  <c r="AC26" i="13"/>
  <c r="AD26" i="13"/>
  <c r="AE26" i="13"/>
  <c r="L27" i="13"/>
  <c r="M27" i="13"/>
  <c r="N27" i="13"/>
  <c r="AC27" i="13"/>
  <c r="AD27" i="13"/>
  <c r="AE27" i="13"/>
  <c r="L28" i="13"/>
  <c r="M28" i="13"/>
  <c r="N28" i="13"/>
  <c r="AC28" i="13"/>
  <c r="AD28" i="13"/>
  <c r="AE28" i="13"/>
  <c r="AD32" i="13" a="1"/>
  <c r="AD32" i="13" s="1"/>
  <c r="AK32" i="13" s="1"/>
  <c r="L33" i="13" a="1"/>
  <c r="L33" i="13"/>
  <c r="S33" i="13" s="1"/>
  <c r="N33" i="13" a="1"/>
  <c r="N33" i="13"/>
  <c r="U33" i="13" s="1"/>
  <c r="AD36" i="13" a="1"/>
  <c r="AD36" i="13"/>
  <c r="L37" i="13" a="1"/>
  <c r="L37" i="13" s="1"/>
  <c r="N37" i="13" a="1"/>
  <c r="N37" i="13" s="1"/>
  <c r="AD37" i="13" a="1"/>
  <c r="AD37" i="13"/>
  <c r="S40" i="13" a="1"/>
  <c r="S40" i="13" s="1"/>
  <c r="AJ40" i="13" s="1"/>
  <c r="T40" i="13" a="1"/>
  <c r="T40" i="13"/>
  <c r="U40" i="13" a="1"/>
  <c r="U40" i="13" s="1"/>
  <c r="AL40" i="13" s="1"/>
  <c r="AK40" i="13"/>
  <c r="S41" i="13" a="1"/>
  <c r="S41" i="13"/>
  <c r="T41" i="13" a="1"/>
  <c r="T41" i="13" s="1"/>
  <c r="AK41" i="13" s="1"/>
  <c r="U41" i="13" a="1"/>
  <c r="U41" i="13"/>
  <c r="AL41" i="13" s="1"/>
  <c r="AJ41" i="13"/>
  <c r="S42" i="13" a="1"/>
  <c r="S42" i="13"/>
  <c r="AJ42" i="13" s="1"/>
  <c r="T42" i="13" a="1"/>
  <c r="T42" i="13" s="1"/>
  <c r="AK42" i="13" s="1"/>
  <c r="U42" i="13" a="1"/>
  <c r="U42" i="13"/>
  <c r="AL42" i="13" s="1"/>
  <c r="L52" i="13" a="1"/>
  <c r="L52" i="13"/>
  <c r="M52" i="13" a="1"/>
  <c r="M52" i="13" s="1"/>
  <c r="N52" i="13" a="1"/>
  <c r="N52" i="13"/>
  <c r="AD52" i="13" a="1"/>
  <c r="AD52" i="13" s="1"/>
  <c r="L53" i="13" a="1"/>
  <c r="L53" i="13"/>
  <c r="N53" i="13" a="1"/>
  <c r="N53" i="13"/>
  <c r="AD53" i="13" a="1"/>
  <c r="AD53" i="13" s="1"/>
  <c r="L55" i="13" a="1"/>
  <c r="L55" i="13"/>
  <c r="M55" i="13" a="1"/>
  <c r="M55" i="13" s="1"/>
  <c r="T55" i="13" s="1"/>
  <c r="N55" i="13" a="1"/>
  <c r="N55" i="13"/>
  <c r="U55" i="13" s="1"/>
  <c r="S55" i="13"/>
  <c r="AD55" i="13" a="1"/>
  <c r="AD55" i="13" s="1"/>
  <c r="AK55" i="13" s="1"/>
  <c r="L56" i="13" a="1"/>
  <c r="L56" i="13" s="1"/>
  <c r="S56" i="13"/>
  <c r="U56" i="13"/>
  <c r="AD56" i="13" a="1"/>
  <c r="AD56" i="13" s="1"/>
  <c r="AK56" i="13" s="1"/>
  <c r="L63" i="13" a="1"/>
  <c r="L63" i="13" s="1"/>
  <c r="S63" i="13" s="1"/>
  <c r="N63" i="13" a="1"/>
  <c r="N63" i="13" s="1"/>
  <c r="U63" i="13"/>
  <c r="AD63" i="13" a="1"/>
  <c r="AD63" i="13"/>
  <c r="AK63" i="13" s="1"/>
  <c r="L64" i="13" a="1"/>
  <c r="L64" i="13"/>
  <c r="M64" i="13" a="1"/>
  <c r="M64" i="13" s="1"/>
  <c r="T64" i="13" s="1"/>
  <c r="N64" i="13" a="1"/>
  <c r="N64" i="13"/>
  <c r="U64" i="13" s="1"/>
  <c r="S64" i="13"/>
  <c r="AD64" i="13" a="1"/>
  <c r="AD64" i="13" s="1"/>
  <c r="AK64" i="13" s="1"/>
  <c r="L67" i="13" a="1"/>
  <c r="L67" i="13" s="1"/>
  <c r="N67" i="13" a="1"/>
  <c r="N67" i="13" s="1"/>
  <c r="AD67" i="13" a="1"/>
  <c r="AD67" i="13"/>
  <c r="L68" i="13" a="1"/>
  <c r="L68" i="13" s="1"/>
  <c r="N68" i="13" a="1"/>
  <c r="N68" i="13"/>
  <c r="AC68" i="13" a="1"/>
  <c r="AC68" i="13" s="1"/>
  <c r="AD68" i="13" a="1"/>
  <c r="AD68" i="13"/>
  <c r="AE68" i="13" a="1"/>
  <c r="AE68" i="13" s="1"/>
  <c r="S71" i="13" a="1"/>
  <c r="S71" i="13"/>
  <c r="AJ71" i="13" s="1"/>
  <c r="T71" i="13" a="1"/>
  <c r="T71" i="13"/>
  <c r="U71" i="13" a="1"/>
  <c r="U71" i="13"/>
  <c r="AL71" i="13" s="1"/>
  <c r="AK71" i="13"/>
  <c r="S72" i="13" a="1"/>
  <c r="S72" i="13" s="1"/>
  <c r="T72" i="13" a="1"/>
  <c r="T72" i="13"/>
  <c r="AK72" i="13" s="1"/>
  <c r="U72" i="13" a="1"/>
  <c r="U72" i="13" s="1"/>
  <c r="AJ72" i="13"/>
  <c r="AL72" i="13"/>
  <c r="S73" i="13" a="1"/>
  <c r="S73" i="13"/>
  <c r="T73" i="13" a="1"/>
  <c r="T73" i="13"/>
  <c r="U73" i="13" a="1"/>
  <c r="U73" i="13"/>
  <c r="AL73" i="13" s="1"/>
  <c r="AJ73" i="13"/>
  <c r="AK73" i="13"/>
  <c r="L83" i="13" a="1"/>
  <c r="L83" i="13"/>
  <c r="N83" i="13" a="1"/>
  <c r="N83" i="13"/>
  <c r="AD83" i="13" a="1"/>
  <c r="AD83" i="13" s="1"/>
  <c r="L84" i="13" a="1"/>
  <c r="L84" i="13"/>
  <c r="N84" i="13" a="1"/>
  <c r="N84" i="13"/>
  <c r="AD84" i="13" a="1"/>
  <c r="AD84" i="13" s="1"/>
  <c r="L86" i="13" a="1"/>
  <c r="L86" i="13"/>
  <c r="S86" i="13" s="1"/>
  <c r="N86" i="13" a="1"/>
  <c r="N86" i="13"/>
  <c r="U86" i="13" s="1"/>
  <c r="AC86" i="13" a="1"/>
  <c r="AC86" i="13" s="1"/>
  <c r="AJ86" i="13" s="1"/>
  <c r="AD86" i="13" a="1"/>
  <c r="AD86" i="13"/>
  <c r="AE86" i="13" a="1"/>
  <c r="AE86" i="13" s="1"/>
  <c r="AL86" i="13" s="1"/>
  <c r="AK86" i="13"/>
  <c r="L87" i="13" a="1"/>
  <c r="L87" i="13" s="1"/>
  <c r="S87" i="13" s="1"/>
  <c r="U87" i="13"/>
  <c r="AC87" i="13" a="1"/>
  <c r="AC87" i="13" s="1"/>
  <c r="AJ87" i="13" s="1"/>
  <c r="AD87" i="13" a="1"/>
  <c r="AD87" i="13"/>
  <c r="AE87" i="13" a="1"/>
  <c r="AE87" i="13" s="1"/>
  <c r="AL87" i="13" s="1"/>
  <c r="AK87" i="13"/>
  <c r="U43" i="16" l="1" a="1"/>
  <c r="U43" i="16" s="1"/>
  <c r="U51" i="16" s="1" a="1"/>
  <c r="U51" i="16" s="1"/>
  <c r="AB37" i="16" a="1"/>
  <c r="AB37" i="16" s="1"/>
  <c r="AE37" i="16" s="1" a="1"/>
  <c r="AE37" i="16" s="1"/>
  <c r="AE43" i="16" s="1" a="1"/>
  <c r="AE43" i="16" s="1"/>
  <c r="AE51" i="16" s="1" a="1"/>
  <c r="AE51" i="16" s="1"/>
  <c r="AJ52" i="15" a="1"/>
  <c r="AJ52" i="15" s="1"/>
  <c r="O83" i="15" s="1" a="1"/>
  <c r="O83" i="15" s="1"/>
  <c r="AJ31" i="15" a="1"/>
  <c r="AJ31" i="15" s="1"/>
  <c r="O80" i="15" s="1" a="1"/>
  <c r="O80" i="15" s="1"/>
  <c r="AB65" i="15"/>
  <c r="AJ65" i="15" s="1" a="1"/>
  <c r="AJ65" i="15" s="1"/>
  <c r="AK65" i="15" a="1"/>
  <c r="AK65" i="15" s="1"/>
  <c r="AL65" i="15" a="1"/>
  <c r="AL65" i="15" s="1"/>
  <c r="AN65" i="15" a="1"/>
  <c r="AN65" i="15" s="1"/>
  <c r="AM65" i="15" a="1"/>
  <c r="AM65" i="15" s="1"/>
  <c r="AO65" i="15" a="1"/>
  <c r="AO65" i="15" s="1"/>
  <c r="AC17" i="14" a="1"/>
  <c r="AC17" i="14" s="1"/>
  <c r="AC21" i="14" a="1"/>
  <c r="AC21" i="14" s="1"/>
  <c r="AC25" i="14" s="1"/>
  <c r="AC32" i="14" a="1"/>
  <c r="AC32" i="14" s="1"/>
  <c r="AC43" i="14" s="1"/>
  <c r="AC36" i="14" a="1"/>
  <c r="AC36" i="14" s="1"/>
  <c r="AC40" i="14" s="1"/>
  <c r="AC18" i="14" a="1"/>
  <c r="AC18" i="14" s="1"/>
  <c r="AC22" i="14" a="1"/>
  <c r="AC22" i="14" s="1"/>
  <c r="AC26" i="14" s="1"/>
  <c r="AC33" i="14" a="1"/>
  <c r="AC33" i="14" s="1"/>
  <c r="T17" i="14" a="1"/>
  <c r="T17" i="14" s="1"/>
  <c r="T21" i="14" a="1"/>
  <c r="T21" i="14" s="1"/>
  <c r="T25" i="14" s="1"/>
  <c r="T32" i="14" a="1"/>
  <c r="T32" i="14" s="1"/>
  <c r="T36" i="14" a="1"/>
  <c r="T36" i="14" s="1"/>
  <c r="T40" i="14" s="1"/>
  <c r="T18" i="14" a="1"/>
  <c r="T18" i="14" s="1"/>
  <c r="T29" i="14" s="1"/>
  <c r="T22" i="14" a="1"/>
  <c r="T22" i="14" s="1"/>
  <c r="T26" i="14" s="1"/>
  <c r="T33" i="14" a="1"/>
  <c r="T33" i="14" s="1"/>
  <c r="T44" i="14" s="1"/>
  <c r="K17" i="14" a="1"/>
  <c r="K17" i="14" s="1"/>
  <c r="K28" i="14" s="1"/>
  <c r="K21" i="14" a="1"/>
  <c r="K21" i="14" s="1"/>
  <c r="K25" i="14" s="1"/>
  <c r="K32" i="14" a="1"/>
  <c r="K32" i="14" s="1"/>
  <c r="K36" i="14" a="1"/>
  <c r="K36" i="14" s="1"/>
  <c r="K40" i="14" s="1"/>
  <c r="K18" i="14" a="1"/>
  <c r="K18" i="14" s="1"/>
  <c r="K29" i="14" s="1"/>
  <c r="K22" i="14" a="1"/>
  <c r="K22" i="14" s="1"/>
  <c r="K26" i="14" s="1"/>
  <c r="K33" i="14" a="1"/>
  <c r="K33" i="14" s="1"/>
  <c r="U18" i="14" a="1"/>
  <c r="U18" i="14" s="1"/>
  <c r="U22" i="14" a="1"/>
  <c r="U22" i="14" s="1"/>
  <c r="U26" i="14" s="1"/>
  <c r="U33" i="14" a="1"/>
  <c r="U33" i="14" s="1"/>
  <c r="U17" i="14" a="1"/>
  <c r="U17" i="14" s="1"/>
  <c r="U21" i="14" a="1"/>
  <c r="U21" i="14" s="1"/>
  <c r="U25" i="14" s="1"/>
  <c r="U32" i="14" a="1"/>
  <c r="U32" i="14" s="1"/>
  <c r="U43" i="14" s="1"/>
  <c r="U36" i="14" a="1"/>
  <c r="U36" i="14" s="1"/>
  <c r="U40" i="14" s="1"/>
  <c r="L18" i="14" a="1"/>
  <c r="L18" i="14" s="1"/>
  <c r="L22" i="14" a="1"/>
  <c r="L22" i="14" s="1"/>
  <c r="L26" i="14" s="1"/>
  <c r="L33" i="14" a="1"/>
  <c r="L33" i="14" s="1"/>
  <c r="L17" i="14" a="1"/>
  <c r="L17" i="14" s="1"/>
  <c r="L21" i="14" a="1"/>
  <c r="L21" i="14" s="1"/>
  <c r="L25" i="14" s="1"/>
  <c r="L32" i="14" a="1"/>
  <c r="L32" i="14" s="1"/>
  <c r="L36" i="14" a="1"/>
  <c r="L36" i="14" s="1"/>
  <c r="L40" i="14" s="1"/>
  <c r="AA17" i="14" a="1"/>
  <c r="AA17" i="14" s="1"/>
  <c r="AA21" i="14" a="1"/>
  <c r="AA21" i="14" s="1"/>
  <c r="AA25" i="14" s="1"/>
  <c r="AA32" i="14" a="1"/>
  <c r="AA32" i="14" s="1"/>
  <c r="AA36" i="14" a="1"/>
  <c r="AA36" i="14" s="1"/>
  <c r="AA40" i="14" s="1"/>
  <c r="AA18" i="14" a="1"/>
  <c r="AA18" i="14" s="1"/>
  <c r="AA22" i="14" a="1"/>
  <c r="AA22" i="14" s="1"/>
  <c r="AA26" i="14" s="1"/>
  <c r="AA33" i="14" a="1"/>
  <c r="AA33" i="14" s="1"/>
  <c r="M17" i="14" a="1"/>
  <c r="M17" i="14" s="1"/>
  <c r="M21" i="14" a="1"/>
  <c r="M21" i="14" s="1"/>
  <c r="M25" i="14" s="1"/>
  <c r="M32" i="14" a="1"/>
  <c r="M32" i="14" s="1"/>
  <c r="M36" i="14" a="1"/>
  <c r="M36" i="14" s="1"/>
  <c r="M40" i="14" s="1"/>
  <c r="M18" i="14" a="1"/>
  <c r="M18" i="14" s="1"/>
  <c r="M29" i="14" s="1"/>
  <c r="M22" i="14" a="1"/>
  <c r="M22" i="14" s="1"/>
  <c r="M26" i="14" s="1"/>
  <c r="M33" i="14" a="1"/>
  <c r="M33" i="14" s="1"/>
  <c r="AB18" i="14" a="1"/>
  <c r="AB18" i="14" s="1"/>
  <c r="AB29" i="14" s="1"/>
  <c r="AB22" i="14" a="1"/>
  <c r="AB22" i="14" s="1"/>
  <c r="AB26" i="14" s="1"/>
  <c r="AB33" i="14" a="1"/>
  <c r="AB33" i="14" s="1"/>
  <c r="AB17" i="14" a="1"/>
  <c r="AB17" i="14" s="1"/>
  <c r="AB21" i="14" a="1"/>
  <c r="AB21" i="14" s="1"/>
  <c r="AB25" i="14" s="1"/>
  <c r="AB32" i="14" a="1"/>
  <c r="AB32" i="14" s="1"/>
  <c r="AB36" i="14" a="1"/>
  <c r="AB36" i="14" s="1"/>
  <c r="AB40" i="14" s="1"/>
  <c r="S18" i="14" a="1"/>
  <c r="S18" i="14" s="1"/>
  <c r="S29" i="14" s="1"/>
  <c r="S22" i="14" a="1"/>
  <c r="S22" i="14" s="1"/>
  <c r="S26" i="14" s="1"/>
  <c r="S33" i="14" a="1"/>
  <c r="S33" i="14" s="1"/>
  <c r="S17" i="14" a="1"/>
  <c r="S17" i="14" s="1"/>
  <c r="S21" i="14" a="1"/>
  <c r="S21" i="14" s="1"/>
  <c r="S25" i="14" s="1"/>
  <c r="S32" i="14" a="1"/>
  <c r="S32" i="14" s="1"/>
  <c r="S36" i="14" a="1"/>
  <c r="S36" i="14" s="1"/>
  <c r="S40" i="14" s="1"/>
  <c r="L75" i="14" a="1"/>
  <c r="L75" i="14" s="1"/>
  <c r="L81" i="14" s="1"/>
  <c r="AC74" i="14" a="1"/>
  <c r="AC74" i="14" s="1"/>
  <c r="AC80" i="14" s="1"/>
  <c r="AA74" i="14" a="1"/>
  <c r="AA74" i="14" s="1"/>
  <c r="AA80" i="14" s="1"/>
  <c r="T74" i="14" a="1"/>
  <c r="T74" i="14" s="1"/>
  <c r="T80" i="14" s="1"/>
  <c r="M74" i="14" a="1"/>
  <c r="M74" i="14" s="1"/>
  <c r="M80" i="14" s="1"/>
  <c r="K74" i="14" a="1"/>
  <c r="K74" i="14" s="1"/>
  <c r="K80" i="14" s="1"/>
  <c r="M37" i="14" a="1"/>
  <c r="M37" i="14" s="1"/>
  <c r="M41" i="14" s="1"/>
  <c r="AC37" i="14" a="1"/>
  <c r="AC37" i="14" s="1"/>
  <c r="AC41" i="14" s="1"/>
  <c r="K37" i="14" a="1"/>
  <c r="K37" i="14" s="1"/>
  <c r="K41" i="14" s="1"/>
  <c r="AC77" i="14" a="1"/>
  <c r="AC77" i="14" s="1"/>
  <c r="AC83" i="14" s="1"/>
  <c r="AA77" i="14" a="1"/>
  <c r="AA77" i="14" s="1"/>
  <c r="AA83" i="14" s="1"/>
  <c r="T77" i="14" a="1"/>
  <c r="T77" i="14" s="1"/>
  <c r="T83" i="14" s="1"/>
  <c r="M77" i="14" a="1"/>
  <c r="M77" i="14" s="1"/>
  <c r="M83" i="14" s="1"/>
  <c r="K77" i="14" a="1"/>
  <c r="K77" i="14" s="1"/>
  <c r="K83" i="14" s="1"/>
  <c r="AB76" i="14" a="1"/>
  <c r="AB76" i="14" s="1"/>
  <c r="AB82" i="14" s="1"/>
  <c r="U76" i="14" a="1"/>
  <c r="U76" i="14" s="1"/>
  <c r="U82" i="14" s="1"/>
  <c r="S76" i="14" a="1"/>
  <c r="S76" i="14" s="1"/>
  <c r="S82" i="14" s="1"/>
  <c r="L76" i="14" a="1"/>
  <c r="L76" i="14" s="1"/>
  <c r="L82" i="14" s="1"/>
  <c r="AC75" i="14" a="1"/>
  <c r="AC75" i="14" s="1"/>
  <c r="AC81" i="14" s="1"/>
  <c r="AA75" i="14" a="1"/>
  <c r="AA75" i="14" s="1"/>
  <c r="AA81" i="14" s="1"/>
  <c r="T75" i="14" a="1"/>
  <c r="T75" i="14" s="1"/>
  <c r="T81" i="14" s="1"/>
  <c r="M75" i="14" a="1"/>
  <c r="M75" i="14" s="1"/>
  <c r="M81" i="14" s="1"/>
  <c r="K75" i="14" a="1"/>
  <c r="K75" i="14" s="1"/>
  <c r="K81" i="14" s="1"/>
  <c r="AB74" i="14" a="1"/>
  <c r="AB74" i="14" s="1"/>
  <c r="AB80" i="14" s="1"/>
  <c r="U74" i="14" a="1"/>
  <c r="U74" i="14" s="1"/>
  <c r="U80" i="14" s="1"/>
  <c r="S74" i="14" a="1"/>
  <c r="S74" i="14" s="1"/>
  <c r="S80" i="14" s="1"/>
  <c r="L74" i="14" a="1"/>
  <c r="L74" i="14" s="1"/>
  <c r="L80" i="14" s="1"/>
  <c r="AA37" i="14" a="1"/>
  <c r="AA37" i="14" s="1"/>
  <c r="AA41" i="14" s="1"/>
  <c r="L37" i="14" a="1"/>
  <c r="L37" i="14" s="1"/>
  <c r="L41" i="14" s="1"/>
  <c r="AB37" i="14" a="1"/>
  <c r="AB37" i="14" s="1"/>
  <c r="AB41" i="14" s="1"/>
  <c r="U37" i="14" a="1"/>
  <c r="U37" i="14" s="1"/>
  <c r="U41" i="14" s="1"/>
  <c r="S37" i="14" a="1"/>
  <c r="S37" i="14" s="1"/>
  <c r="S41" i="14" s="1"/>
  <c r="AE84" i="13" a="1"/>
  <c r="AE84" i="13" s="1"/>
  <c r="AE36" i="13" a="1"/>
  <c r="AE36" i="13" s="1"/>
  <c r="AE37" i="13" a="1"/>
  <c r="AE37" i="13" s="1"/>
  <c r="AE63" i="13" a="1"/>
  <c r="AE63" i="13" s="1"/>
  <c r="AL63" i="13" s="1"/>
  <c r="AE32" i="13" a="1"/>
  <c r="AE32" i="13" s="1"/>
  <c r="AL32" i="13" s="1"/>
  <c r="AE52" i="13" a="1"/>
  <c r="AE52" i="13" s="1"/>
  <c r="AE53" i="13" a="1"/>
  <c r="AE53" i="13" s="1"/>
  <c r="AE55" i="13" a="1"/>
  <c r="AE55" i="13" s="1"/>
  <c r="AL55" i="13" s="1"/>
  <c r="AE56" i="13" a="1"/>
  <c r="AE56" i="13" s="1"/>
  <c r="AL56" i="13" s="1"/>
  <c r="AE64" i="13" a="1"/>
  <c r="AE64" i="13" s="1"/>
  <c r="AL64" i="13" s="1"/>
  <c r="M33" i="13" a="1"/>
  <c r="M33" i="13" s="1"/>
  <c r="T33" i="13" s="1"/>
  <c r="M56" i="13" a="1"/>
  <c r="M56" i="13" s="1"/>
  <c r="T56" i="13" s="1"/>
  <c r="M63" i="13" a="1"/>
  <c r="M63" i="13" s="1"/>
  <c r="T63" i="13" s="1"/>
  <c r="M67" i="13" a="1"/>
  <c r="M67" i="13" s="1"/>
  <c r="P66" i="13" s="1" a="1"/>
  <c r="M68" i="13" a="1"/>
  <c r="M68" i="13" s="1"/>
  <c r="M32" i="13" a="1"/>
  <c r="M32" i="13" s="1"/>
  <c r="T32" i="13" s="1"/>
  <c r="M36" i="13" a="1"/>
  <c r="M36" i="13" s="1"/>
  <c r="M37" i="13" a="1"/>
  <c r="M37" i="13" s="1"/>
  <c r="AC36" i="13" a="1"/>
  <c r="AC36" i="13" s="1"/>
  <c r="AC37" i="13" a="1"/>
  <c r="AC37" i="13" s="1"/>
  <c r="AC63" i="13" a="1"/>
  <c r="AC63" i="13" s="1"/>
  <c r="AJ63" i="13" s="1"/>
  <c r="AC32" i="13" a="1"/>
  <c r="AC32" i="13" s="1"/>
  <c r="AJ32" i="13" s="1"/>
  <c r="AC52" i="13" a="1"/>
  <c r="AC52" i="13" s="1"/>
  <c r="AC53" i="13" a="1"/>
  <c r="AC53" i="13" s="1"/>
  <c r="AC55" i="13" a="1"/>
  <c r="AC55" i="13" s="1"/>
  <c r="AJ55" i="13" s="1"/>
  <c r="AC56" i="13" a="1"/>
  <c r="AC56" i="13" s="1"/>
  <c r="AJ56" i="13" s="1"/>
  <c r="AC64" i="13" a="1"/>
  <c r="AC64" i="13" s="1"/>
  <c r="AJ64" i="13" s="1"/>
  <c r="M87" i="13" a="1"/>
  <c r="M87" i="13" s="1"/>
  <c r="T87" i="13" s="1"/>
  <c r="AC84" i="13" a="1"/>
  <c r="AC84" i="13" s="1"/>
  <c r="AC83" i="13" a="1"/>
  <c r="AC83" i="13" s="1"/>
  <c r="AC67" i="13" a="1"/>
  <c r="AC67" i="13" s="1"/>
  <c r="M53" i="13" a="1"/>
  <c r="M53" i="13" s="1"/>
  <c r="AE33" i="13" a="1"/>
  <c r="AE33" i="13" s="1"/>
  <c r="AL33" i="13" s="1"/>
  <c r="M86" i="13" a="1"/>
  <c r="M86" i="13" s="1"/>
  <c r="T86" i="13" s="1"/>
  <c r="M84" i="13" a="1"/>
  <c r="M84" i="13" s="1"/>
  <c r="M83" i="13" a="1"/>
  <c r="M83" i="13" s="1"/>
  <c r="AE67" i="13" a="1"/>
  <c r="AE67" i="13" s="1"/>
  <c r="AC33" i="13" a="1"/>
  <c r="AC33" i="13" s="1"/>
  <c r="AJ33" i="13" s="1"/>
  <c r="N36" i="13" a="1"/>
  <c r="N36" i="13" s="1"/>
  <c r="L36" i="13" a="1"/>
  <c r="L36" i="13" s="1"/>
  <c r="AJ73" i="15" l="1" a="1"/>
  <c r="AJ73" i="15" s="1"/>
  <c r="O86" i="15" s="1" a="1"/>
  <c r="O86" i="15" s="1"/>
  <c r="O92" i="15" s="1" a="1"/>
  <c r="O92" i="15" s="1"/>
  <c r="S28" i="14"/>
  <c r="AB44" i="14"/>
  <c r="P58" i="14" s="1"/>
  <c r="AA29" i="14"/>
  <c r="AA28" i="14"/>
  <c r="L28" i="14"/>
  <c r="U44" i="14"/>
  <c r="P54" i="14"/>
  <c r="T28" i="14"/>
  <c r="S44" i="14"/>
  <c r="AB43" i="14"/>
  <c r="I54" i="14"/>
  <c r="I58" i="14"/>
  <c r="M28" i="14"/>
  <c r="L44" i="14"/>
  <c r="X50" i="14" s="1"/>
  <c r="G53" i="14"/>
  <c r="AC44" i="14"/>
  <c r="S43" i="14"/>
  <c r="G54" i="14" s="1"/>
  <c r="X58" i="14"/>
  <c r="X54" i="14"/>
  <c r="AA44" i="14"/>
  <c r="G58" i="14" s="1"/>
  <c r="AA43" i="14"/>
  <c r="G57" i="14" s="1"/>
  <c r="L43" i="14"/>
  <c r="U29" i="14"/>
  <c r="T43" i="14"/>
  <c r="O54" i="14"/>
  <c r="AB28" i="14"/>
  <c r="M44" i="14"/>
  <c r="I50" i="14" s="1"/>
  <c r="M43" i="14"/>
  <c r="L29" i="14"/>
  <c r="U28" i="14"/>
  <c r="K44" i="14"/>
  <c r="O50" i="14" s="1"/>
  <c r="K43" i="14"/>
  <c r="G49" i="14" s="1"/>
  <c r="AC29" i="14"/>
  <c r="AC28" i="14"/>
  <c r="P66" i="13"/>
  <c r="S67" i="13" a="1"/>
  <c r="S67" i="13" s="1"/>
  <c r="S76" i="13" s="1"/>
  <c r="U67" i="13" a="1"/>
  <c r="U67" i="13" s="1"/>
  <c r="U76" i="13" s="1"/>
  <c r="AJ67" i="13" a="1"/>
  <c r="AJ67" i="13" s="1"/>
  <c r="AJ76" i="13" s="1"/>
  <c r="AL67" i="13" a="1"/>
  <c r="AL67" i="13" s="1"/>
  <c r="AL76" i="13" s="1"/>
  <c r="S68" i="13" a="1"/>
  <c r="S68" i="13" s="1"/>
  <c r="S77" i="13" s="1"/>
  <c r="U68" i="13" a="1"/>
  <c r="U68" i="13" s="1"/>
  <c r="U77" i="13" s="1"/>
  <c r="AJ68" i="13" a="1"/>
  <c r="AJ68" i="13" s="1"/>
  <c r="AJ77" i="13" s="1"/>
  <c r="AL68" i="13" a="1"/>
  <c r="AL68" i="13" s="1"/>
  <c r="AL77" i="13" s="1"/>
  <c r="T67" i="13" a="1"/>
  <c r="T67" i="13" s="1"/>
  <c r="T76" i="13" s="1"/>
  <c r="T68" i="13" a="1"/>
  <c r="T68" i="13" s="1"/>
  <c r="T77" i="13" s="1"/>
  <c r="AK67" i="13" a="1"/>
  <c r="AK67" i="13" s="1"/>
  <c r="AK76" i="13" s="1"/>
  <c r="AK68" i="13" a="1"/>
  <c r="AK68" i="13" s="1"/>
  <c r="AK77" i="13" s="1"/>
  <c r="P35" i="13" a="1"/>
  <c r="AG66" i="13" a="1"/>
  <c r="AG66" i="13" s="1"/>
  <c r="AG35" i="13" a="1"/>
  <c r="AG35" i="13" s="1"/>
  <c r="Y58" i="14" l="1"/>
  <c r="Y50" i="14"/>
  <c r="Y54" i="14"/>
  <c r="H50" i="14"/>
  <c r="H54" i="14"/>
  <c r="L54" i="14" s="1"/>
  <c r="L62" i="14" s="1"/>
  <c r="H58" i="14"/>
  <c r="M58" i="14" s="1"/>
  <c r="M62" i="14" s="1"/>
  <c r="O58" i="14"/>
  <c r="U58" i="14" s="1"/>
  <c r="U62" i="14" s="1"/>
  <c r="Q54" i="14"/>
  <c r="Q50" i="14"/>
  <c r="Q58" i="14"/>
  <c r="AB54" i="14"/>
  <c r="AB62" i="14" s="1"/>
  <c r="AB65" i="14" s="1"/>
  <c r="I53" i="14"/>
  <c r="I57" i="14"/>
  <c r="I49" i="14"/>
  <c r="W49" i="14"/>
  <c r="W53" i="14"/>
  <c r="W57" i="14"/>
  <c r="P50" i="14"/>
  <c r="S50" i="14" s="1"/>
  <c r="S62" i="14" s="1"/>
  <c r="S65" i="14" s="1"/>
  <c r="W50" i="14"/>
  <c r="AA50" i="14" s="1"/>
  <c r="AA62" i="14" s="1"/>
  <c r="W54" i="14"/>
  <c r="W58" i="14"/>
  <c r="AC58" i="14" s="1"/>
  <c r="AC62" i="14" s="1"/>
  <c r="G50" i="14"/>
  <c r="K50" i="14" s="1"/>
  <c r="K62" i="14" s="1"/>
  <c r="P49" i="14"/>
  <c r="P53" i="14"/>
  <c r="P57" i="14"/>
  <c r="Y57" i="14"/>
  <c r="Y49" i="14"/>
  <c r="Y53" i="14"/>
  <c r="Q49" i="14"/>
  <c r="Q57" i="14"/>
  <c r="Q53" i="14"/>
  <c r="X49" i="14"/>
  <c r="X53" i="14"/>
  <c r="AB53" i="14" s="1"/>
  <c r="AB61" i="14" s="1"/>
  <c r="X57" i="14"/>
  <c r="T54" i="14"/>
  <c r="T62" i="14" s="1"/>
  <c r="H49" i="14"/>
  <c r="K49" i="14" s="1"/>
  <c r="K61" i="14" s="1"/>
  <c r="K64" i="14" s="1"/>
  <c r="H53" i="14"/>
  <c r="L53" i="14" s="1"/>
  <c r="L61" i="14" s="1"/>
  <c r="L64" i="14" s="1"/>
  <c r="H57" i="14"/>
  <c r="M57" i="14" s="1"/>
  <c r="M61" i="14" s="1"/>
  <c r="M64" i="14" s="1"/>
  <c r="O49" i="14"/>
  <c r="S49" i="14" s="1"/>
  <c r="S61" i="14" s="1"/>
  <c r="O53" i="14"/>
  <c r="O57" i="14"/>
  <c r="AK80" i="13" a="1"/>
  <c r="AK80" i="13" s="1"/>
  <c r="T36" i="13" a="1"/>
  <c r="T36" i="13" s="1"/>
  <c r="T45" i="13" s="1"/>
  <c r="AK36" i="13" a="1"/>
  <c r="AK36" i="13" s="1"/>
  <c r="AK45" i="13" s="1"/>
  <c r="T37" i="13" a="1"/>
  <c r="T37" i="13" s="1"/>
  <c r="T46" i="13" s="1"/>
  <c r="AK37" i="13" a="1"/>
  <c r="AK37" i="13" s="1"/>
  <c r="AK46" i="13" s="1"/>
  <c r="P35" i="13"/>
  <c r="S36" i="13" a="1"/>
  <c r="S36" i="13" s="1"/>
  <c r="S45" i="13" s="1"/>
  <c r="U36" i="13" a="1"/>
  <c r="U36" i="13" s="1"/>
  <c r="U45" i="13" s="1"/>
  <c r="AJ36" i="13" a="1"/>
  <c r="AJ36" i="13" s="1"/>
  <c r="AJ45" i="13" s="1"/>
  <c r="AL36" i="13" a="1"/>
  <c r="AL36" i="13" s="1"/>
  <c r="AL45" i="13" s="1"/>
  <c r="S37" i="13" a="1"/>
  <c r="S37" i="13" s="1"/>
  <c r="S46" i="13" s="1"/>
  <c r="U37" i="13" a="1"/>
  <c r="U37" i="13" s="1"/>
  <c r="U46" i="13" s="1"/>
  <c r="AJ37" i="13" a="1"/>
  <c r="AJ37" i="13" s="1"/>
  <c r="AJ46" i="13" s="1"/>
  <c r="AL37" i="13" a="1"/>
  <c r="AL37" i="13" s="1"/>
  <c r="AL46" i="13" s="1"/>
  <c r="S81" i="13" a="1"/>
  <c r="S81" i="13" s="1"/>
  <c r="S80" i="13" a="1"/>
  <c r="S80" i="13" s="1"/>
  <c r="AK81" i="13" a="1"/>
  <c r="AK81" i="13" s="1"/>
  <c r="AL81" i="13" a="1"/>
  <c r="AL81" i="13" s="1"/>
  <c r="S66" i="13" a="1"/>
  <c r="S66" i="13" s="1"/>
  <c r="S75" i="13" s="1"/>
  <c r="S79" i="13" s="1" a="1"/>
  <c r="S79" i="13" s="1"/>
  <c r="U66" i="13" a="1"/>
  <c r="U66" i="13" s="1"/>
  <c r="U75" i="13" s="1"/>
  <c r="U79" i="13" s="1" a="1"/>
  <c r="U79" i="13" s="1"/>
  <c r="AJ66" i="13" a="1"/>
  <c r="AJ66" i="13" s="1"/>
  <c r="AJ75" i="13" s="1"/>
  <c r="AJ79" i="13" s="1" a="1"/>
  <c r="AJ79" i="13" s="1"/>
  <c r="AL66" i="13" a="1"/>
  <c r="AL66" i="13" s="1"/>
  <c r="AL75" i="13" s="1"/>
  <c r="AL79" i="13" s="1" a="1"/>
  <c r="AL79" i="13" s="1"/>
  <c r="AK66" i="13" a="1"/>
  <c r="AK66" i="13" s="1"/>
  <c r="AK75" i="13" s="1"/>
  <c r="AK79" i="13" s="1" a="1"/>
  <c r="AK79" i="13" s="1"/>
  <c r="T66" i="13" a="1"/>
  <c r="T66" i="13" s="1"/>
  <c r="T75" i="13" s="1"/>
  <c r="T79" i="13" s="1" a="1"/>
  <c r="T79" i="13" s="1"/>
  <c r="M65" i="14" l="1"/>
  <c r="K69" i="14" a="1"/>
  <c r="K69" i="14" s="1"/>
  <c r="K87" i="14" s="1"/>
  <c r="M68" i="14" a="1"/>
  <c r="M68" i="14" s="1"/>
  <c r="M86" i="14" s="1"/>
  <c r="M69" i="14" a="1"/>
  <c r="M69" i="14" s="1"/>
  <c r="M87" i="14" s="1"/>
  <c r="M71" i="14" a="1"/>
  <c r="M71" i="14" s="1"/>
  <c r="M89" i="14" s="1"/>
  <c r="M70" i="14" a="1"/>
  <c r="M70" i="14" s="1"/>
  <c r="M88" i="14" s="1"/>
  <c r="S64" i="14"/>
  <c r="AA49" i="14"/>
  <c r="AA61" i="14" s="1"/>
  <c r="AA64" i="14" s="1"/>
  <c r="T53" i="14"/>
  <c r="T61" i="14" s="1"/>
  <c r="T64" i="14" s="1"/>
  <c r="T65" i="14"/>
  <c r="AA65" i="14"/>
  <c r="K65" i="14"/>
  <c r="K70" i="14" s="1" a="1"/>
  <c r="K70" i="14" s="1"/>
  <c r="K88" i="14" s="1"/>
  <c r="U57" i="14"/>
  <c r="U61" i="14" s="1"/>
  <c r="U64" i="14" s="1"/>
  <c r="L70" i="14" a="1"/>
  <c r="L70" i="14" s="1"/>
  <c r="L88" i="14" s="1"/>
  <c r="L69" i="14" a="1"/>
  <c r="L69" i="14" s="1"/>
  <c r="L87" i="14" s="1"/>
  <c r="L68" i="14" a="1"/>
  <c r="L68" i="14" s="1"/>
  <c r="L86" i="14" s="1"/>
  <c r="AB64" i="14"/>
  <c r="AC57" i="14"/>
  <c r="AC61" i="14" s="1"/>
  <c r="AC64" i="14" s="1"/>
  <c r="L65" i="14"/>
  <c r="L71" i="14" s="1" a="1"/>
  <c r="L71" i="14" s="1"/>
  <c r="L89" i="14" s="1"/>
  <c r="T80" i="13" a="1"/>
  <c r="T80" i="13" s="1"/>
  <c r="U80" i="13" a="1"/>
  <c r="U80" i="13" s="1"/>
  <c r="AJ81" i="13" a="1"/>
  <c r="AJ81" i="13" s="1"/>
  <c r="AL50" i="13" a="1"/>
  <c r="AL50" i="13" s="1"/>
  <c r="T35" i="13" a="1"/>
  <c r="T35" i="13" s="1"/>
  <c r="T44" i="13" s="1"/>
  <c r="T48" i="13" s="1" a="1"/>
  <c r="T48" i="13" s="1"/>
  <c r="AK35" i="13" a="1"/>
  <c r="AK35" i="13" s="1"/>
  <c r="AK44" i="13" s="1"/>
  <c r="AK48" i="13" s="1" a="1"/>
  <c r="AK48" i="13" s="1"/>
  <c r="S35" i="13" a="1"/>
  <c r="S35" i="13" s="1"/>
  <c r="S44" i="13" s="1"/>
  <c r="S48" i="13" s="1" a="1"/>
  <c r="S48" i="13" s="1"/>
  <c r="U35" i="13" a="1"/>
  <c r="U35" i="13" s="1"/>
  <c r="U44" i="13" s="1"/>
  <c r="U48" i="13" s="1" a="1"/>
  <c r="U48" i="13" s="1"/>
  <c r="AJ35" i="13" a="1"/>
  <c r="AJ35" i="13" s="1"/>
  <c r="AJ44" i="13" s="1"/>
  <c r="AJ48" i="13" s="1" a="1"/>
  <c r="AJ48" i="13" s="1"/>
  <c r="AL35" i="13" a="1"/>
  <c r="AL35" i="13" s="1"/>
  <c r="AL44" i="13" s="1"/>
  <c r="AL48" i="13" s="1" a="1"/>
  <c r="AL48" i="13" s="1"/>
  <c r="T49" i="13" a="1"/>
  <c r="T49" i="13" s="1"/>
  <c r="T81" i="13" a="1"/>
  <c r="T81" i="13" s="1"/>
  <c r="U50" i="13" a="1"/>
  <c r="U50" i="13" s="1"/>
  <c r="T50" i="13" a="1"/>
  <c r="T50" i="13" s="1"/>
  <c r="AL80" i="13" a="1"/>
  <c r="AL80" i="13" s="1"/>
  <c r="AJ49" i="13" a="1"/>
  <c r="AJ49" i="13" s="1"/>
  <c r="AK50" i="13" a="1"/>
  <c r="AK50" i="13" s="1"/>
  <c r="U81" i="13" a="1"/>
  <c r="U81" i="13" s="1"/>
  <c r="AJ80" i="13" a="1"/>
  <c r="AJ80" i="13" s="1"/>
  <c r="AC71" i="14" l="1" a="1"/>
  <c r="AC71" i="14" s="1"/>
  <c r="AC89" i="14" s="1"/>
  <c r="AC70" i="14" a="1"/>
  <c r="AC70" i="14" s="1"/>
  <c r="AC88" i="14" s="1"/>
  <c r="AC65" i="14"/>
  <c r="AC69" i="14" s="1" a="1"/>
  <c r="AC69" i="14" s="1"/>
  <c r="AC87" i="14" s="1"/>
  <c r="K71" i="14" a="1"/>
  <c r="K71" i="14" s="1"/>
  <c r="K89" i="14" s="1"/>
  <c r="U65" i="14"/>
  <c r="U70" i="14" s="1" a="1"/>
  <c r="U70" i="14" s="1"/>
  <c r="U88" i="14" s="1"/>
  <c r="AA68" i="14" a="1"/>
  <c r="AA68" i="14" s="1"/>
  <c r="AA86" i="14" s="1"/>
  <c r="AA69" i="14" a="1"/>
  <c r="AA69" i="14" s="1"/>
  <c r="AA87" i="14" s="1"/>
  <c r="AA71" i="14" a="1"/>
  <c r="AA71" i="14" s="1"/>
  <c r="AA89" i="14" s="1"/>
  <c r="AA70" i="14" a="1"/>
  <c r="AA70" i="14" s="1"/>
  <c r="AA88" i="14" s="1"/>
  <c r="AB68" i="14" a="1"/>
  <c r="AB68" i="14" s="1"/>
  <c r="AB86" i="14" s="1"/>
  <c r="AB70" i="14" a="1"/>
  <c r="AB70" i="14" s="1"/>
  <c r="AB88" i="14" s="1"/>
  <c r="AB71" i="14" a="1"/>
  <c r="AB71" i="14" s="1"/>
  <c r="AB89" i="14" s="1"/>
  <c r="AB69" i="14" a="1"/>
  <c r="AB69" i="14" s="1"/>
  <c r="AB87" i="14" s="1"/>
  <c r="K68" i="14" a="1"/>
  <c r="K68" i="14" s="1"/>
  <c r="K86" i="14" s="1"/>
  <c r="U69" i="14" a="1"/>
  <c r="U69" i="14" s="1"/>
  <c r="U87" i="14" s="1"/>
  <c r="S70" i="14" a="1"/>
  <c r="S70" i="14" s="1"/>
  <c r="S88" i="14" s="1"/>
  <c r="S68" i="14" a="1"/>
  <c r="S68" i="14" s="1"/>
  <c r="S86" i="14" s="1"/>
  <c r="S71" i="14" a="1"/>
  <c r="S71" i="14" s="1"/>
  <c r="S89" i="14" s="1"/>
  <c r="S69" i="14" a="1"/>
  <c r="S69" i="14" s="1"/>
  <c r="S87" i="14" s="1"/>
  <c r="T68" i="14" a="1"/>
  <c r="T68" i="14" s="1"/>
  <c r="T86" i="14" s="1"/>
  <c r="T69" i="14" a="1"/>
  <c r="T69" i="14" s="1"/>
  <c r="T87" i="14" s="1"/>
  <c r="T71" i="14" a="1"/>
  <c r="T71" i="14" s="1"/>
  <c r="T89" i="14" s="1"/>
  <c r="T70" i="14" a="1"/>
  <c r="T70" i="14" s="1"/>
  <c r="T88" i="14" s="1"/>
  <c r="S83" i="13" a="1"/>
  <c r="S83" i="13" s="1"/>
  <c r="S89" i="13" s="1"/>
  <c r="S94" i="13" s="1"/>
  <c r="S49" i="13" a="1"/>
  <c r="S49" i="13" s="1"/>
  <c r="S53" i="13" s="1" a="1"/>
  <c r="S53" i="13" s="1"/>
  <c r="S59" i="13" s="1"/>
  <c r="S93" i="13" s="1"/>
  <c r="AK84" i="13" a="1"/>
  <c r="AK84" i="13" s="1"/>
  <c r="AK90" i="13" s="1"/>
  <c r="AK95" i="13" s="1"/>
  <c r="AK52" i="13" a="1"/>
  <c r="AK52" i="13" s="1"/>
  <c r="AK58" i="13" s="1"/>
  <c r="AK92" i="13" s="1"/>
  <c r="S50" i="13" a="1"/>
  <c r="S50" i="13" s="1"/>
  <c r="S52" i="13" s="1" a="1"/>
  <c r="S52" i="13" s="1"/>
  <c r="S58" i="13" s="1"/>
  <c r="S92" i="13" s="1"/>
  <c r="AJ53" i="13" a="1"/>
  <c r="AJ53" i="13" s="1"/>
  <c r="AJ59" i="13" s="1"/>
  <c r="AJ93" i="13" s="1"/>
  <c r="T84" i="13" a="1"/>
  <c r="T84" i="13" s="1"/>
  <c r="T90" i="13" s="1"/>
  <c r="T95" i="13" s="1"/>
  <c r="T83" i="13" a="1"/>
  <c r="T83" i="13" s="1"/>
  <c r="T89" i="13" s="1"/>
  <c r="T94" i="13" s="1"/>
  <c r="T53" i="13" a="1"/>
  <c r="T53" i="13" s="1"/>
  <c r="T59" i="13" s="1"/>
  <c r="T93" i="13" s="1"/>
  <c r="T52" i="13" a="1"/>
  <c r="T52" i="13" s="1"/>
  <c r="T58" i="13" s="1"/>
  <c r="T92" i="13" s="1"/>
  <c r="AJ50" i="13" a="1"/>
  <c r="AJ50" i="13" s="1"/>
  <c r="AJ83" i="13" s="1" a="1"/>
  <c r="AJ83" i="13" s="1"/>
  <c r="AJ89" i="13" s="1"/>
  <c r="AJ94" i="13" s="1"/>
  <c r="U53" i="13" a="1"/>
  <c r="U53" i="13" s="1"/>
  <c r="U59" i="13" s="1"/>
  <c r="U93" i="13" s="1"/>
  <c r="U83" i="13" a="1"/>
  <c r="U83" i="13" s="1"/>
  <c r="U89" i="13" s="1"/>
  <c r="U94" i="13" s="1"/>
  <c r="AL49" i="13" a="1"/>
  <c r="AL49" i="13" s="1"/>
  <c r="AL53" i="13" s="1" a="1"/>
  <c r="AL53" i="13" s="1"/>
  <c r="AL59" i="13" s="1"/>
  <c r="AL93" i="13" s="1"/>
  <c r="AK49" i="13" a="1"/>
  <c r="AK49" i="13" s="1"/>
  <c r="AK83" i="13" s="1" a="1"/>
  <c r="AK83" i="13" s="1"/>
  <c r="AK89" i="13" s="1"/>
  <c r="AK94" i="13" s="1"/>
  <c r="U49" i="13" a="1"/>
  <c r="U49" i="13" s="1"/>
  <c r="U52" i="13" s="1" a="1"/>
  <c r="U52" i="13" s="1"/>
  <c r="U58" i="13" s="1"/>
  <c r="U92" i="13" s="1"/>
  <c r="U71" i="14" l="1" a="1"/>
  <c r="U71" i="14" s="1"/>
  <c r="U89" i="14" s="1"/>
  <c r="AC68" i="14" a="1"/>
  <c r="AC68" i="14" s="1"/>
  <c r="AC86" i="14" s="1"/>
  <c r="U68" i="14" a="1"/>
  <c r="U68" i="14" s="1"/>
  <c r="U86" i="14" s="1"/>
  <c r="U101" i="13" a="1"/>
  <c r="U101" i="13" s="1"/>
  <c r="S99" i="13" a="1"/>
  <c r="S99" i="13" s="1"/>
  <c r="S103" i="13" a="1"/>
  <c r="S103" i="13" s="1"/>
  <c r="AK101" i="13" a="1"/>
  <c r="AK101" i="13" s="1"/>
  <c r="AJ52" i="13" a="1"/>
  <c r="AJ52" i="13" s="1"/>
  <c r="AJ58" i="13" s="1"/>
  <c r="AJ92" i="13" s="1"/>
  <c r="AL83" i="13" a="1"/>
  <c r="AL83" i="13" s="1"/>
  <c r="AL89" i="13" s="1"/>
  <c r="AL94" i="13" s="1"/>
  <c r="S84" i="13" a="1"/>
  <c r="S84" i="13" s="1"/>
  <c r="S90" i="13" s="1"/>
  <c r="S95" i="13" s="1"/>
  <c r="S100" i="13" s="1" a="1"/>
  <c r="S100" i="13" s="1"/>
  <c r="AJ84" i="13" a="1"/>
  <c r="AJ84" i="13" s="1"/>
  <c r="AJ90" i="13" s="1"/>
  <c r="AJ95" i="13" s="1"/>
  <c r="AK53" i="13" a="1"/>
  <c r="AK53" i="13" s="1"/>
  <c r="AK59" i="13" s="1"/>
  <c r="AK93" i="13" s="1"/>
  <c r="AK98" i="13" s="1" a="1"/>
  <c r="AK98" i="13" s="1"/>
  <c r="AL52" i="13" a="1"/>
  <c r="AL52" i="13" s="1"/>
  <c r="AL58" i="13" s="1"/>
  <c r="AL92" i="13" s="1"/>
  <c r="AL84" i="13" a="1"/>
  <c r="AL84" i="13" s="1"/>
  <c r="AL90" i="13" s="1"/>
  <c r="AL95" i="13" s="1"/>
  <c r="U84" i="13" a="1"/>
  <c r="U84" i="13" s="1"/>
  <c r="U90" i="13" s="1"/>
  <c r="U95" i="13" s="1"/>
  <c r="U98" i="13" s="1" a="1"/>
  <c r="U98" i="13" s="1"/>
  <c r="T98" i="13" a="1"/>
  <c r="T98" i="13" s="1"/>
  <c r="T100" i="13" a="1"/>
  <c r="T100" i="13" s="1"/>
  <c r="T102" i="13" a="1"/>
  <c r="T102" i="13" s="1"/>
  <c r="T99" i="13" a="1"/>
  <c r="T99" i="13" s="1"/>
  <c r="T101" i="13" a="1"/>
  <c r="T101" i="13" s="1"/>
  <c r="T103" i="13" a="1"/>
  <c r="T103" i="13" s="1"/>
  <c r="AK100" i="13" l="1" a="1"/>
  <c r="AK100" i="13" s="1"/>
  <c r="S102" i="13" a="1"/>
  <c r="S102" i="13" s="1"/>
  <c r="S98" i="13" a="1"/>
  <c r="S98" i="13" s="1"/>
  <c r="U100" i="13" a="1"/>
  <c r="U100" i="13" s="1"/>
  <c r="AL98" i="13" a="1"/>
  <c r="AL98" i="13" s="1"/>
  <c r="AL100" i="13" a="1"/>
  <c r="AL100" i="13" s="1"/>
  <c r="AL102" i="13" a="1"/>
  <c r="AL102" i="13" s="1"/>
  <c r="AL99" i="13" a="1"/>
  <c r="AL99" i="13" s="1"/>
  <c r="AL101" i="13" a="1"/>
  <c r="AL101" i="13" s="1"/>
  <c r="AL103" i="13" a="1"/>
  <c r="AL103" i="13" s="1"/>
  <c r="AK103" i="13" a="1"/>
  <c r="AK103" i="13" s="1"/>
  <c r="AK99" i="13" a="1"/>
  <c r="AK99" i="13" s="1"/>
  <c r="S101" i="13" a="1"/>
  <c r="S101" i="13" s="1"/>
  <c r="U103" i="13" a="1"/>
  <c r="U103" i="13" s="1"/>
  <c r="U99" i="13" a="1"/>
  <c r="U99" i="13" s="1"/>
  <c r="AJ99" i="13" a="1"/>
  <c r="AJ99" i="13" s="1"/>
  <c r="AJ101" i="13" a="1"/>
  <c r="AJ101" i="13" s="1"/>
  <c r="AJ103" i="13" a="1"/>
  <c r="AJ103" i="13" s="1"/>
  <c r="AJ98" i="13" a="1"/>
  <c r="AJ98" i="13" s="1"/>
  <c r="AJ100" i="13" a="1"/>
  <c r="AJ100" i="13" s="1"/>
  <c r="AJ102" i="13" a="1"/>
  <c r="AJ102" i="13" s="1"/>
  <c r="AK102" i="13" a="1"/>
  <c r="AK102" i="13" s="1"/>
  <c r="U102" i="13" a="1"/>
  <c r="U102" i="13" s="1"/>
  <c r="E9" i="12" a="1"/>
  <c r="E9" i="12" s="1"/>
  <c r="H9" i="12" s="1" a="1"/>
  <c r="H9" i="12" s="1"/>
  <c r="J9" i="12" s="1" a="1"/>
  <c r="J9" i="12" s="1"/>
  <c r="L9" i="12" s="1" a="1"/>
  <c r="E9" i="11" a="1"/>
  <c r="E9" i="11" s="1"/>
  <c r="H9" i="11" s="1" a="1"/>
  <c r="H9" i="11" s="1"/>
  <c r="J9" i="11" s="1" a="1"/>
  <c r="J9" i="11" s="1"/>
  <c r="L9" i="11" s="1" a="1"/>
  <c r="O10" i="12" l="1"/>
  <c r="L9" i="12"/>
  <c r="O10" i="11"/>
  <c r="L9" i="11"/>
  <c r="O11" i="12" l="1"/>
  <c r="O12" i="12" s="1"/>
  <c r="O13" i="12" s="1"/>
  <c r="O14" i="12" s="1"/>
  <c r="O15" i="12" s="1"/>
  <c r="O16" i="12" s="1"/>
  <c r="O17" i="12" s="1"/>
  <c r="O18" i="12" s="1"/>
  <c r="O19" i="12" s="1"/>
  <c r="O20" i="12" s="1"/>
  <c r="O21" i="12" s="1"/>
  <c r="O22" i="12" s="1"/>
  <c r="O23" i="12" s="1"/>
  <c r="O24" i="12" s="1"/>
  <c r="O25" i="12" s="1"/>
  <c r="O26" i="12" s="1"/>
  <c r="O27" i="12" s="1"/>
  <c r="O28" i="12" s="1"/>
  <c r="O29" i="12" s="1"/>
  <c r="O30" i="12" s="1"/>
  <c r="O31" i="12" s="1"/>
  <c r="O32" i="12" s="1"/>
  <c r="Q9" i="12" a="1"/>
  <c r="Q9" i="12" s="1"/>
  <c r="P9" i="12" s="1" a="1"/>
  <c r="P9" i="12" s="1"/>
  <c r="S9" i="12" s="1" a="1"/>
  <c r="S9" i="12" s="1"/>
  <c r="O11" i="11"/>
  <c r="O12" i="11" s="1"/>
  <c r="O13" i="11" s="1"/>
  <c r="Q9" i="11" l="1" a="1"/>
  <c r="Q9" i="11" s="1"/>
  <c r="P9" i="11" s="1" a="1"/>
  <c r="P9" i="11" s="1"/>
  <c r="S9" i="11" s="1" a="1"/>
  <c r="S9" i="11" s="1"/>
  <c r="S23" i="10" l="1" a="1"/>
  <c r="S23" i="10"/>
  <c r="S31" i="10" s="1"/>
  <c r="S24" i="10" a="1"/>
  <c r="S24" i="10"/>
  <c r="S25" i="10" a="1"/>
  <c r="S25" i="10"/>
  <c r="S33" i="10" s="1"/>
  <c r="V16" i="10" s="1"/>
  <c r="S26" i="10" a="1"/>
  <c r="S26" i="10"/>
  <c r="S27" i="10" a="1"/>
  <c r="S27" i="10" s="1"/>
  <c r="S35" i="10" s="1"/>
  <c r="V18" i="10" s="1"/>
  <c r="S28" i="10" a="1"/>
  <c r="S28" i="10"/>
  <c r="S36" i="10" s="1"/>
  <c r="V19" i="10" s="1"/>
  <c r="S32" i="10"/>
  <c r="V15" i="10" s="1"/>
  <c r="S34" i="10"/>
  <c r="V17" i="10" s="1"/>
  <c r="O19" i="9" a="1"/>
  <c r="O19" i="9"/>
  <c r="O27" i="9" s="1"/>
  <c r="O20" i="9" a="1"/>
  <c r="O20" i="9"/>
  <c r="O28" i="9" s="1"/>
  <c r="R11" i="9" s="1"/>
  <c r="O21" i="9" a="1"/>
  <c r="O21" i="9"/>
  <c r="O29" i="9" s="1"/>
  <c r="R12" i="9" s="1"/>
  <c r="O22" i="9" a="1"/>
  <c r="O22" i="9"/>
  <c r="O30" i="9" s="1"/>
  <c r="R13" i="9" s="1"/>
  <c r="O23" i="9" a="1"/>
  <c r="O23" i="9"/>
  <c r="O31" i="9" s="1"/>
  <c r="R14" i="9" s="1"/>
  <c r="O24" i="9" a="1"/>
  <c r="O24" i="9"/>
  <c r="O32" i="9" s="1"/>
  <c r="R15" i="9" s="1"/>
  <c r="L16" i="8" a="1"/>
  <c r="L16" i="8" s="1"/>
  <c r="L21" i="8" s="1"/>
  <c r="L17" i="8" a="1"/>
  <c r="L17" i="8" s="1"/>
  <c r="L22" i="8" s="1"/>
  <c r="O11" i="8" s="1"/>
  <c r="L18" i="8" a="1"/>
  <c r="L18" i="8" s="1"/>
  <c r="L23" i="8" s="1"/>
  <c r="O12" i="8" s="1"/>
  <c r="V14" i="10" l="1"/>
  <c r="S40" i="10" a="1"/>
  <c r="S40" i="10" s="1"/>
  <c r="S51" i="10" s="1"/>
  <c r="S44" i="10" a="1"/>
  <c r="S44" i="10" s="1"/>
  <c r="S55" i="10" s="1"/>
  <c r="S48" i="10" a="1"/>
  <c r="S48" i="10" s="1"/>
  <c r="S59" i="10" s="1"/>
  <c r="S41" i="10" a="1"/>
  <c r="S41" i="10" s="1"/>
  <c r="S52" i="10" s="1"/>
  <c r="S45" i="10" a="1"/>
  <c r="S45" i="10" s="1"/>
  <c r="S56" i="10" s="1"/>
  <c r="S49" i="10" a="1"/>
  <c r="S49" i="10" s="1"/>
  <c r="S60" i="10" s="1"/>
  <c r="S42" i="10" a="1"/>
  <c r="S42" i="10" s="1"/>
  <c r="S53" i="10" s="1"/>
  <c r="S64" i="10" s="1"/>
  <c r="S46" i="10" a="1"/>
  <c r="S46" i="10" s="1"/>
  <c r="S57" i="10" s="1"/>
  <c r="S43" i="10" a="1"/>
  <c r="S43" i="10" s="1"/>
  <c r="S54" i="10" s="1"/>
  <c r="S47" i="10" a="1"/>
  <c r="S47" i="10" s="1"/>
  <c r="S58" i="10" s="1"/>
  <c r="R10" i="9"/>
  <c r="O36" i="9" a="1"/>
  <c r="O36" i="9" s="1"/>
  <c r="O40" i="9" s="1"/>
  <c r="O44" i="9" s="1"/>
  <c r="O37" i="9" a="1"/>
  <c r="O37" i="9" s="1"/>
  <c r="O41" i="9" s="1"/>
  <c r="O38" i="9" a="1"/>
  <c r="O38" i="9" s="1"/>
  <c r="O42" i="9" s="1"/>
  <c r="O46" i="9" s="1"/>
  <c r="O10" i="8"/>
  <c r="L27" i="8" a="1"/>
  <c r="L27" i="8" s="1"/>
  <c r="L29" i="8" s="1"/>
  <c r="S70" i="10" l="1"/>
  <c r="S69" i="10"/>
  <c r="S71" i="10"/>
  <c r="S66" i="10"/>
  <c r="S65" i="10"/>
  <c r="S62" i="10"/>
  <c r="S67" i="10"/>
  <c r="S68" i="10"/>
  <c r="S63" i="10"/>
  <c r="V23" i="10" a="1"/>
  <c r="V23" i="10" s="1"/>
  <c r="V31" i="10" s="1"/>
  <c r="V24" i="10" a="1"/>
  <c r="V24" i="10" s="1"/>
  <c r="V32" i="10" s="1"/>
  <c r="Y15" i="10" s="1"/>
  <c r="V25" i="10" a="1"/>
  <c r="V25" i="10" s="1"/>
  <c r="V33" i="10" s="1"/>
  <c r="Y16" i="10" s="1"/>
  <c r="V26" i="10" a="1"/>
  <c r="V26" i="10" s="1"/>
  <c r="V34" i="10" s="1"/>
  <c r="Y17" i="10" s="1"/>
  <c r="V27" i="10" a="1"/>
  <c r="V27" i="10" s="1"/>
  <c r="V35" i="10" s="1"/>
  <c r="Y18" i="10" s="1"/>
  <c r="V28" i="10" a="1"/>
  <c r="V28" i="10" s="1"/>
  <c r="V36" i="10" s="1"/>
  <c r="Y19" i="10" s="1"/>
  <c r="O45" i="9"/>
  <c r="R19" i="9" a="1"/>
  <c r="R19" i="9" s="1"/>
  <c r="R27" i="9" s="1"/>
  <c r="R20" i="9" a="1"/>
  <c r="R20" i="9" s="1"/>
  <c r="R28" i="9" s="1"/>
  <c r="U11" i="9" s="1"/>
  <c r="R21" i="9" a="1"/>
  <c r="R21" i="9" s="1"/>
  <c r="R29" i="9" s="1"/>
  <c r="U12" i="9" s="1"/>
  <c r="R22" i="9" a="1"/>
  <c r="R22" i="9" s="1"/>
  <c r="R30" i="9" s="1"/>
  <c r="U13" i="9" s="1"/>
  <c r="R23" i="9" a="1"/>
  <c r="R23" i="9" s="1"/>
  <c r="R31" i="9" s="1"/>
  <c r="U14" i="9" s="1"/>
  <c r="R24" i="9" a="1"/>
  <c r="R24" i="9" s="1"/>
  <c r="R32" i="9" s="1"/>
  <c r="U15" i="9" s="1"/>
  <c r="O18" i="8" a="1"/>
  <c r="O18" i="8" s="1"/>
  <c r="O23" i="8" s="1"/>
  <c r="R12" i="8" s="1"/>
  <c r="O16" i="8" a="1"/>
  <c r="O16" i="8" s="1"/>
  <c r="O21" i="8" s="1"/>
  <c r="O17" i="8" a="1"/>
  <c r="O17" i="8" s="1"/>
  <c r="O22" i="8" s="1"/>
  <c r="R11" i="8" s="1"/>
  <c r="Y14" i="10" l="1"/>
  <c r="V42" i="10" a="1"/>
  <c r="V42" i="10" s="1"/>
  <c r="V53" i="10" s="1"/>
  <c r="V46" i="10" a="1"/>
  <c r="V46" i="10" s="1"/>
  <c r="V57" i="10" s="1"/>
  <c r="V43" i="10" a="1"/>
  <c r="V43" i="10" s="1"/>
  <c r="V54" i="10" s="1"/>
  <c r="V47" i="10" a="1"/>
  <c r="V47" i="10" s="1"/>
  <c r="V58" i="10" s="1"/>
  <c r="V45" i="10" a="1"/>
  <c r="V45" i="10" s="1"/>
  <c r="V56" i="10" s="1"/>
  <c r="V40" i="10" a="1"/>
  <c r="V40" i="10" s="1"/>
  <c r="V51" i="10" s="1"/>
  <c r="V44" i="10" a="1"/>
  <c r="V44" i="10" s="1"/>
  <c r="V55" i="10" s="1"/>
  <c r="V66" i="10" s="1"/>
  <c r="V48" i="10" a="1"/>
  <c r="V48" i="10" s="1"/>
  <c r="V59" i="10" s="1"/>
  <c r="V41" i="10" a="1"/>
  <c r="V41" i="10" s="1"/>
  <c r="V52" i="10" s="1"/>
  <c r="V49" i="10" a="1"/>
  <c r="V49" i="10" s="1"/>
  <c r="V60" i="10" s="1"/>
  <c r="R36" i="9" a="1"/>
  <c r="R36" i="9" s="1"/>
  <c r="R40" i="9" s="1"/>
  <c r="R37" i="9" a="1"/>
  <c r="R37" i="9" s="1"/>
  <c r="R41" i="9" s="1"/>
  <c r="R45" i="9" s="1"/>
  <c r="R38" i="9" a="1"/>
  <c r="R38" i="9" s="1"/>
  <c r="R42" i="9" s="1"/>
  <c r="U10" i="9"/>
  <c r="R10" i="8"/>
  <c r="O27" i="8" a="1"/>
  <c r="O27" i="8" s="1"/>
  <c r="O29" i="8" s="1"/>
  <c r="V71" i="10" l="1"/>
  <c r="V62" i="10"/>
  <c r="V68" i="10"/>
  <c r="V64" i="10"/>
  <c r="V65" i="10"/>
  <c r="V63" i="10"/>
  <c r="V67" i="10"/>
  <c r="V70" i="10"/>
  <c r="V69" i="10"/>
  <c r="Y23" i="10" a="1"/>
  <c r="Y23" i="10" s="1"/>
  <c r="Y31" i="10" s="1"/>
  <c r="Y25" i="10" a="1"/>
  <c r="Y25" i="10" s="1"/>
  <c r="Y33" i="10" s="1"/>
  <c r="AB16" i="10" s="1"/>
  <c r="Y24" i="10" a="1"/>
  <c r="Y24" i="10" s="1"/>
  <c r="Y32" i="10" s="1"/>
  <c r="AB15" i="10" s="1"/>
  <c r="Y26" i="10" a="1"/>
  <c r="Y26" i="10" s="1"/>
  <c r="Y34" i="10" s="1"/>
  <c r="AB17" i="10" s="1"/>
  <c r="Y27" i="10" a="1"/>
  <c r="Y27" i="10" s="1"/>
  <c r="Y35" i="10" s="1"/>
  <c r="AB18" i="10" s="1"/>
  <c r="Y28" i="10" a="1"/>
  <c r="Y28" i="10" s="1"/>
  <c r="Y36" i="10" s="1"/>
  <c r="AB19" i="10" s="1"/>
  <c r="R46" i="9"/>
  <c r="U19" i="9" a="1"/>
  <c r="U19" i="9" s="1"/>
  <c r="U27" i="9" s="1"/>
  <c r="U20" i="9" a="1"/>
  <c r="U20" i="9" s="1"/>
  <c r="U28" i="9" s="1"/>
  <c r="X11" i="9" s="1"/>
  <c r="U21" i="9" a="1"/>
  <c r="U21" i="9" s="1"/>
  <c r="U29" i="9" s="1"/>
  <c r="X12" i="9" s="1"/>
  <c r="U22" i="9" a="1"/>
  <c r="U22" i="9" s="1"/>
  <c r="U30" i="9" s="1"/>
  <c r="X13" i="9" s="1"/>
  <c r="U23" i="9" a="1"/>
  <c r="U23" i="9" s="1"/>
  <c r="U31" i="9" s="1"/>
  <c r="X14" i="9" s="1"/>
  <c r="U24" i="9" a="1"/>
  <c r="U24" i="9" s="1"/>
  <c r="U32" i="9" s="1"/>
  <c r="X15" i="9" s="1"/>
  <c r="R44" i="9"/>
  <c r="R16" i="8" a="1"/>
  <c r="R16" i="8" s="1"/>
  <c r="R21" i="8" s="1"/>
  <c r="R17" i="8" a="1"/>
  <c r="R17" i="8" s="1"/>
  <c r="R22" i="8" s="1"/>
  <c r="U11" i="8" s="1"/>
  <c r="R18" i="8" a="1"/>
  <c r="R18" i="8" s="1"/>
  <c r="R23" i="8" s="1"/>
  <c r="U12" i="8" s="1"/>
  <c r="AB14" i="10" l="1"/>
  <c r="Y41" i="10" a="1"/>
  <c r="Y41" i="10" s="1"/>
  <c r="Y52" i="10" s="1"/>
  <c r="Y45" i="10" a="1"/>
  <c r="Y45" i="10" s="1"/>
  <c r="Y56" i="10" s="1"/>
  <c r="Y49" i="10" a="1"/>
  <c r="Y49" i="10" s="1"/>
  <c r="Y60" i="10" s="1"/>
  <c r="Y40" i="10" a="1"/>
  <c r="Y40" i="10" s="1"/>
  <c r="Y51" i="10" s="1"/>
  <c r="Y42" i="10" a="1"/>
  <c r="Y42" i="10" s="1"/>
  <c r="Y53" i="10" s="1"/>
  <c r="Y46" i="10" a="1"/>
  <c r="Y46" i="10" s="1"/>
  <c r="Y57" i="10" s="1"/>
  <c r="Y43" i="10" a="1"/>
  <c r="Y43" i="10" s="1"/>
  <c r="Y54" i="10" s="1"/>
  <c r="Y65" i="10" s="1"/>
  <c r="Y47" i="10" a="1"/>
  <c r="Y47" i="10" s="1"/>
  <c r="Y58" i="10" s="1"/>
  <c r="Y44" i="10" a="1"/>
  <c r="Y44" i="10" s="1"/>
  <c r="Y55" i="10" s="1"/>
  <c r="Y48" i="10" a="1"/>
  <c r="Y48" i="10" s="1"/>
  <c r="Y59" i="10" s="1"/>
  <c r="X10" i="9"/>
  <c r="U36" i="9" a="1"/>
  <c r="U36" i="9" s="1"/>
  <c r="U40" i="9" s="1"/>
  <c r="U37" i="9" a="1"/>
  <c r="U37" i="9" s="1"/>
  <c r="U41" i="9" s="1"/>
  <c r="U38" i="9" a="1"/>
  <c r="U38" i="9" s="1"/>
  <c r="U42" i="9" s="1"/>
  <c r="U46" i="9" s="1"/>
  <c r="R27" i="8" a="1"/>
  <c r="R27" i="8" s="1"/>
  <c r="R29" i="8" s="1"/>
  <c r="U10" i="8"/>
  <c r="Y71" i="10" l="1"/>
  <c r="Y70" i="10"/>
  <c r="Y68" i="10"/>
  <c r="Y67" i="10"/>
  <c r="Y63" i="10"/>
  <c r="Y66" i="10"/>
  <c r="Y64" i="10"/>
  <c r="Y69" i="10"/>
  <c r="Y62" i="10"/>
  <c r="AB23" i="10" a="1"/>
  <c r="AB23" i="10" s="1"/>
  <c r="AB31" i="10" s="1"/>
  <c r="AB24" i="10" a="1"/>
  <c r="AB24" i="10" s="1"/>
  <c r="AB32" i="10" s="1"/>
  <c r="AE15" i="10" s="1"/>
  <c r="AB25" i="10" a="1"/>
  <c r="AB25" i="10" s="1"/>
  <c r="AB33" i="10" s="1"/>
  <c r="AE16" i="10" s="1"/>
  <c r="AB26" i="10" a="1"/>
  <c r="AB26" i="10" s="1"/>
  <c r="AB34" i="10" s="1"/>
  <c r="AE17" i="10" s="1"/>
  <c r="AB27" i="10" a="1"/>
  <c r="AB27" i="10" s="1"/>
  <c r="AB35" i="10" s="1"/>
  <c r="AE18" i="10" s="1"/>
  <c r="AB28" i="10" a="1"/>
  <c r="AB28" i="10" s="1"/>
  <c r="AB36" i="10" s="1"/>
  <c r="AE19" i="10" s="1"/>
  <c r="U45" i="9"/>
  <c r="U44" i="9"/>
  <c r="X19" i="9" a="1"/>
  <c r="X19" i="9" s="1"/>
  <c r="X27" i="9" s="1"/>
  <c r="X20" i="9" a="1"/>
  <c r="X20" i="9" s="1"/>
  <c r="X28" i="9" s="1"/>
  <c r="X21" i="9" a="1"/>
  <c r="X21" i="9" s="1"/>
  <c r="X29" i="9" s="1"/>
  <c r="X22" i="9" a="1"/>
  <c r="X22" i="9" s="1"/>
  <c r="X30" i="9" s="1"/>
  <c r="X23" i="9" a="1"/>
  <c r="X23" i="9" s="1"/>
  <c r="X31" i="9" s="1"/>
  <c r="X24" i="9" a="1"/>
  <c r="X24" i="9" s="1"/>
  <c r="X32" i="9" s="1"/>
  <c r="U16" i="8" a="1"/>
  <c r="U16" i="8" s="1"/>
  <c r="U21" i="8" s="1"/>
  <c r="U27" i="8" s="1" a="1"/>
  <c r="U27" i="8" s="1"/>
  <c r="U29" i="8" s="1"/>
  <c r="U17" i="8" a="1"/>
  <c r="U17" i="8" s="1"/>
  <c r="U22" i="8" s="1"/>
  <c r="U18" i="8" a="1"/>
  <c r="U18" i="8" s="1"/>
  <c r="U23" i="8" s="1"/>
  <c r="AB43" i="10" l="1" a="1"/>
  <c r="AB43" i="10" s="1"/>
  <c r="AB54" i="10" s="1"/>
  <c r="AB47" i="10" a="1"/>
  <c r="AB47" i="10" s="1"/>
  <c r="AB58" i="10" s="1"/>
  <c r="AB42" i="10" a="1"/>
  <c r="AB42" i="10" s="1"/>
  <c r="AB53" i="10" s="1"/>
  <c r="AE14" i="10"/>
  <c r="AB40" i="10" a="1"/>
  <c r="AB40" i="10" s="1"/>
  <c r="AB51" i="10" s="1"/>
  <c r="AB44" i="10" a="1"/>
  <c r="AB44" i="10" s="1"/>
  <c r="AB55" i="10" s="1"/>
  <c r="AB48" i="10" a="1"/>
  <c r="AB48" i="10" s="1"/>
  <c r="AB59" i="10" s="1"/>
  <c r="AB41" i="10" a="1"/>
  <c r="AB41" i="10" s="1"/>
  <c r="AB52" i="10" s="1"/>
  <c r="AB45" i="10" a="1"/>
  <c r="AB45" i="10" s="1"/>
  <c r="AB56" i="10" s="1"/>
  <c r="AB49" i="10" a="1"/>
  <c r="AB49" i="10" s="1"/>
  <c r="AB60" i="10" s="1"/>
  <c r="AB71" i="10" s="1"/>
  <c r="AB46" i="10" a="1"/>
  <c r="AB46" i="10" s="1"/>
  <c r="AB57" i="10" s="1"/>
  <c r="X36" i="9" a="1"/>
  <c r="X36" i="9" s="1"/>
  <c r="X40" i="9" s="1"/>
  <c r="X37" i="9" a="1"/>
  <c r="X37" i="9" s="1"/>
  <c r="X41" i="9" s="1"/>
  <c r="X45" i="9" s="1"/>
  <c r="X38" i="9" a="1"/>
  <c r="X38" i="9" s="1"/>
  <c r="X42" i="9" s="1"/>
  <c r="AB63" i="10" l="1"/>
  <c r="AE24" i="10" a="1"/>
  <c r="AE24" i="10" s="1"/>
  <c r="AE32" i="10" s="1"/>
  <c r="AH15" i="10" s="1"/>
  <c r="AE26" i="10" a="1"/>
  <c r="AE26" i="10" s="1"/>
  <c r="AE34" i="10" s="1"/>
  <c r="AH17" i="10" s="1"/>
  <c r="AE27" i="10" a="1"/>
  <c r="AE27" i="10" s="1"/>
  <c r="AE35" i="10" s="1"/>
  <c r="AH18" i="10" s="1"/>
  <c r="AE23" i="10" a="1"/>
  <c r="AE23" i="10" s="1"/>
  <c r="AE31" i="10" s="1"/>
  <c r="AE25" i="10" a="1"/>
  <c r="AE25" i="10" s="1"/>
  <c r="AE33" i="10" s="1"/>
  <c r="AH16" i="10" s="1"/>
  <c r="AE28" i="10" a="1"/>
  <c r="AE28" i="10" s="1"/>
  <c r="AE36" i="10" s="1"/>
  <c r="AH19" i="10" s="1"/>
  <c r="AB68" i="10"/>
  <c r="AB70" i="10"/>
  <c r="AB64" i="10"/>
  <c r="AB66" i="10"/>
  <c r="AB69" i="10"/>
  <c r="AB67" i="10"/>
  <c r="AB62" i="10"/>
  <c r="AB65" i="10"/>
  <c r="X46" i="9"/>
  <c r="X44" i="9"/>
  <c r="H11" i="7" a="1"/>
  <c r="H11" i="7"/>
  <c r="I11" i="7"/>
  <c r="H12" i="7"/>
  <c r="I12" i="7"/>
  <c r="K11" i="7" s="1" a="1"/>
  <c r="H13" i="7"/>
  <c r="I13" i="7"/>
  <c r="I13" i="6"/>
  <c r="J13" i="6"/>
  <c r="K13" i="6"/>
  <c r="M13" i="6"/>
  <c r="N13" i="6"/>
  <c r="O13" i="6"/>
  <c r="Q13" i="6"/>
  <c r="R13" i="6"/>
  <c r="S13" i="6"/>
  <c r="X13" i="6"/>
  <c r="Y13" i="6"/>
  <c r="Z13" i="6"/>
  <c r="I14" i="6"/>
  <c r="J14" i="6"/>
  <c r="K14" i="6"/>
  <c r="M14" i="6"/>
  <c r="N14" i="6"/>
  <c r="O14" i="6"/>
  <c r="Q14" i="6"/>
  <c r="R14" i="6"/>
  <c r="S14" i="6"/>
  <c r="X14" i="6"/>
  <c r="Y14" i="6"/>
  <c r="Z14" i="6"/>
  <c r="I15" i="6"/>
  <c r="J15" i="6"/>
  <c r="K15" i="6"/>
  <c r="M15" i="6"/>
  <c r="N15" i="6"/>
  <c r="O15" i="6"/>
  <c r="Q15" i="6"/>
  <c r="R15" i="6"/>
  <c r="S15" i="6"/>
  <c r="X15" i="6"/>
  <c r="Y15" i="6"/>
  <c r="Z15" i="6"/>
  <c r="I16" i="6"/>
  <c r="J16" i="6"/>
  <c r="K16" i="6"/>
  <c r="M16" i="6"/>
  <c r="N16" i="6"/>
  <c r="O16" i="6"/>
  <c r="Q16" i="6"/>
  <c r="R16" i="6"/>
  <c r="S16" i="6"/>
  <c r="X16" i="6"/>
  <c r="Y16" i="6"/>
  <c r="Z16" i="6"/>
  <c r="I21" i="6" a="1"/>
  <c r="I21" i="6" s="1"/>
  <c r="I26" i="6" s="1"/>
  <c r="M21" i="6" a="1"/>
  <c r="M21" i="6"/>
  <c r="N21" i="6"/>
  <c r="O21" i="6"/>
  <c r="Q21" i="6" a="1"/>
  <c r="Q21" i="6"/>
  <c r="R21" i="6"/>
  <c r="S21" i="6"/>
  <c r="X21" i="6" a="1"/>
  <c r="X21" i="6"/>
  <c r="Y21" i="6"/>
  <c r="Z21" i="6"/>
  <c r="I22" i="6"/>
  <c r="J22" i="6"/>
  <c r="K22" i="6"/>
  <c r="M22" i="6"/>
  <c r="N22" i="6"/>
  <c r="O22" i="6"/>
  <c r="Q22" i="6"/>
  <c r="R22" i="6"/>
  <c r="S22" i="6"/>
  <c r="X22" i="6"/>
  <c r="Y22" i="6"/>
  <c r="Z22" i="6"/>
  <c r="I23" i="6"/>
  <c r="J23" i="6"/>
  <c r="K23" i="6"/>
  <c r="M23" i="6"/>
  <c r="N23" i="6"/>
  <c r="O23" i="6"/>
  <c r="Q23" i="6"/>
  <c r="R23" i="6"/>
  <c r="S23" i="6"/>
  <c r="X23" i="6"/>
  <c r="Y23" i="6"/>
  <c r="Z23" i="6"/>
  <c r="I24" i="6"/>
  <c r="J24" i="6"/>
  <c r="K24" i="6"/>
  <c r="M24" i="6"/>
  <c r="N24" i="6"/>
  <c r="O24" i="6"/>
  <c r="Q24" i="6"/>
  <c r="R24" i="6"/>
  <c r="S24" i="6"/>
  <c r="X24" i="6"/>
  <c r="Y24" i="6"/>
  <c r="Z24" i="6"/>
  <c r="M26" i="6"/>
  <c r="N26" i="6"/>
  <c r="O26" i="6"/>
  <c r="Q26" i="6"/>
  <c r="R26" i="6"/>
  <c r="S26" i="6"/>
  <c r="X26" i="6"/>
  <c r="Y32" i="6" s="1"/>
  <c r="Y26" i="6"/>
  <c r="Z26" i="6"/>
  <c r="I27" i="6"/>
  <c r="J27" i="6"/>
  <c r="K27" i="6"/>
  <c r="M27" i="6"/>
  <c r="N27" i="6"/>
  <c r="O27" i="6"/>
  <c r="Q27" i="6"/>
  <c r="R27" i="6"/>
  <c r="S27" i="6"/>
  <c r="X27" i="6"/>
  <c r="Y33" i="6" s="1"/>
  <c r="Y27" i="6"/>
  <c r="Z27" i="6"/>
  <c r="I28" i="6"/>
  <c r="J28" i="6"/>
  <c r="K28" i="6"/>
  <c r="M28" i="6"/>
  <c r="N28" i="6"/>
  <c r="O28" i="6"/>
  <c r="Q28" i="6"/>
  <c r="R28" i="6"/>
  <c r="S28" i="6"/>
  <c r="X28" i="6"/>
  <c r="Y28" i="6"/>
  <c r="Z28" i="6"/>
  <c r="I29" i="6"/>
  <c r="J29" i="6"/>
  <c r="K29" i="6"/>
  <c r="M29" i="6"/>
  <c r="N29" i="6"/>
  <c r="O29" i="6"/>
  <c r="Q29" i="6"/>
  <c r="R29" i="6"/>
  <c r="S29" i="6"/>
  <c r="X29" i="6"/>
  <c r="Y29" i="6"/>
  <c r="Z29" i="6"/>
  <c r="N32" i="6"/>
  <c r="R32" i="6"/>
  <c r="J33" i="6"/>
  <c r="N33" i="6"/>
  <c r="R33" i="6"/>
  <c r="J34" i="6"/>
  <c r="N34" i="6"/>
  <c r="R34" i="6"/>
  <c r="Y34" i="6"/>
  <c r="J35" i="6"/>
  <c r="N35" i="6"/>
  <c r="R35" i="6"/>
  <c r="Y35" i="6"/>
  <c r="N38" i="6" a="1"/>
  <c r="N38" i="6"/>
  <c r="R38" i="6" a="1"/>
  <c r="R38" i="6" s="1"/>
  <c r="N39" i="6"/>
  <c r="R39" i="6"/>
  <c r="J14" i="5" a="1"/>
  <c r="J14" i="5" s="1"/>
  <c r="M15" i="5"/>
  <c r="M16" i="5"/>
  <c r="J19" i="5" a="1"/>
  <c r="J19" i="5"/>
  <c r="Q10" i="5" s="1" a="1"/>
  <c r="K19" i="5"/>
  <c r="L19" i="5"/>
  <c r="M19" i="5"/>
  <c r="J20" i="5"/>
  <c r="K20" i="5"/>
  <c r="L20" i="5"/>
  <c r="M20" i="5"/>
  <c r="J21" i="5"/>
  <c r="K21" i="5"/>
  <c r="L21" i="5"/>
  <c r="M21" i="5"/>
  <c r="J38" i="5" a="1"/>
  <c r="J38" i="5" s="1"/>
  <c r="L39" i="5"/>
  <c r="L40" i="5"/>
  <c r="J15" i="4" a="1"/>
  <c r="J15" i="4" s="1"/>
  <c r="K15" i="4" a="1"/>
  <c r="K15" i="4" s="1"/>
  <c r="J16" i="4" a="1"/>
  <c r="J16" i="4" s="1"/>
  <c r="K16" i="4" a="1"/>
  <c r="K16" i="4" s="1"/>
  <c r="J17" i="4" a="1"/>
  <c r="J17" i="4" s="1"/>
  <c r="K17" i="4" a="1"/>
  <c r="K17" i="4" s="1"/>
  <c r="AH14" i="10" l="1"/>
  <c r="AE42" i="10" a="1"/>
  <c r="AE42" i="10" s="1"/>
  <c r="AE53" i="10" s="1"/>
  <c r="AE46" i="10" a="1"/>
  <c r="AE46" i="10" s="1"/>
  <c r="AE57" i="10" s="1"/>
  <c r="AE43" i="10" a="1"/>
  <c r="AE43" i="10" s="1"/>
  <c r="AE54" i="10" s="1"/>
  <c r="AE47" i="10" a="1"/>
  <c r="AE47" i="10" s="1"/>
  <c r="AE58" i="10" s="1"/>
  <c r="AE41" i="10" a="1"/>
  <c r="AE41" i="10" s="1"/>
  <c r="AE52" i="10" s="1"/>
  <c r="AE40" i="10" a="1"/>
  <c r="AE40" i="10" s="1"/>
  <c r="AE51" i="10" s="1"/>
  <c r="AE44" i="10" a="1"/>
  <c r="AE44" i="10" s="1"/>
  <c r="AE55" i="10" s="1"/>
  <c r="AE66" i="10" s="1"/>
  <c r="AE48" i="10" a="1"/>
  <c r="AE48" i="10" s="1"/>
  <c r="AE59" i="10" s="1"/>
  <c r="AE45" i="10" a="1"/>
  <c r="AE45" i="10" s="1"/>
  <c r="AE56" i="10" s="1"/>
  <c r="AE49" i="10" a="1"/>
  <c r="AE49" i="10" s="1"/>
  <c r="AE60" i="10" s="1"/>
  <c r="K11" i="7"/>
  <c r="K12" i="7"/>
  <c r="K13" i="7"/>
  <c r="L11" i="7"/>
  <c r="L12" i="7"/>
  <c r="L13" i="7"/>
  <c r="Y38" i="6" a="1"/>
  <c r="K21" i="6"/>
  <c r="K26" i="6" s="1"/>
  <c r="J32" i="6" s="1"/>
  <c r="J38" i="6" s="1" a="1"/>
  <c r="J21" i="6"/>
  <c r="J26" i="6" s="1"/>
  <c r="S10" i="5"/>
  <c r="S11" i="5"/>
  <c r="Q13" i="5"/>
  <c r="Q12" i="5"/>
  <c r="R13" i="5"/>
  <c r="R11" i="5"/>
  <c r="Q10" i="5"/>
  <c r="Q11" i="5"/>
  <c r="R12" i="5"/>
  <c r="S13" i="5"/>
  <c r="R10" i="5"/>
  <c r="S12" i="5"/>
  <c r="K39" i="5"/>
  <c r="L38" i="5"/>
  <c r="L16" i="5"/>
  <c r="L15" i="5"/>
  <c r="L14" i="5"/>
  <c r="M38" i="5"/>
  <c r="M14" i="5"/>
  <c r="K40" i="5"/>
  <c r="J40" i="5"/>
  <c r="J39" i="5"/>
  <c r="K38" i="5"/>
  <c r="K16" i="5"/>
  <c r="K15" i="5"/>
  <c r="K14" i="5"/>
  <c r="U5" i="5" s="1" a="1"/>
  <c r="M40" i="5"/>
  <c r="M39" i="5"/>
  <c r="J16" i="5"/>
  <c r="J15" i="5"/>
  <c r="M17" i="4"/>
  <c r="M15" i="4"/>
  <c r="N16" i="4"/>
  <c r="M16" i="4"/>
  <c r="N17" i="4"/>
  <c r="O12" i="4"/>
  <c r="N15" i="4"/>
  <c r="CF12" i="3" a="1"/>
  <c r="CF12" i="3" s="1"/>
  <c r="CH12" i="3" a="1"/>
  <c r="CH12" i="3" s="1"/>
  <c r="CL12" i="3" a="1"/>
  <c r="CL12" i="3" s="1"/>
  <c r="CM12" i="3" a="1"/>
  <c r="CM12" i="3" s="1"/>
  <c r="CN12" i="3" a="1"/>
  <c r="CN12" i="3" s="1"/>
  <c r="CO12" i="3" a="1"/>
  <c r="CO12" i="3" s="1"/>
  <c r="CP12" i="3" a="1"/>
  <c r="CP12" i="3" s="1"/>
  <c r="CQ12" i="3" a="1"/>
  <c r="CQ12" i="3" s="1"/>
  <c r="CR12" i="3" a="1"/>
  <c r="CR12" i="3" s="1"/>
  <c r="CS12" i="3" a="1"/>
  <c r="CS12" i="3" s="1"/>
  <c r="T21" i="3" a="1"/>
  <c r="T21" i="3" s="1"/>
  <c r="V21" i="3" a="1"/>
  <c r="V21" i="3" s="1"/>
  <c r="Z21" i="3" a="1"/>
  <c r="Z21" i="3" s="1"/>
  <c r="AA21" i="3" a="1"/>
  <c r="AA21" i="3" s="1"/>
  <c r="Z41" i="3" s="1" a="1"/>
  <c r="Z41" i="3" s="1"/>
  <c r="AB21" i="3" a="1"/>
  <c r="AB21" i="3" s="1"/>
  <c r="AC21" i="3" a="1"/>
  <c r="AC21" i="3" s="1"/>
  <c r="AD21" i="3" a="1"/>
  <c r="AD21" i="3" s="1"/>
  <c r="AE21" i="3" a="1"/>
  <c r="AE21" i="3" s="1"/>
  <c r="C40" i="3" a="1"/>
  <c r="C40" i="3" s="1"/>
  <c r="BJ40" i="3" a="1"/>
  <c r="BJ40" i="3" s="1"/>
  <c r="CL41" i="3" a="1"/>
  <c r="CL41" i="3" s="1"/>
  <c r="O50" i="3" a="1"/>
  <c r="O50" i="3" s="1"/>
  <c r="Z50" i="3" s="1" a="1"/>
  <c r="Z50" i="3" s="1"/>
  <c r="BZ52" i="3" a="1"/>
  <c r="BZ52" i="3" s="1"/>
  <c r="CL52" i="3" s="1" a="1"/>
  <c r="CL52" i="3" s="1"/>
  <c r="DA63" i="3" a="1"/>
  <c r="DA63" i="3" s="1"/>
  <c r="BY367" i="3" a="1"/>
  <c r="BY367" i="3" s="1"/>
  <c r="CH397" i="3" a="1"/>
  <c r="CH397" i="3" s="1"/>
  <c r="CJ397" i="3" a="1"/>
  <c r="CJ397" i="3" s="1"/>
  <c r="CL424" i="3"/>
  <c r="CH429" i="3" a="1"/>
  <c r="CH429" i="3"/>
  <c r="CJ429" i="3" a="1"/>
  <c r="CJ429" i="3"/>
  <c r="AE65" i="10" l="1"/>
  <c r="AE71" i="10"/>
  <c r="AE62" i="10"/>
  <c r="AE68" i="10"/>
  <c r="AE67" i="10"/>
  <c r="AE64" i="10"/>
  <c r="AE63" i="10"/>
  <c r="AE70" i="10"/>
  <c r="AE69" i="10"/>
  <c r="AH23" i="10" a="1"/>
  <c r="AH23" i="10" s="1"/>
  <c r="AH31" i="10" s="1"/>
  <c r="AH24" i="10" a="1"/>
  <c r="AH24" i="10" s="1"/>
  <c r="AH32" i="10" s="1"/>
  <c r="AH25" i="10" a="1"/>
  <c r="AH25" i="10" s="1"/>
  <c r="AH33" i="10" s="1"/>
  <c r="AH28" i="10" a="1"/>
  <c r="AH28" i="10" s="1"/>
  <c r="AH36" i="10" s="1"/>
  <c r="AH27" i="10" a="1"/>
  <c r="AH27" i="10" s="1"/>
  <c r="AH35" i="10" s="1"/>
  <c r="AH26" i="10" a="1"/>
  <c r="AH26" i="10" s="1"/>
  <c r="AH34" i="10" s="1"/>
  <c r="K16" i="7" a="1"/>
  <c r="J39" i="6"/>
  <c r="J38" i="6"/>
  <c r="Y38" i="6"/>
  <c r="Y39" i="6"/>
  <c r="X5" i="5"/>
  <c r="X6" i="5"/>
  <c r="X7" i="5"/>
  <c r="U5" i="5"/>
  <c r="U10" i="5" s="1" a="1"/>
  <c r="U6" i="5"/>
  <c r="U7" i="5"/>
  <c r="W7" i="5"/>
  <c r="V5" i="5"/>
  <c r="V6" i="5"/>
  <c r="V7" i="5"/>
  <c r="W5" i="5"/>
  <c r="W6" i="5"/>
  <c r="N24" i="4" a="1"/>
  <c r="N24" i="4" s="1"/>
  <c r="Q24" i="4" s="1"/>
  <c r="N25" i="4" a="1"/>
  <c r="N25" i="4" s="1"/>
  <c r="Q25" i="4" s="1"/>
  <c r="N26" i="4" a="1"/>
  <c r="N26" i="4" s="1"/>
  <c r="Q26" i="4" s="1"/>
  <c r="N27" i="4" a="1"/>
  <c r="N27" i="4" s="1"/>
  <c r="Q27" i="4" s="1"/>
  <c r="M24" i="4" a="1"/>
  <c r="M24" i="4" s="1"/>
  <c r="P24" i="4" s="1"/>
  <c r="M25" i="4" a="1"/>
  <c r="M25" i="4" s="1"/>
  <c r="P25" i="4" s="1"/>
  <c r="M26" i="4" a="1"/>
  <c r="M26" i="4" s="1"/>
  <c r="P26" i="4" s="1"/>
  <c r="M27" i="4" a="1"/>
  <c r="M27" i="4" s="1"/>
  <c r="P27" i="4" s="1"/>
  <c r="CL67" i="3" a="1"/>
  <c r="CL93" i="3" a="1"/>
  <c r="CL80" i="3" a="1"/>
  <c r="Z80" i="3" a="1"/>
  <c r="Z67" i="3" a="1"/>
  <c r="Z93" i="3" a="1"/>
  <c r="J12" i="2" a="1"/>
  <c r="J12" i="2"/>
  <c r="K12" i="2"/>
  <c r="J18" i="2" s="1" a="1"/>
  <c r="L12" i="2"/>
  <c r="M12" i="2"/>
  <c r="N12" i="2"/>
  <c r="J13" i="2"/>
  <c r="K13" i="2"/>
  <c r="L13" i="2"/>
  <c r="M13" i="2"/>
  <c r="N13" i="2"/>
  <c r="J14" i="2"/>
  <c r="K14" i="2"/>
  <c r="L14" i="2"/>
  <c r="M14" i="2"/>
  <c r="N14" i="2"/>
  <c r="J15" i="2"/>
  <c r="K15" i="2"/>
  <c r="L15" i="2"/>
  <c r="M15" i="2"/>
  <c r="N15" i="2"/>
  <c r="AH40" i="10" l="1" a="1"/>
  <c r="AH40" i="10" s="1"/>
  <c r="AH51" i="10" s="1"/>
  <c r="AH44" i="10" a="1"/>
  <c r="AH44" i="10" s="1"/>
  <c r="AH55" i="10" s="1"/>
  <c r="AH48" i="10" a="1"/>
  <c r="AH48" i="10" s="1"/>
  <c r="AH59" i="10" s="1"/>
  <c r="AH41" i="10" a="1"/>
  <c r="AH41" i="10" s="1"/>
  <c r="AH52" i="10" s="1"/>
  <c r="AH45" i="10" a="1"/>
  <c r="AH45" i="10" s="1"/>
  <c r="AH56" i="10" s="1"/>
  <c r="AH49" i="10" a="1"/>
  <c r="AH49" i="10" s="1"/>
  <c r="AH60" i="10" s="1"/>
  <c r="AH43" i="10" a="1"/>
  <c r="AH43" i="10" s="1"/>
  <c r="AH54" i="10" s="1"/>
  <c r="AH42" i="10" a="1"/>
  <c r="AH42" i="10" s="1"/>
  <c r="AH53" i="10" s="1"/>
  <c r="AH64" i="10" s="1"/>
  <c r="AH46" i="10" a="1"/>
  <c r="AH46" i="10" s="1"/>
  <c r="AH57" i="10" s="1"/>
  <c r="AH47" i="10" a="1"/>
  <c r="AH47" i="10" s="1"/>
  <c r="AH58" i="10" s="1"/>
  <c r="L16" i="7"/>
  <c r="K17" i="7"/>
  <c r="K18" i="7"/>
  <c r="K19" i="7"/>
  <c r="L17" i="7"/>
  <c r="L18" i="7"/>
  <c r="L19" i="7"/>
  <c r="K16" i="7"/>
  <c r="N16" i="7" s="1" a="1"/>
  <c r="V42" i="6" a="1"/>
  <c r="W10" i="5"/>
  <c r="X11" i="5"/>
  <c r="U12" i="5"/>
  <c r="V13" i="5"/>
  <c r="X10" i="5"/>
  <c r="U11" i="5"/>
  <c r="V12" i="5"/>
  <c r="W13" i="5"/>
  <c r="U10" i="5"/>
  <c r="V11" i="5"/>
  <c r="W12" i="5"/>
  <c r="X13" i="5"/>
  <c r="V10" i="5"/>
  <c r="W11" i="5"/>
  <c r="X12" i="5"/>
  <c r="U13" i="5"/>
  <c r="P34" i="4" a="1"/>
  <c r="P34" i="4" s="1"/>
  <c r="P36" i="4" a="1"/>
  <c r="P36" i="4" s="1"/>
  <c r="S36" i="4" s="1" a="1"/>
  <c r="S36" i="4" s="1"/>
  <c r="Y36" i="4" s="1"/>
  <c r="U30" i="4" s="1"/>
  <c r="P35" i="4" a="1"/>
  <c r="P35" i="4" s="1"/>
  <c r="Q35" i="4" a="1"/>
  <c r="Q35" i="4" s="1"/>
  <c r="T35" i="4" s="1" a="1"/>
  <c r="T35" i="4" s="1"/>
  <c r="Z35" i="4" s="1"/>
  <c r="T31" i="4" s="1"/>
  <c r="Q34" i="4" a="1"/>
  <c r="Q34" i="4" s="1"/>
  <c r="Q36" i="4" a="1"/>
  <c r="Q36" i="4" s="1"/>
  <c r="CL80" i="3"/>
  <c r="CW79" i="3" s="1" a="1"/>
  <c r="CW79" i="3" s="1"/>
  <c r="CW123" i="3" a="1"/>
  <c r="CW123" i="3" s="1"/>
  <c r="CW101" i="3" a="1"/>
  <c r="CW101" i="3" s="1"/>
  <c r="CL93" i="3"/>
  <c r="DA89" i="3" s="1" a="1"/>
  <c r="DA89" i="3" s="1"/>
  <c r="DA111" i="3" a="1"/>
  <c r="DA111" i="3" s="1"/>
  <c r="DA133" i="3" a="1"/>
  <c r="DA133" i="3" s="1"/>
  <c r="Z80" i="3"/>
  <c r="AI73" i="3" s="1" a="1"/>
  <c r="AI73" i="3" s="1"/>
  <c r="AI98" i="3" a="1"/>
  <c r="AI98" i="3" s="1"/>
  <c r="Z93" i="3"/>
  <c r="AM83" i="3" s="1" a="1"/>
  <c r="AM83" i="3" s="1"/>
  <c r="AM108" i="3" a="1"/>
  <c r="AM108" i="3" s="1"/>
  <c r="Z67" i="3"/>
  <c r="AM67" i="3" s="1" a="1"/>
  <c r="AM67" i="3" s="1"/>
  <c r="AM92" i="3" a="1"/>
  <c r="AM92" i="3" s="1"/>
  <c r="CL67" i="3"/>
  <c r="DA73" i="3" s="1" a="1"/>
  <c r="DA73" i="3" s="1"/>
  <c r="DA117" i="3" a="1"/>
  <c r="DA117" i="3" s="1"/>
  <c r="DA95" i="3" a="1"/>
  <c r="DA95" i="3" s="1"/>
  <c r="L18" i="2"/>
  <c r="M19" i="2"/>
  <c r="K20" i="2"/>
  <c r="M18" i="2"/>
  <c r="J19" i="2"/>
  <c r="N19" i="2"/>
  <c r="L20" i="2"/>
  <c r="J18" i="2"/>
  <c r="N18" i="2"/>
  <c r="K19" i="2"/>
  <c r="M20" i="2"/>
  <c r="K18" i="2"/>
  <c r="L19" i="2"/>
  <c r="J20" i="2"/>
  <c r="N20" i="2"/>
  <c r="AH63" i="10" l="1"/>
  <c r="AH65" i="10"/>
  <c r="AH70" i="10"/>
  <c r="AH69" i="10"/>
  <c r="AH71" i="10"/>
  <c r="AH66" i="10"/>
  <c r="AH68" i="10"/>
  <c r="AH67" i="10"/>
  <c r="AH62" i="10"/>
  <c r="N16" i="7"/>
  <c r="N17" i="7"/>
  <c r="N18" i="7"/>
  <c r="N19" i="7"/>
  <c r="O16" i="7"/>
  <c r="O17" i="7"/>
  <c r="O18" i="7"/>
  <c r="O19" i="7"/>
  <c r="W42" i="6"/>
  <c r="V42" i="6"/>
  <c r="U16" i="5" a="1"/>
  <c r="S34" i="4" a="1"/>
  <c r="S34" i="4" s="1"/>
  <c r="Y34" i="4" s="1"/>
  <c r="S30" i="4" s="1"/>
  <c r="T36" i="4" a="1"/>
  <c r="T36" i="4" s="1"/>
  <c r="Z36" i="4" s="1"/>
  <c r="U31" i="4" s="1"/>
  <c r="U28" i="4" s="1" a="1"/>
  <c r="U28" i="4" s="1"/>
  <c r="U24" i="4" a="1"/>
  <c r="U24" i="4" s="1"/>
  <c r="S35" i="4" a="1"/>
  <c r="S35" i="4" s="1"/>
  <c r="Y35" i="4" s="1"/>
  <c r="T30" i="4" s="1"/>
  <c r="T34" i="4" a="1"/>
  <c r="T34" i="4" s="1"/>
  <c r="Z34" i="4" s="1"/>
  <c r="S31" i="4" s="1"/>
  <c r="U25" i="4" a="1"/>
  <c r="U25" i="4" s="1"/>
  <c r="AM98" i="3" a="1"/>
  <c r="AM73" i="3" a="1"/>
  <c r="DA101" i="3" a="1"/>
  <c r="DA123" i="3" a="1"/>
  <c r="DA79" i="3" a="1"/>
  <c r="P18" i="2" a="1"/>
  <c r="N22" i="7" l="1" a="1"/>
  <c r="J42" i="6" a="1"/>
  <c r="J42" i="6" s="1"/>
  <c r="N42" i="6" a="1"/>
  <c r="N42" i="6" s="1"/>
  <c r="N44" i="6" s="1"/>
  <c r="R42" i="6" a="1"/>
  <c r="R42" i="6" s="1"/>
  <c r="X16" i="5"/>
  <c r="X17" i="5"/>
  <c r="X18" i="5"/>
  <c r="W19" i="5"/>
  <c r="U16" i="5"/>
  <c r="U17" i="5"/>
  <c r="U18" i="5"/>
  <c r="X19" i="5"/>
  <c r="W17" i="5"/>
  <c r="V16" i="5"/>
  <c r="V17" i="5"/>
  <c r="V18" i="5"/>
  <c r="U19" i="5"/>
  <c r="W16" i="5"/>
  <c r="W18" i="5"/>
  <c r="V19" i="5"/>
  <c r="K31" i="4" a="1"/>
  <c r="K31" i="4" s="1"/>
  <c r="Q21" i="4" s="1"/>
  <c r="J31" i="4" a="1"/>
  <c r="J31" i="4" s="1"/>
  <c r="P21" i="4" s="1"/>
  <c r="L31" i="4" a="1"/>
  <c r="L31" i="4" s="1"/>
  <c r="R21" i="4" s="1"/>
  <c r="M31" i="4" a="1"/>
  <c r="M31" i="4" s="1"/>
  <c r="S21" i="4" s="1"/>
  <c r="T28" i="4" a="1"/>
  <c r="T28" i="4" s="1"/>
  <c r="T27" i="4" a="1"/>
  <c r="T27" i="4" s="1"/>
  <c r="T25" i="4" a="1"/>
  <c r="T25" i="4" s="1"/>
  <c r="T24" i="4" a="1"/>
  <c r="T24" i="4" s="1"/>
  <c r="T26" i="4" a="1"/>
  <c r="T26" i="4" s="1"/>
  <c r="U27" i="4" a="1"/>
  <c r="U27" i="4" s="1"/>
  <c r="U26" i="4" a="1"/>
  <c r="U26" i="4" s="1"/>
  <c r="S28" i="4" a="1"/>
  <c r="S28" i="4" s="1"/>
  <c r="K30" i="4" a="1"/>
  <c r="K30" i="4" s="1"/>
  <c r="Q20" i="4" s="1"/>
  <c r="M30" i="4" a="1"/>
  <c r="M30" i="4" s="1"/>
  <c r="S20" i="4" s="1"/>
  <c r="J30" i="4" a="1"/>
  <c r="J30" i="4" s="1"/>
  <c r="P20" i="4" s="1"/>
  <c r="L30" i="4" a="1"/>
  <c r="L30" i="4" s="1"/>
  <c r="R20" i="4" s="1"/>
  <c r="S26" i="4" a="1"/>
  <c r="S26" i="4" s="1"/>
  <c r="S24" i="4" a="1"/>
  <c r="S24" i="4" s="1"/>
  <c r="S25" i="4" a="1"/>
  <c r="S25" i="4" s="1"/>
  <c r="S27" i="4" a="1"/>
  <c r="S27" i="4" s="1"/>
  <c r="DA79" i="3"/>
  <c r="DK79" i="3" s="1" a="1"/>
  <c r="DK79" i="3" s="1"/>
  <c r="DO79" i="3" a="1"/>
  <c r="DO79" i="3" s="1"/>
  <c r="DM79" i="3" a="1"/>
  <c r="DM79" i="3" s="1"/>
  <c r="DQ79" i="3" a="1"/>
  <c r="DQ79" i="3" s="1"/>
  <c r="DN79" i="3" a="1"/>
  <c r="DN79" i="3" s="1"/>
  <c r="DR79" i="3" a="1"/>
  <c r="DR79" i="3" s="1"/>
  <c r="DP79" i="3" a="1"/>
  <c r="DP79" i="3" s="1"/>
  <c r="DL79" i="3" a="1"/>
  <c r="DL79" i="3" s="1"/>
  <c r="DA101" i="3"/>
  <c r="DK101" i="3" s="1" a="1"/>
  <c r="DK101" i="3" s="1"/>
  <c r="DO101" i="3" a="1"/>
  <c r="DO101" i="3" s="1"/>
  <c r="DM101" i="3" a="1"/>
  <c r="DM101" i="3" s="1"/>
  <c r="DQ101" i="3" a="1"/>
  <c r="DQ101" i="3" s="1"/>
  <c r="DN101" i="3" a="1"/>
  <c r="DN101" i="3" s="1"/>
  <c r="DR101" i="3" a="1"/>
  <c r="DR101" i="3" s="1"/>
  <c r="DL101" i="3" a="1"/>
  <c r="DL101" i="3" s="1"/>
  <c r="DP101" i="3" a="1"/>
  <c r="DP101" i="3" s="1"/>
  <c r="DA123" i="3"/>
  <c r="DK123" i="3" s="1" a="1"/>
  <c r="DK123" i="3" s="1"/>
  <c r="DM123" i="3" a="1"/>
  <c r="DM123" i="3" s="1"/>
  <c r="DQ123" i="3" a="1"/>
  <c r="DQ123" i="3" s="1"/>
  <c r="DO123" i="3" a="1"/>
  <c r="DO123" i="3" s="1"/>
  <c r="DL123" i="3" a="1"/>
  <c r="DL123" i="3" s="1"/>
  <c r="DP123" i="3" a="1"/>
  <c r="DP123" i="3" s="1"/>
  <c r="DR123" i="3" a="1"/>
  <c r="DR123" i="3" s="1"/>
  <c r="DN123" i="3" a="1"/>
  <c r="DN123" i="3" s="1"/>
  <c r="AM73" i="3"/>
  <c r="AW73" i="3" s="1" a="1"/>
  <c r="AW73" i="3" s="1"/>
  <c r="AX73" i="3" a="1"/>
  <c r="AX73" i="3" s="1"/>
  <c r="BB73" i="3" a="1"/>
  <c r="BB73" i="3" s="1"/>
  <c r="AZ73" i="3" a="1"/>
  <c r="AZ73" i="3" s="1"/>
  <c r="BA73" i="3" a="1"/>
  <c r="BA73" i="3" s="1"/>
  <c r="AY73" i="3" a="1"/>
  <c r="AY73" i="3" s="1"/>
  <c r="AM98" i="3"/>
  <c r="AW98" i="3" s="1" a="1"/>
  <c r="AW98" i="3" s="1"/>
  <c r="BA98" i="3" a="1"/>
  <c r="BA98" i="3" s="1"/>
  <c r="AY98" i="3" a="1"/>
  <c r="AY98" i="3" s="1"/>
  <c r="AZ98" i="3" a="1"/>
  <c r="AZ98" i="3" s="1"/>
  <c r="AX98" i="3" a="1"/>
  <c r="AX98" i="3" s="1"/>
  <c r="BB98" i="3" a="1"/>
  <c r="BB98" i="3" s="1"/>
  <c r="P18" i="2"/>
  <c r="T18" i="2"/>
  <c r="R19" i="2"/>
  <c r="P20" i="2"/>
  <c r="T20" i="2"/>
  <c r="Q18" i="2"/>
  <c r="S19" i="2"/>
  <c r="Q20" i="2"/>
  <c r="R18" i="2"/>
  <c r="P19" i="2"/>
  <c r="T19" i="2"/>
  <c r="R20" i="2"/>
  <c r="S18" i="2"/>
  <c r="Q19" i="2"/>
  <c r="S20" i="2"/>
  <c r="N22" i="7" l="1"/>
  <c r="Q22" i="7" s="1" a="1"/>
  <c r="O22" i="7"/>
  <c r="N23" i="7"/>
  <c r="O23" i="7"/>
  <c r="O24" i="7"/>
  <c r="N24" i="7"/>
  <c r="R44" i="6"/>
  <c r="J44" i="6"/>
  <c r="DK89" i="3" a="1"/>
  <c r="DK89" i="3" s="1"/>
  <c r="DK139" i="3" s="1" a="1"/>
  <c r="DK139" i="3" s="1"/>
  <c r="U22" i="5" a="1"/>
  <c r="R18" i="4" a="1"/>
  <c r="R18" i="4" s="1"/>
  <c r="R16" i="4" a="1"/>
  <c r="R16" i="4" s="1"/>
  <c r="R15" i="4" a="1"/>
  <c r="R15" i="4" s="1"/>
  <c r="R17" i="4" a="1"/>
  <c r="R17" i="4" s="1"/>
  <c r="P18" i="4" a="1"/>
  <c r="P18" i="4" s="1"/>
  <c r="H20" i="4" a="1"/>
  <c r="P15" i="4" a="1"/>
  <c r="P15" i="4" s="1"/>
  <c r="P16" i="4" a="1"/>
  <c r="P16" i="4" s="1"/>
  <c r="P17" i="4" a="1"/>
  <c r="P17" i="4" s="1"/>
  <c r="S18" i="4" a="1"/>
  <c r="S18" i="4" s="1"/>
  <c r="S17" i="4" a="1"/>
  <c r="S17" i="4" s="1"/>
  <c r="S16" i="4" a="1"/>
  <c r="S16" i="4" s="1"/>
  <c r="S15" i="4" a="1"/>
  <c r="S15" i="4" s="1"/>
  <c r="Q18" i="4" a="1"/>
  <c r="Q18" i="4" s="1"/>
  <c r="Q15" i="4" a="1"/>
  <c r="Q15" i="4" s="1"/>
  <c r="Q16" i="4" a="1"/>
  <c r="Q16" i="4" s="1"/>
  <c r="Q17" i="4" a="1"/>
  <c r="Q17" i="4" s="1"/>
  <c r="AW83" i="3" a="1"/>
  <c r="AW83" i="3" s="1"/>
  <c r="AW114" i="3" s="1" a="1"/>
  <c r="AW114" i="3" s="1"/>
  <c r="DK133" i="3" a="1"/>
  <c r="DK133" i="3" s="1"/>
  <c r="DK145" i="3" s="1" a="1"/>
  <c r="DK145" i="3" s="1"/>
  <c r="DK111" i="3" a="1"/>
  <c r="DK111" i="3" s="1"/>
  <c r="DK142" i="3" s="1" a="1"/>
  <c r="DK142" i="3" s="1"/>
  <c r="AW108" i="3" a="1"/>
  <c r="AW108" i="3" s="1"/>
  <c r="AW117" i="3" s="1" a="1"/>
  <c r="AW117" i="3" s="1"/>
  <c r="P23" i="2" a="1"/>
  <c r="Q22" i="7" l="1"/>
  <c r="Q23" i="7"/>
  <c r="Q24" i="7"/>
  <c r="R22" i="7"/>
  <c r="R23" i="7"/>
  <c r="R24" i="7"/>
  <c r="DK149" i="3" a="1"/>
  <c r="DK149" i="3" s="1"/>
  <c r="CL161" i="3" s="1" a="1"/>
  <c r="CR169" i="3" s="1" a="1"/>
  <c r="CR169" i="3" s="1"/>
  <c r="V22" i="5"/>
  <c r="V23" i="5"/>
  <c r="V24" i="5"/>
  <c r="V25" i="5"/>
  <c r="U24" i="5"/>
  <c r="W22" i="5"/>
  <c r="W23" i="5"/>
  <c r="W24" i="5"/>
  <c r="W25" i="5"/>
  <c r="X24" i="5"/>
  <c r="X25" i="5"/>
  <c r="X22" i="5"/>
  <c r="X23" i="5"/>
  <c r="U22" i="5"/>
  <c r="U23" i="5"/>
  <c r="U25" i="5"/>
  <c r="J20" i="4"/>
  <c r="O11" i="4" s="1"/>
  <c r="H21" i="4"/>
  <c r="M12" i="4" s="1"/>
  <c r="I20" i="4"/>
  <c r="N11" i="4" s="1"/>
  <c r="J21" i="4"/>
  <c r="H20" i="4"/>
  <c r="M11" i="4" s="1"/>
  <c r="I21" i="4"/>
  <c r="N12" i="4" s="1"/>
  <c r="AW121" i="3" a="1"/>
  <c r="AW121" i="3" s="1"/>
  <c r="Z133" i="3" s="1" a="1"/>
  <c r="R23" i="2"/>
  <c r="S24" i="2"/>
  <c r="Q25" i="2"/>
  <c r="S26" i="2"/>
  <c r="S25" i="2"/>
  <c r="Q26" i="2"/>
  <c r="R24" i="2"/>
  <c r="P25" i="2"/>
  <c r="T25" i="2"/>
  <c r="R26" i="2"/>
  <c r="S23" i="2"/>
  <c r="P24" i="2"/>
  <c r="T24" i="2"/>
  <c r="R25" i="2"/>
  <c r="P26" i="2"/>
  <c r="T26" i="2"/>
  <c r="P23" i="2"/>
  <c r="T23" i="2"/>
  <c r="Q24" i="2"/>
  <c r="Q23" i="2"/>
  <c r="CP169" i="3" l="1" a="1"/>
  <c r="CP169" i="3" s="1"/>
  <c r="CO169" i="3" a="1"/>
  <c r="CO169" i="3" s="1"/>
  <c r="CN169" i="3" a="1"/>
  <c r="CN169" i="3" s="1"/>
  <c r="CS169" i="3" a="1"/>
  <c r="CS169" i="3" s="1"/>
  <c r="CQ169" i="3" a="1"/>
  <c r="CQ169" i="3" s="1"/>
  <c r="CL161" i="3"/>
  <c r="CL169" i="3" s="1" a="1"/>
  <c r="CL169" i="3" s="1"/>
  <c r="CM169" i="3" a="1"/>
  <c r="CM169" i="3" s="1"/>
  <c r="Q27" i="7" a="1"/>
  <c r="X27" i="5"/>
  <c r="X31" i="5"/>
  <c r="W32" i="5"/>
  <c r="W33" i="5"/>
  <c r="U27" i="5"/>
  <c r="U32" i="5" s="1"/>
  <c r="U31" i="5"/>
  <c r="V32" i="5"/>
  <c r="X33" i="5"/>
  <c r="W27" i="5"/>
  <c r="W31" i="5"/>
  <c r="X32" i="5"/>
  <c r="U33" i="5"/>
  <c r="V27" i="5"/>
  <c r="V33" i="5" s="1"/>
  <c r="V31" i="5"/>
  <c r="N5" i="4" a="1"/>
  <c r="N5" i="4" s="1"/>
  <c r="N7" i="4" a="1"/>
  <c r="N7" i="4" s="1"/>
  <c r="N9" i="4" a="1"/>
  <c r="N9" i="4" s="1"/>
  <c r="N6" i="4" a="1"/>
  <c r="N6" i="4" s="1"/>
  <c r="N8" i="4" a="1"/>
  <c r="N8" i="4" s="1"/>
  <c r="M6" i="4" a="1"/>
  <c r="M6" i="4" s="1"/>
  <c r="M8" i="4" a="1"/>
  <c r="M8" i="4" s="1"/>
  <c r="M5" i="4" a="1"/>
  <c r="M5" i="4" s="1"/>
  <c r="M7" i="4" a="1"/>
  <c r="M7" i="4" s="1"/>
  <c r="M9" i="4" a="1"/>
  <c r="M9" i="4" s="1"/>
  <c r="O5" i="4" a="1"/>
  <c r="O5" i="4" s="1"/>
  <c r="O7" i="4" a="1"/>
  <c r="O7" i="4" s="1"/>
  <c r="O9" i="4" a="1"/>
  <c r="O9" i="4" s="1"/>
  <c r="O6" i="4" a="1"/>
  <c r="O6" i="4" s="1"/>
  <c r="O8" i="4" a="1"/>
  <c r="O8" i="4" s="1"/>
  <c r="Z133" i="3"/>
  <c r="Z140" i="3" s="1" a="1"/>
  <c r="Z140" i="3" s="1"/>
  <c r="AB140" i="3" a="1"/>
  <c r="AB140" i="3" s="1"/>
  <c r="AD140" i="3" a="1"/>
  <c r="AD140" i="3" s="1"/>
  <c r="AA140" i="3" a="1"/>
  <c r="AA140" i="3" s="1"/>
  <c r="AE140" i="3" a="1"/>
  <c r="AE140" i="3" s="1"/>
  <c r="AC140" i="3" a="1"/>
  <c r="AC140" i="3" s="1"/>
  <c r="V23" i="2" a="1"/>
  <c r="CL177" i="3" l="1" a="1"/>
  <c r="CL177" i="3" s="1"/>
  <c r="CL191" i="3" s="1" a="1"/>
  <c r="CL191" i="3" s="1"/>
  <c r="DA191" i="3" s="1" a="1"/>
  <c r="DA191" i="3" s="1"/>
  <c r="R27" i="7"/>
  <c r="U27" i="7" s="1" a="1"/>
  <c r="U27" i="7" s="1"/>
  <c r="Q27" i="7"/>
  <c r="T27" i="7" s="1" a="1"/>
  <c r="T27" i="7" s="1"/>
  <c r="W34" i="5"/>
  <c r="U34" i="5"/>
  <c r="X34" i="5"/>
  <c r="U38" i="5" s="1" a="1"/>
  <c r="V34" i="5"/>
  <c r="Z147" i="3" a="1"/>
  <c r="Z147" i="3" s="1"/>
  <c r="Z158" i="3" s="1" a="1"/>
  <c r="Z158" i="3" s="1"/>
  <c r="Z172" i="3" s="1" a="1"/>
  <c r="Z172" i="3" s="1"/>
  <c r="Z186" i="3" s="1" a="1"/>
  <c r="Z186" i="3" s="1"/>
  <c r="Z193" i="3" s="1" a="1"/>
  <c r="Z193" i="3" s="1"/>
  <c r="Z204" i="3" s="1" a="1"/>
  <c r="V23" i="2"/>
  <c r="Z23" i="2"/>
  <c r="X24" i="2"/>
  <c r="V25" i="2"/>
  <c r="Z25" i="2"/>
  <c r="X26" i="2"/>
  <c r="V24" i="2"/>
  <c r="Z26" i="2"/>
  <c r="Y23" i="2"/>
  <c r="W24" i="2"/>
  <c r="Y25" i="2"/>
  <c r="W26" i="2"/>
  <c r="W23" i="2"/>
  <c r="Y24" i="2"/>
  <c r="W25" i="2"/>
  <c r="Y26" i="2"/>
  <c r="X23" i="2"/>
  <c r="Z24" i="2"/>
  <c r="X25" i="2"/>
  <c r="V26" i="2"/>
  <c r="DA216" i="3" l="1" a="1"/>
  <c r="DA216" i="3" s="1"/>
  <c r="X38" i="5"/>
  <c r="X39" i="5"/>
  <c r="X40" i="5"/>
  <c r="V40" i="5"/>
  <c r="W38" i="5"/>
  <c r="W40" i="5"/>
  <c r="U38" i="5"/>
  <c r="U39" i="5"/>
  <c r="U40" i="5"/>
  <c r="V38" i="5"/>
  <c r="V39" i="5"/>
  <c r="W39" i="5"/>
  <c r="Z204" i="3"/>
  <c r="Z211" i="3" s="1" a="1"/>
  <c r="Z211" i="3" s="1"/>
  <c r="AB211" i="3" a="1"/>
  <c r="AB211" i="3" s="1"/>
  <c r="AD211" i="3" a="1"/>
  <c r="AD211" i="3" s="1"/>
  <c r="AA211" i="3" a="1"/>
  <c r="AA211" i="3" s="1"/>
  <c r="AE211" i="3" a="1"/>
  <c r="AE211" i="3" s="1"/>
  <c r="AC211" i="3" a="1"/>
  <c r="AC211" i="3" s="1"/>
  <c r="Z218" i="3" l="1" a="1"/>
  <c r="Z218" i="3" s="1"/>
  <c r="CL204" i="3" s="1" a="1"/>
  <c r="CL204" i="3" s="1"/>
  <c r="CL212" i="3" l="1" a="1"/>
  <c r="CL225" i="3" a="1"/>
  <c r="CL225" i="3" l="1"/>
  <c r="DA207" i="3" s="1" a="1"/>
  <c r="DA207" i="3" s="1"/>
  <c r="DA232" i="3" a="1"/>
  <c r="DA232" i="3" s="1"/>
  <c r="CL212" i="3"/>
  <c r="CW197" i="3" s="1" a="1"/>
  <c r="CW197" i="3" s="1"/>
  <c r="DA197" i="3" s="1" a="1"/>
  <c r="CW222" i="3" a="1"/>
  <c r="CW222" i="3" s="1"/>
  <c r="DA222" i="3" s="1" a="1"/>
  <c r="DA222" i="3" l="1"/>
  <c r="DK222" i="3" s="1" a="1"/>
  <c r="DK222" i="3" s="1"/>
  <c r="DN222" i="3" a="1"/>
  <c r="DN222" i="3" s="1"/>
  <c r="DR222" i="3" a="1"/>
  <c r="DR222" i="3" s="1"/>
  <c r="DL222" i="3" a="1"/>
  <c r="DL222" i="3" s="1"/>
  <c r="DP222" i="3" a="1"/>
  <c r="DP222" i="3" s="1"/>
  <c r="DM222" i="3" a="1"/>
  <c r="DM222" i="3" s="1"/>
  <c r="DQ222" i="3" a="1"/>
  <c r="DQ222" i="3" s="1"/>
  <c r="DO222" i="3" a="1"/>
  <c r="DO222" i="3" s="1"/>
  <c r="DA197" i="3"/>
  <c r="DK197" i="3" s="1" a="1"/>
  <c r="DK197" i="3" s="1"/>
  <c r="DM197" i="3" a="1"/>
  <c r="DM197" i="3" s="1"/>
  <c r="DQ197" i="3" a="1"/>
  <c r="DQ197" i="3" s="1"/>
  <c r="DO197" i="3" a="1"/>
  <c r="DO197" i="3" s="1"/>
  <c r="DL197" i="3" a="1"/>
  <c r="DL197" i="3" s="1"/>
  <c r="DP197" i="3" a="1"/>
  <c r="DP197" i="3" s="1"/>
  <c r="DN197" i="3" a="1"/>
  <c r="DN197" i="3" s="1"/>
  <c r="DR197" i="3" a="1"/>
  <c r="DR197" i="3" s="1"/>
  <c r="DK207" i="3" l="1" a="1"/>
  <c r="DK207" i="3" s="1"/>
  <c r="DK237" i="3" s="1" a="1"/>
  <c r="DK237" i="3" s="1"/>
  <c r="DK232" i="3" a="1"/>
  <c r="DK232" i="3" s="1"/>
  <c r="DK240" i="3" s="1" a="1"/>
  <c r="DK240" i="3" s="1"/>
  <c r="DK244" i="3" l="1" a="1"/>
  <c r="DK244" i="3" s="1"/>
  <c r="CL258" i="3" s="1" a="1"/>
  <c r="CN266" i="3" l="1" a="1"/>
  <c r="CN266" i="3" s="1"/>
  <c r="CS266" i="3" a="1"/>
  <c r="CS266" i="3" s="1"/>
  <c r="CQ266" i="3" a="1"/>
  <c r="CQ266" i="3" s="1"/>
  <c r="CP266" i="3" a="1"/>
  <c r="CP266" i="3" s="1"/>
  <c r="CL258" i="3"/>
  <c r="CL266" i="3" s="1" a="1"/>
  <c r="CL266" i="3" s="1"/>
  <c r="CM266" i="3" a="1"/>
  <c r="CM266" i="3" s="1"/>
  <c r="CO266" i="3" a="1"/>
  <c r="CO266" i="3" s="1"/>
  <c r="CR266" i="3" a="1"/>
  <c r="CR266" i="3" s="1"/>
  <c r="CL274" i="3" l="1" a="1"/>
  <c r="CL274" i="3" s="1"/>
  <c r="CL287" i="3" s="1" a="1"/>
  <c r="CL287" i="3" s="1"/>
  <c r="CL301" i="3" s="1" a="1"/>
  <c r="CL301" i="3" s="1"/>
  <c r="CL315" i="3" s="1" a="1"/>
  <c r="CL315" i="3" s="1"/>
  <c r="CL323" i="3" s="1" a="1"/>
  <c r="CL323" i="3" s="1"/>
  <c r="CL336" i="3" s="1" a="1"/>
  <c r="CL336" i="3" s="1"/>
  <c r="CL344" i="3" s="1" a="1"/>
  <c r="CL344" i="3" s="1"/>
  <c r="CM344" i="3" l="1" a="1"/>
  <c r="CM344" i="3" s="1"/>
  <c r="CR344" i="3" a="1"/>
  <c r="CR344" i="3" s="1"/>
  <c r="CN344" i="3" a="1"/>
  <c r="CN344" i="3" s="1"/>
  <c r="CS344" i="3" a="1"/>
  <c r="CS344" i="3" s="1"/>
  <c r="CP344" i="3" a="1"/>
  <c r="CP344" i="3" s="1"/>
  <c r="CO344" i="3" a="1"/>
  <c r="CO344" i="3" s="1"/>
  <c r="CQ344" i="3" a="1"/>
  <c r="CQ344" i="3" s="1"/>
  <c r="CL352" i="3" l="1" a="1"/>
  <c r="CL352" i="3" s="1"/>
  <c r="CL367" i="3" s="1" a="1"/>
  <c r="CL367" i="3" s="1"/>
  <c r="CL397" i="3" s="1" a="1"/>
  <c r="CL397" i="3" s="1"/>
  <c r="CQ397" i="3" l="1" a="1"/>
  <c r="CQ397" i="3" s="1"/>
  <c r="CL429" i="3" s="1" a="1"/>
  <c r="CL429" i="3" s="1"/>
  <c r="CM397" i="3" a="1"/>
  <c r="CM397" i="3" s="1"/>
  <c r="CP397" i="3" a="1"/>
  <c r="CP397" i="3" s="1"/>
  <c r="CO397" i="3" a="1"/>
  <c r="CO397" i="3" s="1"/>
  <c r="CR397" i="3" a="1"/>
  <c r="CR397" i="3" s="1"/>
  <c r="CN397" i="3" a="1"/>
  <c r="CN397" i="3" s="1"/>
  <c r="CS397" i="3" a="1"/>
  <c r="CS39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6" authorId="0" shapeId="0" xr:uid="{00000000-0006-0000-0000-000001000000}">
      <text>
        <r>
          <rPr>
            <sz val="10"/>
            <color rgb="FF000000"/>
            <rFont val="等线"/>
            <family val="2"/>
            <scheme val="minor"/>
          </rPr>
          <t>Normalization is skipped for simplification. As a result, dot product only approximates cosine similarity.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tc={8A7838A3-633B-45A1-9515-5F5678CD5227}</author>
    <author>tc={BD7BE6C0-58BF-413B-99EE-36A949D1950F}</author>
    <author>tc={6A507AC0-A303-46C5-B4A1-447B33BFD77E}</author>
    <author>tc={D131E36C-06B3-4EC7-AC02-4F12F05AE7BC}</author>
    <author>tc={21D7C647-20CB-48DE-8849-8F559F638EF9}</author>
    <author>tc={1302A5F0-7107-41C9-98F9-7E425CADA1EB}</author>
    <author>tc={9AF78D30-B480-49C2-85F7-6E90982F73A2}</author>
    <author>tc={C65E7819-1FA8-42E7-9347-1BB21B4A25F6}</author>
  </authors>
  <commentList>
    <comment ref="L6" authorId="0" shapeId="0" xr:uid="{8A7838A3-633B-45A1-9515-5F5678CD5227}">
      <text>
        <t>[线程批注]
你的Excel版本可读取此线程批注; 但如果在更新版本的Excel中打开文件，则对批注所作的任何改动都将被删除。了解详细信息: https://go.microsoft.com/fwlink/?linkid=870924
注释:
    4D input vector.</t>
      </text>
    </comment>
    <comment ref="O6" authorId="1" shapeId="0" xr:uid="{BD7BE6C0-58BF-413B-99EE-36A949D1950F}">
      <text>
        <t xml:space="preserve">[线程批注]
你的Excel版本可读取此线程批注; 但如果在更新版本的Excel中打开文件，则对批注所作的任何改动都将被删除。了解详细信息: https://go.microsoft.com/fwlink/?linkid=870924
注释:
    For the next input, the process repeats or recurs to calculate new feature values, new hidden states, a new logit value, and a new output value. </t>
      </text>
    </comment>
    <comment ref="K10" authorId="2" shapeId="0" xr:uid="{6A507AC0-A303-46C5-B4A1-447B33BFD77E}">
      <text>
        <t>[线程批注]
你的Excel版本可读取此线程批注; 但如果在更新版本的Excel中打开文件，则对批注所作的任何改动都将被删除。了解详细信息: https://go.microsoft.com/fwlink/?linkid=870924
注释:
    Hidden states are initialized to either all zeros or some random values.</t>
      </text>
    </comment>
    <comment ref="L10" authorId="3" shapeId="0" xr:uid="{D131E36C-06B3-4EC7-AC02-4F12F05AE7BC}">
      <text>
        <t>[线程批注]
你的Excel版本可读取此线程批注; 但如果在更新版本的Excel中打开文件，则对批注所作的任何改动都将被删除。了解详细信息: https://go.microsoft.com/fwlink/?linkid=870924
注释:
    3D hidden state vector.</t>
      </text>
    </comment>
    <comment ref="L16" authorId="4" shapeId="0" xr:uid="{21D7C647-20CB-48DE-8849-8F559F638EF9}">
      <text>
        <t>[线程批注]
你的Excel版本可读取此线程批注; 但如果在更新版本的Excel中打开文件，则对批注所作的任何改动都将被删除。了解详细信息: https://go.microsoft.com/fwlink/?linkid=870924
注释:
    This feature value depends on current input (Xt) and the previous hidden states (H{t-1}), weighted by Wx and Wh respectively, with a bias bh added. This can be calculated as a matrix multiplication.</t>
      </text>
    </comment>
    <comment ref="L21" authorId="5" shapeId="0" xr:uid="{1302A5F0-7107-41C9-98F9-7E425CADA1EB}">
      <text>
        <t xml:space="preserve">[线程批注]
你的Excel版本可读取此线程批注; 但如果在更新版本的Excel中打开文件，则对批注所作的任何改动都将被删除。了解详细信息: https://go.microsoft.com/fwlink/?linkid=870924
注释:
    New values of the hidden state is calculated by applying the activation function (tanh) to the activation value. Then it is passed along to the next time step. </t>
      </text>
    </comment>
    <comment ref="L27" authorId="6" shapeId="0" xr:uid="{9AF78D30-B480-49C2-85F7-6E90982F73A2}">
      <text>
        <t>[线程批注]
你的Excel版本可读取此线程批注; 但如果在更新版本的Excel中打开文件，则对批注所作的任何改动都将被删除。了解详细信息: https://go.microsoft.com/fwlink/?linkid=870924
注释:
    The new hidden state (Ht) is multiplied with the weight (Wy) and bias (by) to obtain the “logit” value, which is the value right before the final activation is applied to it.</t>
      </text>
    </comment>
    <comment ref="L29" authorId="7" shapeId="0" xr:uid="{C65E7819-1FA8-42E7-9347-1BB21B4A25F6}">
      <text>
        <t>[线程批注]
你的Excel版本可读取此线程批注; 但如果在更新版本的Excel中打开文件，则对批注所作的任何改动都将被删除。了解详细信息: https://go.microsoft.com/fwlink/?linkid=870924
注释:
    Calculate the output value Yt by applying the activation function (sigmoid), which can give us a value between 0 and 1.</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<sst xmlns="http://schemas.openxmlformats.org/spreadsheetml/2006/main" count="2334" uniqueCount="401">
  <si>
    <t>https://by-hand.ai/v/transformer</t>
  </si>
  <si>
    <t>YouTube</t>
  </si>
  <si>
    <t>https://towardsdatascience.com/deep-dive-into-transformers-by-hand-%EF%B8%8E-68b8be4bd813</t>
  </si>
  <si>
    <t>Deep Dive</t>
  </si>
  <si>
    <t>https://by-hand.ai/tx</t>
  </si>
  <si>
    <t>Walkthrough</t>
  </si>
  <si>
    <t>AI by Hand  ✍️ © 2024 Tom Yeh</t>
  </si>
  <si>
    <t>Next Block</t>
  </si>
  <si>
    <t>↓</t>
  </si>
  <si>
    <t>〜</t>
  </si>
  <si>
    <t>→</t>
  </si>
  <si>
    <t>ReLU</t>
  </si>
  <si>
    <t>Position-wise Feed-Forward Network (FFN)</t>
  </si>
  <si>
    <t>b</t>
  </si>
  <si>
    <t>w</t>
  </si>
  <si>
    <t>Attention Weighted Features</t>
  </si>
  <si>
    <t>X5</t>
  </si>
  <si>
    <t>X4</t>
  </si>
  <si>
    <t>X3</t>
  </si>
  <si>
    <t>X2</t>
  </si>
  <si>
    <t>X1</t>
  </si>
  <si>
    <t>K</t>
  </si>
  <si>
    <t>Q</t>
  </si>
  <si>
    <t>Attention</t>
  </si>
  <si>
    <t>Attention Weight Matrix (A)</t>
  </si>
  <si>
    <t>Hide Answers</t>
  </si>
  <si>
    <t>Features from the Previous Block</t>
  </si>
  <si>
    <t>Transformer</t>
  </si>
  <si>
    <t>t</t>
  </si>
  <si>
    <t>Next Token Probabilities</t>
  </si>
  <si>
    <t>Last Token Position</t>
  </si>
  <si>
    <t>(Output Probabilities)</t>
  </si>
  <si>
    <t>Prediction (Y)</t>
  </si>
  <si>
    <t>Logit (Z)</t>
  </si>
  <si>
    <t>beta</t>
  </si>
  <si>
    <t>gamma</t>
  </si>
  <si>
    <t>Scale &amp; Shift</t>
  </si>
  <si>
    <t>Normalize</t>
  </si>
  <si>
    <t>Linear</t>
  </si>
  <si>
    <t>V</t>
  </si>
  <si>
    <t>Wv</t>
  </si>
  <si>
    <t>K^T</t>
  </si>
  <si>
    <t>K^T * Q / sqrt(dk)</t>
  </si>
  <si>
    <t>Head</t>
  </si>
  <si>
    <t>Wk</t>
  </si>
  <si>
    <t xml:space="preserve">Q </t>
  </si>
  <si>
    <t>Wq</t>
  </si>
  <si>
    <t>K^T * Q / sqrt(dk) + casual mask</t>
  </si>
  <si>
    <t>Casual Mask</t>
  </si>
  <si>
    <t>d</t>
  </si>
  <si>
    <t>Encoding</t>
  </si>
  <si>
    <t xml:space="preserve">Positional </t>
  </si>
  <si>
    <t>water</t>
  </si>
  <si>
    <t>to</t>
  </si>
  <si>
    <t>the</t>
  </si>
  <si>
    <t>smile</t>
  </si>
  <si>
    <t>quiet</t>
  </si>
  <si>
    <t>play</t>
  </si>
  <si>
    <t>night</t>
  </si>
  <si>
    <t>music</t>
  </si>
  <si>
    <t>light</t>
  </si>
  <si>
    <t>laughter</t>
  </si>
  <si>
    <t>house</t>
  </si>
  <si>
    <t>happy</t>
  </si>
  <si>
    <t>friend</t>
  </si>
  <si>
    <t>fill</t>
  </si>
  <si>
    <t>eat</t>
  </si>
  <si>
    <t>dog</t>
  </si>
  <si>
    <t>day</t>
  </si>
  <si>
    <t>cat</t>
  </si>
  <si>
    <t>by</t>
  </si>
  <si>
    <t>brings</t>
  </si>
  <si>
    <t>apples</t>
  </si>
  <si>
    <t>and</t>
  </si>
  <si>
    <t>a</t>
  </si>
  <si>
    <t>[S]</t>
  </si>
  <si>
    <t>在</t>
  </si>
  <si>
    <t>好</t>
  </si>
  <si>
    <t>的</t>
  </si>
  <si>
    <t>他</t>
  </si>
  <si>
    <t>我</t>
  </si>
  <si>
    <t>你</t>
  </si>
  <si>
    <t>和</t>
  </si>
  <si>
    <t>跑</t>
  </si>
  <si>
    <t>玩</t>
  </si>
  <si>
    <t>吃</t>
  </si>
  <si>
    <t>小</t>
  </si>
  <si>
    <t>中</t>
  </si>
  <si>
    <t>大</t>
  </si>
  <si>
    <t>牛</t>
  </si>
  <si>
    <t>貓</t>
  </si>
  <si>
    <t>狗</t>
  </si>
  <si>
    <t>Input Tokens</t>
  </si>
  <si>
    <t>(shifted right)</t>
  </si>
  <si>
    <t>Output Tokens</t>
  </si>
  <si>
    <t>↑</t>
  </si>
  <si>
    <t>Softmax</t>
  </si>
  <si>
    <t>Z3</t>
  </si>
  <si>
    <t>b3</t>
  </si>
  <si>
    <t>W3</t>
  </si>
  <si>
    <t>Layer 3</t>
  </si>
  <si>
    <t>←</t>
  </si>
  <si>
    <t>transpose</t>
  </si>
  <si>
    <t>A2</t>
  </si>
  <si>
    <t>Z2</t>
  </si>
  <si>
    <t>b2</t>
  </si>
  <si>
    <t>W2</t>
  </si>
  <si>
    <t>Layer 2</t>
  </si>
  <si>
    <t>A1</t>
  </si>
  <si>
    <t>Z1</t>
  </si>
  <si>
    <t>b1</t>
  </si>
  <si>
    <t>W1</t>
  </si>
  <si>
    <t>Layer 1</t>
  </si>
  <si>
    <t>x{2}</t>
  </si>
  <si>
    <t>x{1}</t>
  </si>
  <si>
    <t>Input</t>
  </si>
  <si>
    <t>X</t>
  </si>
  <si>
    <t>Backward</t>
  </si>
  <si>
    <t>Forward</t>
  </si>
  <si>
    <t>Backpropagation</t>
  </si>
  <si>
    <r>
      <t xml:space="preserve">Deep Dive: </t>
    </r>
    <r>
      <rPr>
        <u/>
        <sz val="10"/>
        <color rgb="FF1155CC"/>
        <rFont val="Arial"/>
        <family val="2"/>
      </rPr>
      <t>https://towardsdatascience.com/deep-dive-into-self-attention-by-hand-%EF%B8%8E-f02876e49857</t>
    </r>
  </si>
  <si>
    <r>
      <t xml:space="preserve">Walkthrough: </t>
    </r>
    <r>
      <rPr>
        <u/>
        <sz val="10"/>
        <color rgb="FF1155CC"/>
        <rFont val="Arial"/>
        <family val="2"/>
      </rPr>
      <t>https://aibyhand.substack.com/p/11-can-you-calculate-self-attention</t>
    </r>
  </si>
  <si>
    <t>Features (Z)</t>
  </si>
  <si>
    <t>—</t>
  </si>
  <si>
    <t>Weighted</t>
  </si>
  <si>
    <t>z4</t>
  </si>
  <si>
    <t>z3</t>
  </si>
  <si>
    <t>z2</t>
  </si>
  <si>
    <t>z1</t>
  </si>
  <si>
    <t>v4</t>
  </si>
  <si>
    <t>v3</t>
  </si>
  <si>
    <t>v2</t>
  </si>
  <si>
    <t>v1</t>
  </si>
  <si>
    <t>Z = V * A</t>
  </si>
  <si>
    <t>MatMul2</t>
  </si>
  <si>
    <t>= Wv * X</t>
  </si>
  <si>
    <t>Matrix (A)</t>
  </si>
  <si>
    <t>Weight</t>
  </si>
  <si>
    <t>A = softmax(K^T * Q / sqrt(dk))</t>
  </si>
  <si>
    <t>Σ r[i]</t>
  </si>
  <si>
    <t>Σ</t>
  </si>
  <si>
    <t>/</t>
  </si>
  <si>
    <t>divide by sum</t>
  </si>
  <si>
    <t>r[i]</t>
  </si>
  <si>
    <t>≈ 3^[]</t>
  </si>
  <si>
    <t>e^[]</t>
  </si>
  <si>
    <t>exponentize</t>
  </si>
  <si>
    <t>≈ floor([] / 2)</t>
  </si>
  <si>
    <t>[] / sqrt(dk)</t>
  </si>
  <si>
    <t>┘</t>
  </si>
  <si>
    <t>─</t>
  </si>
  <si>
    <t>k4</t>
  </si>
  <si>
    <t>k3</t>
  </si>
  <si>
    <t>k2</t>
  </si>
  <si>
    <t>k1</t>
  </si>
  <si>
    <t>dk = 3</t>
  </si>
  <si>
    <t>│</t>
  </si>
  <si>
    <t>T</t>
  </si>
  <si>
    <t>= Wk * X</t>
  </si>
  <si>
    <t>Scale</t>
  </si>
  <si>
    <t>r = K^T * Q / sqrt(dk)</t>
  </si>
  <si>
    <t>▲</t>
  </si>
  <si>
    <t>q4</t>
  </si>
  <si>
    <t>q3</t>
  </si>
  <si>
    <t>q2</t>
  </si>
  <si>
    <t>q1</t>
  </si>
  <si>
    <t>= Wq * X</t>
  </si>
  <si>
    <t>K^T * Q</t>
  </si>
  <si>
    <t>MatMul1</t>
  </si>
  <si>
    <t>►</t>
  </si>
  <si>
    <t>┌</t>
  </si>
  <si>
    <t>x4</t>
  </si>
  <si>
    <t>x3</t>
  </si>
  <si>
    <t>x2</t>
  </si>
  <si>
    <t>x1</t>
  </si>
  <si>
    <t>Sequence</t>
  </si>
  <si>
    <t>Show Equations</t>
  </si>
  <si>
    <t>Show Answers</t>
  </si>
  <si>
    <t>Self Attention</t>
  </si>
  <si>
    <t>https://towardsdatascience.com/deep-dive-into-vector-databases-by-hand-e9ab71f54f80</t>
  </si>
  <si>
    <t>https://by-hand.ai/vecdb</t>
  </si>
  <si>
    <t>Nearest Neighbor (argmax)</t>
  </si>
  <si>
    <t>Dot Products</t>
  </si>
  <si>
    <t>Retrieval</t>
  </si>
  <si>
    <t>Storage</t>
  </si>
  <si>
    <t>Vector</t>
  </si>
  <si>
    <t>Projection</t>
  </si>
  <si>
    <t>Indexing</t>
  </si>
  <si>
    <t>∑</t>
  </si>
  <si>
    <t>Mean Pooling</t>
  </si>
  <si>
    <t>↙</t>
  </si>
  <si>
    <t>↘</t>
  </si>
  <si>
    <t>Encoder</t>
  </si>
  <si>
    <t>⌇</t>
  </si>
  <si>
    <t>Text Embeddings</t>
  </si>
  <si>
    <t>her</t>
  </si>
  <si>
    <t>him</t>
  </si>
  <si>
    <t>me</t>
  </si>
  <si>
    <t>she</t>
  </si>
  <si>
    <t>he</t>
  </si>
  <si>
    <t>they</t>
  </si>
  <si>
    <t>I</t>
  </si>
  <si>
    <t>we</t>
  </si>
  <si>
    <t>you</t>
  </si>
  <si>
    <t>was</t>
  </si>
  <si>
    <t>be</t>
  </si>
  <si>
    <t>am</t>
  </si>
  <si>
    <t>is</t>
  </si>
  <si>
    <t>are</t>
  </si>
  <si>
    <t>what</t>
  </si>
  <si>
    <t>who</t>
  </si>
  <si>
    <t>why</t>
  </si>
  <si>
    <t>how</t>
  </si>
  <si>
    <t>an</t>
  </si>
  <si>
    <t>Word Embeddings</t>
  </si>
  <si>
    <t>Query</t>
  </si>
  <si>
    <t>Data</t>
  </si>
  <si>
    <t>Vector Database</t>
  </si>
  <si>
    <t>Y2</t>
  </si>
  <si>
    <t>Y1</t>
  </si>
  <si>
    <t>σ</t>
  </si>
  <si>
    <t>b4</t>
  </si>
  <si>
    <t>W4</t>
  </si>
  <si>
    <t>Output Layer</t>
  </si>
  <si>
    <t>Hidden Layer 3</t>
  </si>
  <si>
    <t>Hidden Layer 2</t>
  </si>
  <si>
    <t>Hidden Layer 1</t>
  </si>
  <si>
    <t>Input Layer</t>
  </si>
  <si>
    <t>Multi-Layer Perceptron (MLP)</t>
  </si>
  <si>
    <t>Y4</t>
  </si>
  <si>
    <t>Y3</t>
  </si>
  <si>
    <t>Output Sequence</t>
  </si>
  <si>
    <t>sigmoid</t>
  </si>
  <si>
    <t>O4</t>
  </si>
  <si>
    <t>O3</t>
  </si>
  <si>
    <t>O2</t>
  </si>
  <si>
    <t>O1</t>
  </si>
  <si>
    <t>O{t} = Wy * H{t} + by</t>
  </si>
  <si>
    <t>Wy</t>
  </si>
  <si>
    <t>H4</t>
  </si>
  <si>
    <t>H3</t>
  </si>
  <si>
    <t>H2</t>
  </si>
  <si>
    <t>H1</t>
  </si>
  <si>
    <t>H{t} = tanh(A{t})</t>
  </si>
  <si>
    <t>tanh</t>
  </si>
  <si>
    <t>F4</t>
  </si>
  <si>
    <t>F3</t>
  </si>
  <si>
    <t>F2</t>
  </si>
  <si>
    <t>F1</t>
  </si>
  <si>
    <t>F{t} = Wx*X{t} + Wh*H{t-1} + bh</t>
  </si>
  <si>
    <t>bh</t>
  </si>
  <si>
    <t>Wh</t>
  </si>
  <si>
    <t>Wx</t>
  </si>
  <si>
    <t>H0</t>
  </si>
  <si>
    <t>Hidden States</t>
  </si>
  <si>
    <t>Sequence Length</t>
  </si>
  <si>
    <t>Input Sequence</t>
  </si>
  <si>
    <t>Hidden State Dim</t>
  </si>
  <si>
    <t>Output Dim</t>
  </si>
  <si>
    <t xml:space="preserve">t = </t>
  </si>
  <si>
    <t>Time</t>
  </si>
  <si>
    <t>Input Dim</t>
  </si>
  <si>
    <t>Recurrent Neural Network (RNN) | AI by Hand  ✍️ © 2024 Tom Yeh</t>
  </si>
  <si>
    <t>exp()</t>
  </si>
  <si>
    <t>Y6</t>
  </si>
  <si>
    <t>Y5</t>
  </si>
  <si>
    <t>O6</t>
  </si>
  <si>
    <t>O5</t>
  </si>
  <si>
    <t>H6</t>
  </si>
  <si>
    <t>H5</t>
  </si>
  <si>
    <t>F6</t>
  </si>
  <si>
    <t>F5</t>
  </si>
  <si>
    <t>X6</t>
  </si>
  <si>
    <t>where</t>
  </si>
  <si>
    <t>right</t>
  </si>
  <si>
    <t>≤ r &lt;</t>
  </si>
  <si>
    <t>left</t>
  </si>
  <si>
    <t>Y</t>
  </si>
  <si>
    <t>/ Σ</t>
  </si>
  <si>
    <t>e^</t>
  </si>
  <si>
    <t>/ T</t>
  </si>
  <si>
    <t>Z</t>
  </si>
  <si>
    <t>Range</t>
  </si>
  <si>
    <t>Word</t>
  </si>
  <si>
    <t>Cum. Probability</t>
  </si>
  <si>
    <t>Prob.</t>
  </si>
  <si>
    <t>Vocab</t>
  </si>
  <si>
    <t>Logit</t>
  </si>
  <si>
    <t>Sampled</t>
  </si>
  <si>
    <t>Sort by Prob</t>
  </si>
  <si>
    <t>r</t>
  </si>
  <si>
    <t>Random Number</t>
  </si>
  <si>
    <t>Temperature</t>
  </si>
  <si>
    <r>
      <t xml:space="preserve">Temperature | AI by Hand  </t>
    </r>
    <r>
      <rPr>
        <sz val="12"/>
        <color rgb="FF000000"/>
        <rFont val="Segoe UI Emoji"/>
        <family val="2"/>
      </rPr>
      <t>✍️</t>
    </r>
    <r>
      <rPr>
        <sz val="12"/>
        <color rgb="FF000000"/>
        <rFont val="等线"/>
        <family val="3"/>
        <charset val="134"/>
        <scheme val="minor"/>
      </rPr>
      <t xml:space="preserve"> © 2024 Tom Yeh</t>
    </r>
    <phoneticPr fontId="3" type="noConversion"/>
  </si>
  <si>
    <t>Temperature | AI by Hand  ✍️ © 2024 Tom Yeh</t>
  </si>
  <si>
    <r>
      <t xml:space="preserve">Recurrent Neural Network (RNN) | AI by Hand  </t>
    </r>
    <r>
      <rPr>
        <sz val="12"/>
        <color rgb="FF000000"/>
        <rFont val="Segoe UI Emoji"/>
        <family val="2"/>
      </rPr>
      <t>✍️</t>
    </r>
    <r>
      <rPr>
        <sz val="12"/>
        <color rgb="FF000000"/>
        <rFont val="等线"/>
        <family val="3"/>
        <charset val="134"/>
        <scheme val="minor"/>
      </rPr>
      <t xml:space="preserve"> © 2024 Tom Yeh</t>
    </r>
    <phoneticPr fontId="3" type="noConversion"/>
  </si>
  <si>
    <t>Fish</t>
  </si>
  <si>
    <t>Human</t>
  </si>
  <si>
    <t>Output Projection</t>
  </si>
  <si>
    <t>Output</t>
  </si>
  <si>
    <t>Multi-head</t>
  </si>
  <si>
    <t>Concat</t>
  </si>
  <si>
    <t>Gated</t>
  </si>
  <si>
    <t>=</t>
  </si>
  <si>
    <t>Sigmoid</t>
  </si>
  <si>
    <t>WG</t>
  </si>
  <si>
    <t>⊙</t>
  </si>
  <si>
    <t>G</t>
  </si>
  <si>
    <t>WV</t>
  </si>
  <si>
    <t>Attention Weights</t>
  </si>
  <si>
    <t>Affinity + Pair Bias</t>
  </si>
  <si>
    <t>Pair Bias</t>
  </si>
  <si>
    <t>Affinity</t>
  </si>
  <si>
    <t>WQ</t>
  </si>
  <si>
    <t>Dot-Product</t>
  </si>
  <si>
    <t>Q^T</t>
  </si>
  <si>
    <t>WK</t>
  </si>
  <si>
    <t>Head 2</t>
  </si>
  <si>
    <t>Head 1</t>
  </si>
  <si>
    <t>c6</t>
  </si>
  <si>
    <t>c5</t>
  </si>
  <si>
    <t>c4</t>
  </si>
  <si>
    <t>c3</t>
  </si>
  <si>
    <t>c2</t>
  </si>
  <si>
    <t>c1</t>
  </si>
  <si>
    <t>r3</t>
  </si>
  <si>
    <t>r2</t>
  </si>
  <si>
    <t>r1</t>
  </si>
  <si>
    <t>s2</t>
  </si>
  <si>
    <t>s1</t>
  </si>
  <si>
    <t>m=6</t>
  </si>
  <si>
    <t>z33</t>
  </si>
  <si>
    <t>z32</t>
  </si>
  <si>
    <t>z31</t>
  </si>
  <si>
    <t>Cm</t>
  </si>
  <si>
    <t>z23</t>
  </si>
  <si>
    <t>z22</t>
  </si>
  <si>
    <t>z21</t>
  </si>
  <si>
    <t>z=4</t>
  </si>
  <si>
    <t>Cz</t>
  </si>
  <si>
    <t>S=2</t>
  </si>
  <si>
    <t>z13</t>
  </si>
  <si>
    <t>z12</t>
  </si>
  <si>
    <t>z11</t>
  </si>
  <si>
    <t>(R,R,Cz)</t>
  </si>
  <si>
    <t>R=3</t>
  </si>
  <si>
    <t>(S,R,Cm)</t>
  </si>
  <si>
    <t>Pair Representation</t>
  </si>
  <si>
    <t>MSA Representation</t>
  </si>
  <si>
    <t>AlphaFold - MSA row-wise gated self-attention with pair bias | AI by Hand  ✍️ © 2024 Tom Yeh</t>
  </si>
  <si>
    <t>Update</t>
  </si>
  <si>
    <t>Z3'</t>
  </si>
  <si>
    <t>Z2'</t>
  </si>
  <si>
    <t>Z1'</t>
  </si>
  <si>
    <t>G3</t>
  </si>
  <si>
    <t>G2</t>
  </si>
  <si>
    <t>G1</t>
  </si>
  <si>
    <t>Wog</t>
  </si>
  <si>
    <t>Project</t>
  </si>
  <si>
    <t>Wo</t>
  </si>
  <si>
    <t>LayerNorm</t>
  </si>
  <si>
    <t>sum</t>
  </si>
  <si>
    <t>a3⊙b3</t>
  </si>
  <si>
    <t>a2⊙b3</t>
  </si>
  <si>
    <t>a1⊙b3</t>
  </si>
  <si>
    <t>a3⊙b2</t>
  </si>
  <si>
    <t>a2⊙b2</t>
  </si>
  <si>
    <t>a1⊙b2</t>
  </si>
  <si>
    <t>Multiplication</t>
  </si>
  <si>
    <t>a3⊙b1</t>
  </si>
  <si>
    <t>a2⊙b1</t>
  </si>
  <si>
    <t>a1⊙b1</t>
  </si>
  <si>
    <t>Pair-wise</t>
  </si>
  <si>
    <t>gb</t>
  </si>
  <si>
    <t>Wbg</t>
  </si>
  <si>
    <t>b3'</t>
  </si>
  <si>
    <t>b2'</t>
  </si>
  <si>
    <t>b1'</t>
  </si>
  <si>
    <t>Wb</t>
  </si>
  <si>
    <t>a3</t>
  </si>
  <si>
    <t>a2</t>
  </si>
  <si>
    <t>a1</t>
  </si>
  <si>
    <t>ga</t>
  </si>
  <si>
    <t>Wag</t>
  </si>
  <si>
    <t>a3'</t>
  </si>
  <si>
    <t>a2'</t>
  </si>
  <si>
    <t>a1'</t>
  </si>
  <si>
    <t>Wa</t>
  </si>
  <si>
    <t>N3</t>
  </si>
  <si>
    <t>N2</t>
  </si>
  <si>
    <t>N1</t>
  </si>
  <si>
    <t>z = 4</t>
  </si>
  <si>
    <t>R = 3</t>
  </si>
  <si>
    <t>AlphaFold - Triangular multiplicative update using “outgoing” edges | AI by Hand  ✍️ © 2024 Tom Yeh</t>
  </si>
  <si>
    <t>V'</t>
  </si>
  <si>
    <t>Multi-head Attention | AI by Hand  ✍️ © 2024 Tom Yeh</t>
  </si>
  <si>
    <t>exp</t>
  </si>
  <si>
    <t>+</t>
  </si>
  <si>
    <t>Extended Long Short Term Memory (xLSTM) | AI by Hand  ✍️ © 2024 Tom Yeh</t>
  </si>
  <si>
    <r>
      <rPr>
        <sz val="10"/>
        <color theme="1"/>
        <rFont val="等线"/>
        <family val="2"/>
      </rPr>
      <t>↓</t>
    </r>
  </si>
  <si>
    <r>
      <rPr>
        <sz val="10"/>
        <color theme="1"/>
        <rFont val="等线"/>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</si>
</sst>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
    <numFmt numFmtId="179" formatCode="m/d"/>
  </numFmts>
  <fonts count="75">
    <font>
      <sz val="11"/>
      <color theme="1"/>
      <name val="等线"/>
      <family val="2"/>
      <scheme val="minor"/>
    </font>
    <font>
      <sz val="11"/>
      <color theme="1"/>
      <name val="等线"/>
      <family val="2"/>
      <scheme val="minor"/>
    </font>
    <font>
      <sz val="10"/>
      <color rgb="FF000000"/>
      <name val="等线"/>
      <family val="2"/>
      <scheme val="minor"/>
    </font>
    <font>
      <sz val="9"/>
      <name val="等线"/>
      <family val="3"/>
      <charset val="134"/>
      <scheme val="minor"/>
    </font>
    <font>
      <sz val="10"/>
      <color theme="1"/>
      <name val="等线"/>
      <family val="2"/>
      <scheme val="minor"/>
    </font>
    <font>
      <u/>
      <sz val="10"/>
      <color rgb="FF0000FF"/>
      <name val="Arial"/>
      <family val="2"/>
    </font>
    <font>
      <sz val="12"/>
      <color theme="1"/>
      <name val="等线"/>
      <family val="2"/>
      <scheme val="minor"/>
    </font>
    <font>
      <b/>
      <sz val="10"/>
      <color theme="1"/>
      <name val="等线"/>
      <family val="2"/>
      <scheme val="minor"/>
    </font>
    <font>
      <sz val="10"/>
      <color theme="1"/>
      <name val="Architects Daughter"/>
    </font>
    <font>
      <sz val="9"/>
      <color theme="1"/>
      <name val="等线"/>
      <family val="2"/>
      <scheme val="minor"/>
    </font>
    <font>
      <b/>
      <sz val="13"/>
      <color theme="1"/>
      <name val="等线"/>
      <family val="2"/>
      <scheme val="minor"/>
    </font>
    <font>
      <b/>
      <sz val="10"/>
      <color theme="1"/>
      <name val="Arial"/>
      <family val="2"/>
    </font>
    <font>
      <b/>
      <sz val="21"/>
      <color theme="1"/>
      <name val="等线"/>
      <family val="2"/>
      <scheme val="minor"/>
    </font>
    <font>
      <b/>
      <sz val="12"/>
      <color theme="1"/>
      <name val="等线"/>
      <family val="2"/>
      <scheme val="minor"/>
    </font>
    <font>
      <sz val="8"/>
      <color theme="1"/>
      <name val="等线"/>
      <family val="2"/>
      <scheme val="minor"/>
    </font>
    <font>
      <sz val="12"/>
      <color theme="1"/>
      <name val="Arial"/>
      <family val="2"/>
    </font>
    <font>
      <sz val="8"/>
      <color rgb="FF000000"/>
      <name val="Cambria Math"/>
      <family val="1"/>
    </font>
    <font>
      <sz val="10"/>
      <color rgb="FFC00000"/>
      <name val="Times New Roman"/>
      <family val="1"/>
    </font>
    <font>
      <sz val="10"/>
      <color theme="1"/>
      <name val="Times New Roman"/>
      <family val="1"/>
    </font>
    <font>
      <b/>
      <sz val="12"/>
      <color rgb="FFFA7D00"/>
      <name val="等线"/>
      <family val="2"/>
      <scheme val="minor"/>
    </font>
    <font>
      <b/>
      <sz val="12"/>
      <color theme="4" tint="-0.249977111117893"/>
      <name val="等线"/>
      <family val="2"/>
      <scheme val="minor"/>
    </font>
    <font>
      <sz val="10"/>
      <color theme="4" tint="-0.249977111117893"/>
      <name val="等线"/>
      <family val="2"/>
      <scheme val="minor"/>
    </font>
    <font>
      <b/>
      <sz val="12"/>
      <color rgb="FF3F3F3F"/>
      <name val="等线"/>
      <family val="2"/>
      <scheme val="minor"/>
    </font>
    <font>
      <b/>
      <sz val="10"/>
      <color rgb="FF000000"/>
      <name val="等线"/>
      <family val="2"/>
      <scheme val="minor"/>
    </font>
    <font>
      <sz val="10"/>
      <color theme="1"/>
      <name val="Arial"/>
      <family val="2"/>
    </font>
    <font>
      <i/>
      <sz val="10"/>
      <color theme="4" tint="-0.249977111117893"/>
      <name val="Times New Roman"/>
      <family val="1"/>
    </font>
    <font>
      <sz val="7"/>
      <color theme="1"/>
      <name val="等线"/>
      <family val="2"/>
      <scheme val="minor"/>
    </font>
    <font>
      <sz val="10"/>
      <color rgb="FFC00000"/>
      <name val="等线"/>
      <family val="2"/>
      <scheme val="minor"/>
    </font>
    <font>
      <sz val="12"/>
      <color rgb="FF3F3F76"/>
      <name val="等线"/>
      <family val="2"/>
      <scheme val="minor"/>
    </font>
    <font>
      <b/>
      <sz val="10"/>
      <color theme="4" tint="-0.249977111117893"/>
      <name val="等线"/>
      <family val="2"/>
      <scheme val="minor"/>
    </font>
    <font>
      <b/>
      <sz val="10"/>
      <color theme="8"/>
      <name val="等线"/>
      <family val="2"/>
      <scheme val="minor"/>
    </font>
    <font>
      <u/>
      <sz val="10"/>
      <color rgb="FF1155CC"/>
      <name val="Arial"/>
      <family val="2"/>
    </font>
    <font>
      <sz val="10"/>
      <color theme="1"/>
      <name val="Coming Soon"/>
    </font>
    <font>
      <sz val="11"/>
      <color rgb="FF1F1F1F"/>
      <name val="&quot;Google Sans&quot;"/>
    </font>
    <font>
      <sz val="10"/>
      <color rgb="FF980000"/>
      <name val="Times New Roman"/>
      <family val="1"/>
    </font>
    <font>
      <sz val="10"/>
      <color rgb="FF980000"/>
      <name val="等线"/>
      <family val="2"/>
      <scheme val="minor"/>
    </font>
    <font>
      <b/>
      <sz val="10"/>
      <color rgb="FF000000"/>
      <name val="Times New Roman"/>
      <family val="1"/>
    </font>
    <font>
      <sz val="10"/>
      <color rgb="FF980000"/>
      <name val="&quot;Times New Roman&quot;"/>
    </font>
    <font>
      <sz val="10"/>
      <color rgb="FF9900FF"/>
      <name val="Arial"/>
      <family val="2"/>
    </font>
    <font>
      <b/>
      <sz val="10"/>
      <color rgb="FF980000"/>
      <name val="Times New Roman"/>
      <family val="1"/>
    </font>
    <font>
      <sz val="9"/>
      <color rgb="FF1F1F1F"/>
      <name val="&quot;Google Sans&quot;"/>
    </font>
    <font>
      <sz val="10"/>
      <color rgb="FF9900FF"/>
      <name val="等线"/>
      <family val="2"/>
      <scheme val="minor"/>
    </font>
    <font>
      <sz val="10"/>
      <color rgb="FF6AA84F"/>
      <name val="等线"/>
      <family val="2"/>
      <scheme val="minor"/>
    </font>
    <font>
      <b/>
      <sz val="29"/>
      <color theme="1"/>
      <name val="等线"/>
      <family val="2"/>
      <scheme val="minor"/>
    </font>
    <font>
      <sz val="20"/>
      <color rgb="FF444444"/>
      <name val="Inherit"/>
    </font>
    <font>
      <b/>
      <sz val="14"/>
      <color theme="1"/>
      <name val="等线"/>
      <family val="2"/>
      <scheme val="minor"/>
    </font>
    <font>
      <sz val="10"/>
      <color rgb="FF000000"/>
      <name val="Calibri"/>
      <family val="2"/>
    </font>
    <font>
      <sz val="10"/>
      <color rgb="FF444444"/>
      <name val="等线"/>
      <family val="2"/>
      <scheme val="minor"/>
    </font>
    <font>
      <sz val="19"/>
      <color rgb="FF444444"/>
      <name val="Inherit"/>
    </font>
    <font>
      <sz val="11"/>
      <color rgb="FF444444"/>
      <name val="Inherit"/>
    </font>
    <font>
      <sz val="14"/>
      <color rgb="FF000000"/>
      <name val="Calibri"/>
      <family val="2"/>
    </font>
    <font>
      <sz val="10"/>
      <color rgb="FF444444"/>
      <name val="Inherit"/>
    </font>
    <font>
      <sz val="7"/>
      <color rgb="FF6AA84F"/>
      <name val="等线"/>
      <family val="2"/>
      <scheme val="minor"/>
    </font>
    <font>
      <i/>
      <sz val="9"/>
      <color theme="1"/>
      <name val="等线"/>
      <family val="2"/>
      <scheme val="minor"/>
    </font>
    <font>
      <sz val="10"/>
      <color rgb="FF6AA84F"/>
      <name val="Arial"/>
      <family val="2"/>
    </font>
    <font>
      <sz val="12"/>
      <color rgb="FF000000"/>
      <name val="等线"/>
      <family val="2"/>
      <scheme val="minor"/>
    </font>
    <font>
      <sz val="11"/>
      <color theme="1"/>
      <name val="Aptos Narrow"/>
      <family val="2"/>
    </font>
    <font>
      <b/>
      <sz val="12"/>
      <color theme="1"/>
      <name val="等线"/>
      <family val="3"/>
      <charset val="134"/>
      <scheme val="minor"/>
    </font>
    <font>
      <b/>
      <sz val="21"/>
      <color rgb="FF000000"/>
      <name val="等线"/>
      <family val="2"/>
      <scheme val="minor"/>
    </font>
    <font>
      <sz val="12"/>
      <color rgb="FF000000"/>
      <name val="Segoe UI Emoji"/>
      <family val="2"/>
    </font>
    <font>
      <sz val="12"/>
      <color rgb="FF000000"/>
      <name val="等线"/>
      <family val="3"/>
      <charset val="134"/>
      <scheme val="minor"/>
    </font>
    <font>
      <sz val="10"/>
      <color theme="1"/>
      <name val="等线"/>
      <family val="3"/>
      <charset val="134"/>
      <scheme val="minor"/>
    </font>
    <font>
      <sz val="9"/>
      <color theme="1"/>
      <name val="Aptos Narrow"/>
      <family val="2"/>
    </font>
    <font>
      <sz val="11"/>
      <color theme="1"/>
      <name val="Cambria Math"/>
      <family val="1"/>
    </font>
    <font>
      <b/>
      <sz val="12"/>
      <color rgb="FF000000"/>
      <name val="等线"/>
      <family val="2"/>
      <scheme val="minor"/>
    </font>
    <font>
      <sz val="11"/>
      <color rgb="FF000000"/>
      <name val="等线"/>
      <family val="2"/>
      <scheme val="minor"/>
    </font>
    <font>
      <b/>
      <sz val="21"/>
      <color theme="1"/>
      <name val="Calibri"/>
      <family val="2"/>
    </font>
    <font>
      <b/>
      <sz val="10"/>
      <color theme="1"/>
      <name val="Calibri"/>
      <family val="2"/>
    </font>
    <font>
      <sz val="10"/>
      <color theme="1"/>
      <name val="Calibri"/>
      <family val="2"/>
    </font>
    <font>
      <sz val="10"/>
      <color theme="1"/>
      <name val="等线"/>
      <family val="2"/>
    </font>
    <font>
      <b/>
      <sz val="13"/>
      <color theme="1"/>
      <name val="Calibri"/>
      <family val="2"/>
    </font>
    <font>
      <sz val="9"/>
      <color theme="1"/>
      <name val="Calibri"/>
      <family val="2"/>
    </font>
    <font>
      <b/>
      <sz val="11"/>
      <color theme="1"/>
      <name val="Calibri"/>
      <family val="2"/>
    </font>
    <font>
      <sz val="12"/>
      <color theme="1"/>
      <name val="Calibri"/>
      <family val="2"/>
    </font>
    <font>
      <u/>
      <sz val="10"/>
      <color rgb="FF0000FF"/>
      <name val="Calibri"/>
      <family val="2"/>
    </font>
  </fonts>
  <fills count="40">
    <fill>
      <patternFill patternType="none"/>
    </fill>
    <fill>
      <patternFill patternType="gray125"/>
    </fill>
    <fill>
      <patternFill patternType="solid">
        <fgColor rgb="FFFFCC99"/>
      </patternFill>
    </fill>
    <fill>
      <patternFill patternType="solid">
        <fgColor rgb="FFF2F2F2"/>
      </patternFill>
    </fill>
    <fill>
      <patternFill patternType="solid">
        <fgColor rgb="FFF3F3F3"/>
        <bgColor rgb="FFF3F3F3"/>
      </patternFill>
    </fill>
    <fill>
      <patternFill patternType="solid">
        <fgColor rgb="FFCFE2F3"/>
        <bgColor rgb="FFCFE2F3"/>
      </patternFill>
    </fill>
    <fill>
      <patternFill patternType="solid">
        <fgColor rgb="FFFFF2CC"/>
        <bgColor rgb="FFFFF2CC"/>
      </patternFill>
    </fill>
    <fill>
      <patternFill patternType="solid">
        <fgColor rgb="FFFFFF00"/>
        <bgColor rgb="FFFFFF00"/>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0.249977111117893"/>
        <bgColor indexed="64"/>
      </patternFill>
    </fill>
    <fill>
      <patternFill patternType="solid">
        <fgColor rgb="FFC9DAF8"/>
        <bgColor rgb="FFC9DAF8"/>
      </patternFill>
    </fill>
    <fill>
      <patternFill patternType="solid">
        <fgColor rgb="FFD9D2E9"/>
        <bgColor rgb="FFD9D2E9"/>
      </patternFill>
    </fill>
    <fill>
      <patternFill patternType="solid">
        <fgColor rgb="FF00FF00"/>
        <bgColor rgb="FF00FF00"/>
      </patternFill>
    </fill>
    <fill>
      <patternFill patternType="solid">
        <fgColor rgb="FFD9EAD3"/>
        <bgColor rgb="FFD9EAD3"/>
      </patternFill>
    </fill>
    <fill>
      <patternFill patternType="solid">
        <fgColor rgb="FFF4CCCC"/>
        <bgColor rgb="FFF4CCCC"/>
      </patternFill>
    </fill>
    <fill>
      <patternFill patternType="solid">
        <fgColor rgb="FFD9D9D9"/>
        <bgColor rgb="FFD9D9D9"/>
      </patternFill>
    </fill>
    <fill>
      <patternFill patternType="solid">
        <fgColor theme="4" tint="0.7999816888943144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D59AC6"/>
        <bgColor indexed="64"/>
      </patternFill>
    </fill>
    <fill>
      <patternFill patternType="solid">
        <fgColor rgb="FFEDD1E7"/>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39997558519241921"/>
        <bgColor rgb="FF000000"/>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FED6"/>
        <bgColor rgb="FFFFF2CC"/>
      </patternFill>
    </fill>
    <fill>
      <patternFill patternType="solid">
        <fgColor rgb="FFD8E4EB"/>
        <bgColor indexed="64"/>
      </patternFill>
    </fill>
    <fill>
      <patternFill patternType="solid">
        <fgColor theme="7" tint="0.59999389629810485"/>
        <bgColor rgb="FFFFF2CC"/>
      </patternFill>
    </fill>
    <fill>
      <patternFill patternType="solid">
        <fgColor rgb="FFD3E0C9"/>
        <bgColor indexed="64"/>
      </patternFill>
    </fill>
    <fill>
      <patternFill patternType="solid">
        <fgColor rgb="FFFFD8FF"/>
        <bgColor indexed="64"/>
      </patternFill>
    </fill>
  </fills>
  <borders count="11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FF0000"/>
      </right>
      <top style="thin">
        <color rgb="FF000000"/>
      </top>
      <bottom style="medium">
        <color rgb="FFFF0000"/>
      </bottom>
      <diagonal/>
    </border>
    <border>
      <left style="thin">
        <color rgb="FF000000"/>
      </left>
      <right style="thin">
        <color rgb="FF000000"/>
      </right>
      <top style="thin">
        <color rgb="FF000000"/>
      </top>
      <bottom style="medium">
        <color rgb="FFFF0000"/>
      </bottom>
      <diagonal/>
    </border>
    <border>
      <left style="medium">
        <color rgb="FFFF0000"/>
      </left>
      <right style="thin">
        <color rgb="FF000000"/>
      </right>
      <top style="thin">
        <color rgb="FF000000"/>
      </top>
      <bottom style="medium">
        <color rgb="FFFF0000"/>
      </bottom>
      <diagonal/>
    </border>
    <border>
      <left style="thin">
        <color rgb="FF000000"/>
      </left>
      <right/>
      <top/>
      <bottom/>
      <diagonal/>
    </border>
    <border>
      <left style="thin">
        <color rgb="FF000000"/>
      </left>
      <right style="medium">
        <color rgb="FFFF0000"/>
      </right>
      <top style="thin">
        <color rgb="FF000000"/>
      </top>
      <bottom style="thin">
        <color rgb="FF000000"/>
      </bottom>
      <diagonal/>
    </border>
    <border>
      <left style="medium">
        <color rgb="FFFF0000"/>
      </left>
      <right style="thin">
        <color rgb="FF000000"/>
      </right>
      <top style="thin">
        <color rgb="FF000000"/>
      </top>
      <bottom style="thin">
        <color rgb="FF000000"/>
      </bottom>
      <diagonal/>
    </border>
    <border>
      <left style="thin">
        <color rgb="FF000000"/>
      </left>
      <right style="medium">
        <color rgb="FFFF0000"/>
      </right>
      <top style="medium">
        <color rgb="FFFF0000"/>
      </top>
      <bottom style="thin">
        <color rgb="FF000000"/>
      </bottom>
      <diagonal/>
    </border>
    <border>
      <left style="thin">
        <color rgb="FF000000"/>
      </left>
      <right style="thin">
        <color rgb="FF000000"/>
      </right>
      <top style="medium">
        <color rgb="FFFF0000"/>
      </top>
      <bottom style="thin">
        <color rgb="FF000000"/>
      </bottom>
      <diagonal/>
    </border>
    <border>
      <left style="medium">
        <color rgb="FFFF0000"/>
      </left>
      <right style="thin">
        <color rgb="FF000000"/>
      </right>
      <top style="medium">
        <color rgb="FFFF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theme="1"/>
      </left>
      <right style="thin">
        <color theme="1"/>
      </right>
      <top style="thin">
        <color theme="1"/>
      </top>
      <bottom/>
      <diagonal/>
    </border>
    <border>
      <left/>
      <right style="thin">
        <color theme="1"/>
      </right>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diagonal/>
    </border>
    <border>
      <left style="thin">
        <color theme="1"/>
      </left>
      <right/>
      <top/>
      <bottom/>
      <diagonal/>
    </border>
    <border>
      <left/>
      <right style="thin">
        <color theme="1"/>
      </right>
      <top style="thin">
        <color theme="1"/>
      </top>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top style="thin">
        <color theme="1"/>
      </top>
      <bottom style="thin">
        <color theme="1"/>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theme="1"/>
      </left>
      <right style="thin">
        <color indexed="64"/>
      </right>
      <top/>
      <bottom style="thin">
        <color indexed="64"/>
      </bottom>
      <diagonal/>
    </border>
    <border>
      <left style="thin">
        <color theme="1"/>
      </left>
      <right style="thin">
        <color theme="1"/>
      </right>
      <top/>
      <bottom style="thin">
        <color indexed="64"/>
      </bottom>
      <diagonal/>
    </border>
    <border>
      <left style="thin">
        <color indexed="64"/>
      </left>
      <right style="thin">
        <color theme="1"/>
      </right>
      <top/>
      <bottom style="thin">
        <color indexed="64"/>
      </bottom>
      <diagonal/>
    </border>
    <border>
      <left style="thin">
        <color theme="1"/>
      </left>
      <right style="thin">
        <color indexed="64"/>
      </right>
      <top/>
      <bottom/>
      <diagonal/>
    </border>
    <border>
      <left style="thin">
        <color indexed="64"/>
      </left>
      <right style="thin">
        <color theme="1"/>
      </right>
      <top/>
      <bottom/>
      <diagonal/>
    </border>
    <border>
      <left style="thin">
        <color theme="1"/>
      </left>
      <right style="thin">
        <color indexed="64"/>
      </right>
      <top style="thin">
        <color indexed="64"/>
      </top>
      <bottom/>
      <diagonal/>
    </border>
    <border>
      <left style="thin">
        <color theme="1"/>
      </left>
      <right style="thin">
        <color theme="1"/>
      </right>
      <top style="thin">
        <color indexed="64"/>
      </top>
      <bottom/>
      <diagonal/>
    </border>
    <border>
      <left style="thin">
        <color indexed="64"/>
      </left>
      <right style="thin">
        <color theme="1"/>
      </right>
      <top style="thin">
        <color indexed="64"/>
      </top>
      <bottom/>
      <diagonal/>
    </border>
    <border>
      <left style="thin">
        <color indexed="64"/>
      </left>
      <right style="thin">
        <color indexed="64"/>
      </right>
      <top style="thin">
        <color indexed="64"/>
      </top>
      <bottom style="thin">
        <color indexed="64"/>
      </bottom>
      <diagonal/>
    </border>
    <border>
      <left/>
      <right style="dotted">
        <color rgb="FF000000"/>
      </right>
      <top/>
      <bottom style="dotted">
        <color rgb="FF000000"/>
      </bottom>
      <diagonal/>
    </border>
    <border>
      <left/>
      <right/>
      <top/>
      <bottom style="dotted">
        <color rgb="FF000000"/>
      </bottom>
      <diagonal/>
    </border>
    <border>
      <left style="dotted">
        <color rgb="FF000000"/>
      </left>
      <right/>
      <top/>
      <bottom style="dotted">
        <color rgb="FF000000"/>
      </bottom>
      <diagonal/>
    </border>
    <border>
      <left style="dotted">
        <color rgb="FF000000"/>
      </left>
      <right/>
      <top/>
      <bottom/>
      <diagonal/>
    </border>
    <border>
      <left/>
      <right style="dotted">
        <color rgb="FF000000"/>
      </right>
      <top/>
      <bottom/>
      <diagonal/>
    </border>
    <border>
      <left/>
      <right style="dotted">
        <color rgb="FF000000"/>
      </right>
      <top style="dotted">
        <color rgb="FF000000"/>
      </top>
      <bottom/>
      <diagonal/>
    </border>
    <border>
      <left/>
      <right/>
      <top style="dotted">
        <color rgb="FF000000"/>
      </top>
      <bottom/>
      <diagonal/>
    </border>
    <border>
      <left style="dotted">
        <color rgb="FF000000"/>
      </left>
      <right/>
      <top style="dotted">
        <color rgb="FF000000"/>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thin">
        <color rgb="FF000000"/>
      </left>
      <right style="medium">
        <color rgb="FFFF0000"/>
      </right>
      <top style="medium">
        <color rgb="FFFF0000"/>
      </top>
      <bottom style="medium">
        <color rgb="FFFF0000"/>
      </bottom>
      <diagonal/>
    </border>
    <border>
      <left style="thin">
        <color rgb="FF000000"/>
      </left>
      <right style="thin">
        <color rgb="FF000000"/>
      </right>
      <top style="medium">
        <color rgb="FFFF0000"/>
      </top>
      <bottom style="medium">
        <color rgb="FFFF0000"/>
      </bottom>
      <diagonal/>
    </border>
    <border>
      <left style="medium">
        <color rgb="FFFF0000"/>
      </left>
      <right style="thin">
        <color rgb="FF000000"/>
      </right>
      <top style="medium">
        <color rgb="FFFF0000"/>
      </top>
      <bottom style="medium">
        <color rgb="FFFF0000"/>
      </bottom>
      <diagonal/>
    </border>
    <border>
      <left style="thin">
        <color rgb="FF000000"/>
      </left>
      <right/>
      <top style="thin">
        <color rgb="FF000000"/>
      </top>
      <bottom style="medium">
        <color rgb="FFFF0000"/>
      </bottom>
      <diagonal/>
    </border>
    <border>
      <left style="thin">
        <color rgb="FF000000"/>
      </left>
      <right/>
      <top style="thin">
        <color rgb="FF000000"/>
      </top>
      <bottom style="thin">
        <color rgb="FF000000"/>
      </bottom>
      <diagonal/>
    </border>
    <border>
      <left style="thin">
        <color rgb="FF000000"/>
      </left>
      <right/>
      <top style="medium">
        <color rgb="FFFF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rgb="FFFF0000"/>
      </right>
      <top style="thin">
        <color indexed="64"/>
      </top>
      <bottom style="thin">
        <color rgb="FFFF0000"/>
      </bottom>
      <diagonal/>
    </border>
    <border>
      <left style="thin">
        <color indexed="64"/>
      </left>
      <right style="thin">
        <color indexed="64"/>
      </right>
      <top style="thin">
        <color indexed="64"/>
      </top>
      <bottom style="thin">
        <color rgb="FFFF0000"/>
      </bottom>
      <diagonal/>
    </border>
    <border>
      <left style="thin">
        <color rgb="FFFF0000"/>
      </left>
      <right style="thin">
        <color indexed="64"/>
      </right>
      <top style="thin">
        <color indexed="64"/>
      </top>
      <bottom style="thin">
        <color rgb="FFFF0000"/>
      </bottom>
      <diagonal/>
    </border>
    <border>
      <left style="thin">
        <color indexed="64"/>
      </left>
      <right style="thin">
        <color rgb="FFFF0000"/>
      </right>
      <top style="thin">
        <color indexed="64"/>
      </top>
      <bottom style="thin">
        <color indexed="64"/>
      </bottom>
      <diagonal/>
    </border>
    <border>
      <left style="thin">
        <color rgb="FFFF0000"/>
      </left>
      <right style="thin">
        <color indexed="64"/>
      </right>
      <top style="thin">
        <color indexed="64"/>
      </top>
      <bottom style="thin">
        <color indexed="64"/>
      </bottom>
      <diagonal/>
    </border>
    <border>
      <left style="thin">
        <color indexed="64"/>
      </left>
      <right style="thin">
        <color rgb="FFFF0000"/>
      </right>
      <top style="thin">
        <color rgb="FFFF0000"/>
      </top>
      <bottom style="thin">
        <color indexed="64"/>
      </bottom>
      <diagonal/>
    </border>
    <border>
      <left style="thin">
        <color indexed="64"/>
      </left>
      <right style="thin">
        <color indexed="64"/>
      </right>
      <top style="thin">
        <color rgb="FFFF0000"/>
      </top>
      <bottom style="thin">
        <color indexed="64"/>
      </bottom>
      <diagonal/>
    </border>
    <border>
      <left style="thin">
        <color rgb="FFFF0000"/>
      </left>
      <right style="thin">
        <color indexed="64"/>
      </right>
      <top style="thin">
        <color rgb="FFFF0000"/>
      </top>
      <bottom style="thin">
        <color indexed="64"/>
      </bottom>
      <diagonal/>
    </border>
    <border>
      <left style="thin">
        <color rgb="FF000000"/>
      </left>
      <right style="thin">
        <color rgb="FFFF0000"/>
      </right>
      <top style="thin">
        <color rgb="FF000000"/>
      </top>
      <bottom style="thin">
        <color rgb="FFFF0000"/>
      </bottom>
      <diagonal/>
    </border>
    <border>
      <left style="thin">
        <color rgb="FF000000"/>
      </left>
      <right/>
      <top style="thin">
        <color rgb="FF000000"/>
      </top>
      <bottom style="thin">
        <color rgb="FFFF0000"/>
      </bottom>
      <diagonal/>
    </border>
    <border>
      <left style="thin">
        <color rgb="FF000000"/>
      </left>
      <right style="thin">
        <color rgb="FF000000"/>
      </right>
      <top style="thin">
        <color rgb="FF000000"/>
      </top>
      <bottom style="thin">
        <color rgb="FFFF0000"/>
      </bottom>
      <diagonal/>
    </border>
    <border>
      <left style="thin">
        <color rgb="FFFF0000"/>
      </left>
      <right style="thin">
        <color rgb="FF000000"/>
      </right>
      <top style="thin">
        <color rgb="FF000000"/>
      </top>
      <bottom style="thin">
        <color rgb="FFFF0000"/>
      </bottom>
      <diagonal/>
    </border>
    <border>
      <left style="thin">
        <color rgb="FF000000"/>
      </left>
      <right style="thin">
        <color rgb="FFFF0000"/>
      </right>
      <top style="thin">
        <color rgb="FF000000"/>
      </top>
      <bottom style="thin">
        <color rgb="FF000000"/>
      </bottom>
      <diagonal/>
    </border>
    <border>
      <left style="thin">
        <color rgb="FFFF0000"/>
      </left>
      <right style="thin">
        <color rgb="FF000000"/>
      </right>
      <top style="thin">
        <color rgb="FF000000"/>
      </top>
      <bottom style="thin">
        <color rgb="FF000000"/>
      </bottom>
      <diagonal/>
    </border>
    <border>
      <left style="thin">
        <color rgb="FF000000"/>
      </left>
      <right style="thin">
        <color rgb="FFFF0000"/>
      </right>
      <top/>
      <bottom style="thin">
        <color rgb="FF000000"/>
      </bottom>
      <diagonal/>
    </border>
    <border>
      <left style="thin">
        <color rgb="FFFF0000"/>
      </left>
      <right style="thin">
        <color rgb="FF000000"/>
      </right>
      <top/>
      <bottom style="thin">
        <color rgb="FF000000"/>
      </bottom>
      <diagonal/>
    </border>
    <border>
      <left style="thin">
        <color rgb="FF000000"/>
      </left>
      <right style="thin">
        <color rgb="FFFF0000"/>
      </right>
      <top style="thin">
        <color rgb="FFFF0000"/>
      </top>
      <bottom style="thin">
        <color rgb="FF000000"/>
      </bottom>
      <diagonal/>
    </border>
    <border>
      <left style="thin">
        <color rgb="FF000000"/>
      </left>
      <right/>
      <top style="thin">
        <color rgb="FFFF0000"/>
      </top>
      <bottom style="thin">
        <color rgb="FF000000"/>
      </bottom>
      <diagonal/>
    </border>
    <border>
      <left style="thin">
        <color rgb="FF000000"/>
      </left>
      <right style="thin">
        <color rgb="FF000000"/>
      </right>
      <top style="thin">
        <color rgb="FFFF0000"/>
      </top>
      <bottom style="thin">
        <color rgb="FF000000"/>
      </bottom>
      <diagonal/>
    </border>
    <border>
      <left style="thin">
        <color rgb="FFFF0000"/>
      </left>
      <right style="thin">
        <color rgb="FF000000"/>
      </right>
      <top style="thin">
        <color rgb="FFFF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medium">
        <color rgb="FFFF0000"/>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medium">
        <color rgb="FFFF0000"/>
      </left>
      <right style="thin">
        <color indexed="64"/>
      </right>
      <top style="thin">
        <color indexed="64"/>
      </top>
      <bottom style="medium">
        <color rgb="FFFF0000"/>
      </bottom>
      <diagonal/>
    </border>
    <border>
      <left style="thin">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medium">
        <color rgb="FFFF0000"/>
      </left>
      <right style="thin">
        <color indexed="64"/>
      </right>
      <top style="medium">
        <color rgb="FFFF0000"/>
      </top>
      <bottom style="thin">
        <color indexed="64"/>
      </bottom>
      <diagonal/>
    </border>
    <border>
      <left style="thin">
        <color indexed="64"/>
      </left>
      <right style="medium">
        <color rgb="FFFF0000"/>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medium">
        <color rgb="FFFF0000"/>
      </left>
      <right style="thin">
        <color indexed="64"/>
      </right>
      <top style="medium">
        <color rgb="FFFF0000"/>
      </top>
      <bottom style="medium">
        <color rgb="FFFF0000"/>
      </bottom>
      <diagonal/>
    </border>
    <border>
      <left style="thin">
        <color indexed="64"/>
      </left>
      <right style="thin">
        <color indexed="64"/>
      </right>
      <top/>
      <bottom style="thin">
        <color indexed="64"/>
      </bottom>
      <diagonal/>
    </border>
    <border>
      <left style="medium">
        <color rgb="FFFF0000"/>
      </left>
      <right style="medium">
        <color rgb="FFFF0000"/>
      </right>
      <top style="thin">
        <color theme="1"/>
      </top>
      <bottom style="medium">
        <color rgb="FFFF0000"/>
      </bottom>
      <diagonal/>
    </border>
    <border>
      <left style="medium">
        <color rgb="FFFF0000"/>
      </left>
      <right style="medium">
        <color rgb="FFFF0000"/>
      </right>
      <top style="medium">
        <color rgb="FFFF0000"/>
      </top>
      <bottom style="thin">
        <color theme="1"/>
      </bottom>
      <diagonal/>
    </border>
  </borders>
  <cellStyleXfs count="16">
    <xf numFmtId="0" fontId="0" fillId="0" borderId="0"/>
    <xf numFmtId="0" fontId="2" fillId="0" borderId="0"/>
    <xf numFmtId="0" fontId="6" fillId="0" borderId="0"/>
    <xf numFmtId="0" fontId="2" fillId="0" borderId="0"/>
    <xf numFmtId="0" fontId="2" fillId="0" borderId="0"/>
    <xf numFmtId="0" fontId="19" fillId="3" borderId="1" applyNumberFormat="0" applyAlignment="0" applyProtection="0"/>
    <xf numFmtId="0" fontId="22" fillId="3" borderId="2" applyNumberFormat="0" applyAlignment="0" applyProtection="0"/>
    <xf numFmtId="0" fontId="28" fillId="2" borderId="1"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cellStyleXfs>
  <cellXfs count="622">
    <xf numFmtId="0" fontId="0" fillId="0" borderId="0" xfId="0"/>
    <xf numFmtId="0" fontId="6" fillId="0" borderId="0" xfId="2"/>
    <xf numFmtId="0" fontId="6" fillId="0" borderId="24" xfId="2" applyBorder="1" applyAlignment="1">
      <alignment horizontal="center"/>
    </xf>
    <xf numFmtId="0" fontId="6" fillId="0" borderId="25" xfId="2" applyBorder="1" applyAlignment="1">
      <alignment horizontal="center"/>
    </xf>
    <xf numFmtId="0" fontId="6" fillId="0" borderId="0" xfId="2" applyAlignment="1">
      <alignment horizontal="center"/>
    </xf>
    <xf numFmtId="0" fontId="6" fillId="0" borderId="0" xfId="2" applyAlignment="1">
      <alignment horizontal="center" textRotation="45"/>
    </xf>
    <xf numFmtId="0" fontId="6" fillId="0" borderId="26" xfId="2" applyBorder="1" applyAlignment="1">
      <alignment horizontal="center"/>
    </xf>
    <xf numFmtId="0" fontId="6" fillId="0" borderId="0" xfId="2" applyAlignment="1">
      <alignment horizontal="right"/>
    </xf>
    <xf numFmtId="0" fontId="13" fillId="0" borderId="0" xfId="2" applyFont="1"/>
    <xf numFmtId="0" fontId="2" fillId="0" borderId="0" xfId="3"/>
    <xf numFmtId="0" fontId="6" fillId="8" borderId="27" xfId="2" applyFill="1" applyBorder="1" applyAlignment="1">
      <alignment horizontal="center"/>
    </xf>
    <xf numFmtId="0" fontId="6" fillId="9" borderId="28" xfId="2" applyFill="1" applyBorder="1" applyAlignment="1">
      <alignment horizontal="center"/>
    </xf>
    <xf numFmtId="0" fontId="6" fillId="9" borderId="29" xfId="2" applyFill="1" applyBorder="1" applyAlignment="1">
      <alignment horizontal="center"/>
    </xf>
    <xf numFmtId="0" fontId="6" fillId="8" borderId="30" xfId="2" applyFill="1" applyBorder="1" applyAlignment="1">
      <alignment horizontal="center"/>
    </xf>
    <xf numFmtId="0" fontId="6" fillId="9" borderId="0" xfId="2" applyFill="1" applyAlignment="1">
      <alignment horizontal="center"/>
    </xf>
    <xf numFmtId="0" fontId="6" fillId="9" borderId="31" xfId="2" applyFill="1" applyBorder="1" applyAlignment="1">
      <alignment horizontal="center"/>
    </xf>
    <xf numFmtId="0" fontId="6" fillId="8" borderId="32" xfId="2" applyFill="1" applyBorder="1" applyAlignment="1">
      <alignment horizontal="center"/>
    </xf>
    <xf numFmtId="0" fontId="6" fillId="9" borderId="33" xfId="2" applyFill="1" applyBorder="1" applyAlignment="1">
      <alignment horizontal="center"/>
    </xf>
    <xf numFmtId="0" fontId="6" fillId="9" borderId="34" xfId="2" applyFill="1" applyBorder="1" applyAlignment="1">
      <alignment horizontal="center"/>
    </xf>
    <xf numFmtId="0" fontId="6" fillId="0" borderId="28" xfId="2" applyBorder="1" applyAlignment="1">
      <alignment horizontal="center"/>
    </xf>
    <xf numFmtId="0" fontId="6" fillId="0" borderId="29" xfId="2" applyBorder="1" applyAlignment="1">
      <alignment horizontal="center"/>
    </xf>
    <xf numFmtId="0" fontId="6" fillId="0" borderId="31" xfId="2" applyBorder="1" applyAlignment="1">
      <alignment horizontal="center"/>
    </xf>
    <xf numFmtId="0" fontId="6" fillId="0" borderId="33" xfId="2" applyBorder="1" applyAlignment="1">
      <alignment horizontal="center"/>
    </xf>
    <xf numFmtId="0" fontId="6" fillId="0" borderId="0" xfId="2" applyAlignment="1">
      <alignment horizontal="left"/>
    </xf>
    <xf numFmtId="0" fontId="14" fillId="0" borderId="0" xfId="2" applyFont="1"/>
    <xf numFmtId="0" fontId="13" fillId="0" borderId="0" xfId="2" quotePrefix="1" applyFont="1" applyAlignment="1">
      <alignment horizontal="center"/>
    </xf>
    <xf numFmtId="0" fontId="6" fillId="0" borderId="24" xfId="2" applyBorder="1"/>
    <xf numFmtId="0" fontId="6" fillId="0" borderId="25" xfId="2" applyBorder="1"/>
    <xf numFmtId="0" fontId="6" fillId="0" borderId="26" xfId="2" applyBorder="1"/>
    <xf numFmtId="0" fontId="6" fillId="0" borderId="26" xfId="2" applyBorder="1" applyAlignment="1">
      <alignment horizontal="right"/>
    </xf>
    <xf numFmtId="0" fontId="6" fillId="9" borderId="27" xfId="2" applyFill="1" applyBorder="1" applyAlignment="1">
      <alignment horizontal="center"/>
    </xf>
    <xf numFmtId="0" fontId="6" fillId="9" borderId="30" xfId="2" applyFill="1" applyBorder="1" applyAlignment="1">
      <alignment horizontal="center"/>
    </xf>
    <xf numFmtId="0" fontId="6" fillId="9" borderId="32" xfId="2" applyFill="1" applyBorder="1" applyAlignment="1">
      <alignment horizontal="center"/>
    </xf>
    <xf numFmtId="0" fontId="6" fillId="10" borderId="24" xfId="2" applyFill="1" applyBorder="1" applyAlignment="1">
      <alignment horizontal="center"/>
    </xf>
    <xf numFmtId="0" fontId="6" fillId="10" borderId="25" xfId="2" applyFill="1" applyBorder="1" applyAlignment="1">
      <alignment horizontal="center"/>
    </xf>
    <xf numFmtId="0" fontId="6" fillId="10" borderId="26" xfId="2" applyFill="1" applyBorder="1" applyAlignment="1">
      <alignment horizontal="center"/>
    </xf>
    <xf numFmtId="0" fontId="6" fillId="0" borderId="35" xfId="2" applyBorder="1" applyAlignment="1">
      <alignment horizontal="center"/>
    </xf>
    <xf numFmtId="0" fontId="6" fillId="0" borderId="36" xfId="2" applyBorder="1" applyAlignment="1">
      <alignment horizontal="center"/>
    </xf>
    <xf numFmtId="0" fontId="6" fillId="0" borderId="37" xfId="2" applyBorder="1" applyAlignment="1">
      <alignment horizontal="center"/>
    </xf>
    <xf numFmtId="0" fontId="6" fillId="11" borderId="24" xfId="2" applyFill="1" applyBorder="1" applyAlignment="1">
      <alignment horizontal="center"/>
    </xf>
    <xf numFmtId="0" fontId="6" fillId="11" borderId="25" xfId="2" applyFill="1" applyBorder="1" applyAlignment="1">
      <alignment horizontal="center"/>
    </xf>
    <xf numFmtId="0" fontId="6" fillId="11" borderId="26" xfId="2" applyFill="1" applyBorder="1" applyAlignment="1">
      <alignment horizontal="center"/>
    </xf>
    <xf numFmtId="0" fontId="6" fillId="9" borderId="38" xfId="2" applyFill="1" applyBorder="1" applyAlignment="1">
      <alignment horizontal="center"/>
    </xf>
    <xf numFmtId="0" fontId="6" fillId="9" borderId="39" xfId="2" applyFill="1" applyBorder="1" applyAlignment="1">
      <alignment horizontal="center"/>
    </xf>
    <xf numFmtId="0" fontId="6" fillId="9" borderId="40" xfId="2" applyFill="1" applyBorder="1" applyAlignment="1">
      <alignment horizontal="center"/>
    </xf>
    <xf numFmtId="0" fontId="6" fillId="9" borderId="41" xfId="2" applyFill="1" applyBorder="1" applyAlignment="1">
      <alignment horizontal="center"/>
    </xf>
    <xf numFmtId="0" fontId="6" fillId="9" borderId="42" xfId="2" applyFill="1" applyBorder="1" applyAlignment="1">
      <alignment horizontal="center"/>
    </xf>
    <xf numFmtId="0" fontId="6" fillId="9" borderId="43" xfId="2" applyFill="1" applyBorder="1" applyAlignment="1">
      <alignment horizontal="center"/>
    </xf>
    <xf numFmtId="0" fontId="6" fillId="9" borderId="44" xfId="2" applyFill="1" applyBorder="1" applyAlignment="1">
      <alignment horizontal="center"/>
    </xf>
    <xf numFmtId="0" fontId="6" fillId="9" borderId="45" xfId="2" applyFill="1" applyBorder="1" applyAlignment="1">
      <alignment horizontal="center"/>
    </xf>
    <xf numFmtId="0" fontId="6" fillId="0" borderId="46" xfId="2" applyBorder="1" applyAlignment="1">
      <alignment horizontal="center"/>
    </xf>
    <xf numFmtId="0" fontId="6" fillId="0" borderId="47" xfId="2" applyBorder="1" applyAlignment="1">
      <alignment horizontal="center"/>
    </xf>
    <xf numFmtId="0" fontId="6" fillId="0" borderId="48" xfId="2" applyBorder="1" applyAlignment="1">
      <alignment horizontal="center"/>
    </xf>
    <xf numFmtId="0" fontId="6" fillId="0" borderId="49" xfId="2" applyBorder="1" applyAlignment="1">
      <alignment horizontal="center"/>
    </xf>
    <xf numFmtId="0" fontId="6" fillId="0" borderId="50" xfId="2" applyBorder="1" applyAlignment="1">
      <alignment horizontal="center"/>
    </xf>
    <xf numFmtId="0" fontId="6" fillId="0" borderId="51" xfId="2" applyBorder="1" applyAlignment="1">
      <alignment horizontal="center"/>
    </xf>
    <xf numFmtId="0" fontId="6" fillId="0" borderId="52" xfId="2" applyBorder="1" applyAlignment="1">
      <alignment horizontal="center"/>
    </xf>
    <xf numFmtId="0" fontId="6" fillId="0" borderId="53" xfId="2" applyBorder="1" applyAlignment="1">
      <alignment horizontal="center"/>
    </xf>
    <xf numFmtId="0" fontId="6" fillId="0" borderId="38" xfId="2" applyBorder="1"/>
    <xf numFmtId="0" fontId="6" fillId="0" borderId="39" xfId="2" applyBorder="1"/>
    <xf numFmtId="0" fontId="6" fillId="0" borderId="40" xfId="2" applyBorder="1"/>
    <xf numFmtId="0" fontId="6" fillId="0" borderId="41" xfId="2" applyBorder="1"/>
    <xf numFmtId="0" fontId="6" fillId="0" borderId="42" xfId="2" applyBorder="1"/>
    <xf numFmtId="0" fontId="6" fillId="0" borderId="43" xfId="2" applyBorder="1"/>
    <xf numFmtId="0" fontId="6" fillId="0" borderId="44" xfId="2" applyBorder="1"/>
    <xf numFmtId="0" fontId="6" fillId="0" borderId="45" xfId="2" applyBorder="1"/>
    <xf numFmtId="0" fontId="6" fillId="12" borderId="24" xfId="2" applyFill="1" applyBorder="1" applyAlignment="1">
      <alignment horizontal="center"/>
    </xf>
    <xf numFmtId="0" fontId="6" fillId="12" borderId="25" xfId="2" applyFill="1" applyBorder="1" applyAlignment="1">
      <alignment horizontal="center"/>
    </xf>
    <xf numFmtId="0" fontId="6" fillId="12" borderId="46" xfId="2" applyFill="1" applyBorder="1" applyAlignment="1">
      <alignment horizontal="center"/>
    </xf>
    <xf numFmtId="0" fontId="6" fillId="12" borderId="47" xfId="2" applyFill="1" applyBorder="1" applyAlignment="1">
      <alignment horizontal="center"/>
    </xf>
    <xf numFmtId="0" fontId="6" fillId="12" borderId="48" xfId="2" applyFill="1" applyBorder="1" applyAlignment="1">
      <alignment horizontal="center"/>
    </xf>
    <xf numFmtId="0" fontId="6" fillId="12" borderId="49" xfId="2" applyFill="1" applyBorder="1" applyAlignment="1">
      <alignment horizontal="center"/>
    </xf>
    <xf numFmtId="0" fontId="6" fillId="12" borderId="50" xfId="2" applyFill="1" applyBorder="1" applyAlignment="1">
      <alignment horizontal="center"/>
    </xf>
    <xf numFmtId="0" fontId="6" fillId="12" borderId="26" xfId="2" applyFill="1" applyBorder="1" applyAlignment="1">
      <alignment horizontal="center"/>
    </xf>
    <xf numFmtId="0" fontId="6" fillId="12" borderId="51" xfId="2" applyFill="1" applyBorder="1" applyAlignment="1">
      <alignment horizontal="center"/>
    </xf>
    <xf numFmtId="0" fontId="6" fillId="12" borderId="52" xfId="2" applyFill="1" applyBorder="1" applyAlignment="1">
      <alignment horizontal="center"/>
    </xf>
    <xf numFmtId="0" fontId="6" fillId="12" borderId="53" xfId="2" applyFill="1" applyBorder="1" applyAlignment="1">
      <alignment horizontal="center"/>
    </xf>
    <xf numFmtId="0" fontId="6" fillId="13" borderId="24" xfId="2" applyFill="1" applyBorder="1" applyAlignment="1">
      <alignment horizontal="center"/>
    </xf>
    <xf numFmtId="0" fontId="6" fillId="13" borderId="25" xfId="2" applyFill="1" applyBorder="1" applyAlignment="1">
      <alignment horizontal="center"/>
    </xf>
    <xf numFmtId="0" fontId="6" fillId="13" borderId="46" xfId="2" applyFill="1" applyBorder="1" applyAlignment="1">
      <alignment horizontal="center"/>
    </xf>
    <xf numFmtId="0" fontId="6" fillId="13" borderId="47" xfId="2" applyFill="1" applyBorder="1" applyAlignment="1">
      <alignment horizontal="center"/>
    </xf>
    <xf numFmtId="0" fontId="6" fillId="13" borderId="48" xfId="2" applyFill="1" applyBorder="1" applyAlignment="1">
      <alignment horizontal="center"/>
    </xf>
    <xf numFmtId="0" fontId="6" fillId="13" borderId="49" xfId="2" applyFill="1" applyBorder="1" applyAlignment="1">
      <alignment horizontal="center"/>
    </xf>
    <xf numFmtId="0" fontId="6" fillId="13" borderId="50" xfId="2" applyFill="1" applyBorder="1" applyAlignment="1">
      <alignment horizontal="center"/>
    </xf>
    <xf numFmtId="0" fontId="6" fillId="13" borderId="26" xfId="2" applyFill="1" applyBorder="1" applyAlignment="1">
      <alignment horizontal="center"/>
    </xf>
    <xf numFmtId="0" fontId="6" fillId="13" borderId="51" xfId="2" applyFill="1" applyBorder="1" applyAlignment="1">
      <alignment horizontal="center"/>
    </xf>
    <xf numFmtId="0" fontId="6" fillId="13" borderId="52" xfId="2" applyFill="1" applyBorder="1" applyAlignment="1">
      <alignment horizontal="center"/>
    </xf>
    <xf numFmtId="0" fontId="6" fillId="13" borderId="53" xfId="2" applyFill="1" applyBorder="1" applyAlignment="1">
      <alignment horizontal="center"/>
    </xf>
    <xf numFmtId="0" fontId="6" fillId="12" borderId="54" xfId="2" applyFill="1" applyBorder="1"/>
    <xf numFmtId="0" fontId="2" fillId="0" borderId="0" xfId="4"/>
    <xf numFmtId="0" fontId="4" fillId="0" borderId="0" xfId="4" applyFont="1" applyAlignment="1">
      <alignment horizontal="center"/>
    </xf>
    <xf numFmtId="0" fontId="15" fillId="0" borderId="0" xfId="4" applyFont="1"/>
    <xf numFmtId="0" fontId="2" fillId="0" borderId="0" xfId="4" quotePrefix="1"/>
    <xf numFmtId="0" fontId="16" fillId="0" borderId="0" xfId="4" applyFont="1"/>
    <xf numFmtId="0" fontId="4" fillId="0" borderId="0" xfId="4" applyFont="1" applyAlignment="1">
      <alignment horizontal="left"/>
    </xf>
    <xf numFmtId="0" fontId="17" fillId="0" borderId="0" xfId="4" applyFont="1" applyAlignment="1">
      <alignment horizontal="left"/>
    </xf>
    <xf numFmtId="0" fontId="18" fillId="0" borderId="0" xfId="4" applyFont="1" applyAlignment="1">
      <alignment horizontal="left"/>
    </xf>
    <xf numFmtId="0" fontId="18" fillId="0" borderId="0" xfId="4" applyFont="1" applyAlignment="1">
      <alignment horizontal="center"/>
    </xf>
    <xf numFmtId="0" fontId="20" fillId="14" borderId="1" xfId="5" applyFont="1" applyFill="1"/>
    <xf numFmtId="0" fontId="21" fillId="0" borderId="0" xfId="4" applyFont="1" applyAlignment="1">
      <alignment horizontal="center"/>
    </xf>
    <xf numFmtId="0" fontId="22" fillId="3" borderId="2" xfId="6" applyAlignment="1">
      <alignment horizontal="center"/>
    </xf>
    <xf numFmtId="0" fontId="19" fillId="0" borderId="1" xfId="5" applyFill="1"/>
    <xf numFmtId="0" fontId="19" fillId="0" borderId="1" xfId="5" applyFill="1" applyAlignment="1">
      <alignment horizontal="center"/>
    </xf>
    <xf numFmtId="0" fontId="4" fillId="4" borderId="9" xfId="4" applyFont="1" applyFill="1" applyBorder="1" applyAlignment="1">
      <alignment horizontal="center"/>
    </xf>
    <xf numFmtId="0" fontId="4" fillId="0" borderId="10" xfId="4" applyFont="1" applyBorder="1" applyAlignment="1">
      <alignment horizontal="center"/>
    </xf>
    <xf numFmtId="0" fontId="4" fillId="0" borderId="11" xfId="4" applyFont="1" applyBorder="1" applyAlignment="1">
      <alignment horizontal="center"/>
    </xf>
    <xf numFmtId="0" fontId="4" fillId="0" borderId="0" xfId="4" quotePrefix="1" applyFont="1" applyAlignment="1">
      <alignment horizontal="center"/>
    </xf>
    <xf numFmtId="0" fontId="4" fillId="4" borderId="13" xfId="4" applyFont="1" applyFill="1" applyBorder="1" applyAlignment="1">
      <alignment horizontal="center"/>
    </xf>
    <xf numFmtId="0" fontId="4" fillId="0" borderId="8" xfId="4" applyFont="1" applyBorder="1" applyAlignment="1">
      <alignment horizontal="center"/>
    </xf>
    <xf numFmtId="0" fontId="4" fillId="0" borderId="14" xfId="4" applyFont="1" applyBorder="1" applyAlignment="1">
      <alignment horizontal="center"/>
    </xf>
    <xf numFmtId="0" fontId="4" fillId="4" borderId="15" xfId="4" applyFont="1" applyFill="1" applyBorder="1" applyAlignment="1">
      <alignment horizontal="center"/>
    </xf>
    <xf numFmtId="0" fontId="4" fillId="0" borderId="16" xfId="4" applyFont="1" applyBorder="1" applyAlignment="1">
      <alignment horizontal="center"/>
    </xf>
    <xf numFmtId="0" fontId="4" fillId="0" borderId="17" xfId="4" applyFont="1" applyBorder="1" applyAlignment="1">
      <alignment horizontal="center"/>
    </xf>
    <xf numFmtId="0" fontId="18" fillId="0" borderId="0" xfId="4" applyFont="1" applyAlignment="1">
      <alignment horizontal="left" vertical="center"/>
    </xf>
    <xf numFmtId="0" fontId="23" fillId="0" borderId="0" xfId="4" applyFont="1" applyAlignment="1">
      <alignment horizontal="left"/>
    </xf>
    <xf numFmtId="0" fontId="24" fillId="0" borderId="0" xfId="4" applyFont="1" applyAlignment="1">
      <alignment horizontal="center"/>
    </xf>
    <xf numFmtId="0" fontId="7" fillId="0" borderId="0" xfId="4" applyFont="1" applyAlignment="1">
      <alignment horizontal="left"/>
    </xf>
    <xf numFmtId="0" fontId="20" fillId="14" borderId="1" xfId="5" applyFont="1" applyFill="1" applyAlignment="1">
      <alignment horizontal="center"/>
    </xf>
    <xf numFmtId="0" fontId="17" fillId="0" borderId="0" xfId="4" quotePrefix="1" applyFont="1" applyAlignment="1">
      <alignment horizontal="left"/>
    </xf>
    <xf numFmtId="0" fontId="25" fillId="0" borderId="0" xfId="4" applyFont="1" applyAlignment="1">
      <alignment horizontal="left"/>
    </xf>
    <xf numFmtId="0" fontId="26" fillId="0" borderId="0" xfId="4" applyFont="1" applyAlignment="1">
      <alignment horizontal="center" vertical="center"/>
    </xf>
    <xf numFmtId="0" fontId="20" fillId="15" borderId="1" xfId="5" applyFont="1" applyFill="1" applyAlignment="1">
      <alignment horizontal="center"/>
    </xf>
    <xf numFmtId="0" fontId="27" fillId="0" borderId="0" xfId="4" applyFont="1" applyAlignment="1">
      <alignment horizontal="center"/>
    </xf>
    <xf numFmtId="0" fontId="4" fillId="0" borderId="0" xfId="4" applyFont="1" applyAlignment="1">
      <alignment horizontal="center" textRotation="255"/>
    </xf>
    <xf numFmtId="0" fontId="18" fillId="0" borderId="0" xfId="4" applyFont="1" applyAlignment="1">
      <alignment horizontal="center" vertical="center"/>
    </xf>
    <xf numFmtId="0" fontId="18" fillId="0" borderId="0" xfId="4" applyFont="1"/>
    <xf numFmtId="176" fontId="20" fillId="14" borderId="1" xfId="5" applyNumberFormat="1" applyFont="1" applyFill="1" applyAlignment="1">
      <alignment horizontal="center"/>
    </xf>
    <xf numFmtId="0" fontId="28" fillId="2" borderId="1" xfId="7" applyAlignment="1">
      <alignment horizontal="center"/>
    </xf>
    <xf numFmtId="0" fontId="7" fillId="0" borderId="0" xfId="4" applyFont="1"/>
    <xf numFmtId="0" fontId="4" fillId="0" borderId="0" xfId="4" applyFont="1" applyAlignment="1">
      <alignment horizontal="center"/>
      <extLst>
        <ext xmlns:xfpb="http://schemas.microsoft.com/office/spreadsheetml/2022/featurepropertybag" uri="{C7286773-470A-42A8-94C5-96B5CB345126}">
          <xfpb:xfComplement i="0"/>
        </ext>
      </extLst>
    </xf>
    <xf numFmtId="0" fontId="29" fillId="0" borderId="0" xfId="4" applyFont="1" applyAlignment="1">
      <alignment horizontal="left"/>
    </xf>
    <xf numFmtId="0" fontId="30" fillId="0" borderId="0" xfId="4" applyFont="1"/>
    <xf numFmtId="0" fontId="12" fillId="0" borderId="0" xfId="4" applyFont="1" applyAlignment="1">
      <alignment vertical="center"/>
    </xf>
    <xf numFmtId="0" fontId="2" fillId="0" borderId="0" xfId="8"/>
    <xf numFmtId="0" fontId="4" fillId="0" borderId="0" xfId="8" applyFont="1" applyAlignment="1">
      <alignment horizontal="center"/>
    </xf>
    <xf numFmtId="0" fontId="5" fillId="0" borderId="0" xfId="8" applyFont="1"/>
    <xf numFmtId="0" fontId="4" fillId="0" borderId="0" xfId="8" applyFont="1"/>
    <xf numFmtId="177" fontId="32" fillId="16" borderId="8" xfId="8" applyNumberFormat="1" applyFont="1" applyFill="1" applyBorder="1" applyAlignment="1">
      <alignment horizontal="center"/>
    </xf>
    <xf numFmtId="177" fontId="32" fillId="0" borderId="8" xfId="8" applyNumberFormat="1" applyFont="1" applyBorder="1" applyAlignment="1">
      <alignment horizontal="center"/>
    </xf>
    <xf numFmtId="0" fontId="4" fillId="0" borderId="9" xfId="8" applyFont="1" applyBorder="1" applyAlignment="1">
      <alignment horizontal="center"/>
    </xf>
    <xf numFmtId="0" fontId="4" fillId="0" borderId="10" xfId="8" applyFont="1" applyBorder="1" applyAlignment="1">
      <alignment horizontal="center"/>
    </xf>
    <xf numFmtId="0" fontId="4" fillId="0" borderId="11" xfId="8" applyFont="1" applyBorder="1" applyAlignment="1">
      <alignment horizontal="center"/>
    </xf>
    <xf numFmtId="0" fontId="4" fillId="0" borderId="13" xfId="8" applyFont="1" applyBorder="1" applyAlignment="1">
      <alignment horizontal="center"/>
    </xf>
    <xf numFmtId="0" fontId="4" fillId="0" borderId="8" xfId="8" applyFont="1" applyBorder="1" applyAlignment="1">
      <alignment horizontal="center"/>
    </xf>
    <xf numFmtId="0" fontId="4" fillId="0" borderId="14" xfId="8" applyFont="1" applyBorder="1" applyAlignment="1">
      <alignment horizontal="center"/>
    </xf>
    <xf numFmtId="0" fontId="4" fillId="0" borderId="15" xfId="8" applyFont="1" applyBorder="1" applyAlignment="1">
      <alignment horizontal="center"/>
    </xf>
    <xf numFmtId="0" fontId="4" fillId="0" borderId="16" xfId="8" applyFont="1" applyBorder="1" applyAlignment="1">
      <alignment horizontal="center"/>
    </xf>
    <xf numFmtId="0" fontId="4" fillId="0" borderId="17" xfId="8" applyFont="1" applyBorder="1" applyAlignment="1">
      <alignment horizontal="center"/>
    </xf>
    <xf numFmtId="0" fontId="33" fillId="0" borderId="0" xfId="8" applyFont="1"/>
    <xf numFmtId="0" fontId="7" fillId="0" borderId="0" xfId="8" applyFont="1"/>
    <xf numFmtId="0" fontId="34" fillId="0" borderId="0" xfId="8" applyFont="1"/>
    <xf numFmtId="0" fontId="4" fillId="17" borderId="0" xfId="8" applyFont="1" applyFill="1"/>
    <xf numFmtId="0" fontId="7" fillId="17" borderId="0" xfId="8" applyFont="1" applyFill="1"/>
    <xf numFmtId="0" fontId="35" fillId="0" borderId="0" xfId="8" quotePrefix="1" applyFont="1"/>
    <xf numFmtId="0" fontId="36" fillId="18" borderId="0" xfId="8" applyFont="1" applyFill="1"/>
    <xf numFmtId="177" fontId="32" fillId="7" borderId="8" xfId="8" applyNumberFormat="1" applyFont="1" applyFill="1" applyBorder="1" applyAlignment="1">
      <alignment horizontal="center"/>
    </xf>
    <xf numFmtId="0" fontId="4" fillId="0" borderId="0" xfId="8" applyFont="1" applyAlignment="1">
      <alignment horizontal="left"/>
    </xf>
    <xf numFmtId="0" fontId="24" fillId="0" borderId="0" xfId="8" applyFont="1" applyAlignment="1">
      <alignment horizontal="left"/>
    </xf>
    <xf numFmtId="0" fontId="24" fillId="0" borderId="0" xfId="8" applyFont="1" applyAlignment="1">
      <alignment horizontal="center"/>
    </xf>
    <xf numFmtId="0" fontId="24" fillId="0" borderId="0" xfId="8" applyFont="1"/>
    <xf numFmtId="0" fontId="34" fillId="0" borderId="0" xfId="8" applyFont="1" applyAlignment="1">
      <alignment horizontal="left"/>
    </xf>
    <xf numFmtId="0" fontId="4" fillId="0" borderId="55" xfId="8" applyFont="1" applyBorder="1"/>
    <xf numFmtId="0" fontId="4" fillId="0" borderId="56" xfId="8" applyFont="1" applyBorder="1" applyAlignment="1">
      <alignment horizontal="center"/>
    </xf>
    <xf numFmtId="0" fontId="24" fillId="0" borderId="56" xfId="8" applyFont="1" applyBorder="1"/>
    <xf numFmtId="0" fontId="4" fillId="0" borderId="56" xfId="8" applyFont="1" applyBorder="1"/>
    <xf numFmtId="0" fontId="24" fillId="0" borderId="56" xfId="8" applyFont="1" applyBorder="1" applyAlignment="1">
      <alignment horizontal="center"/>
    </xf>
    <xf numFmtId="0" fontId="4" fillId="0" borderId="57" xfId="8" applyFont="1" applyBorder="1"/>
    <xf numFmtId="0" fontId="37" fillId="0" borderId="0" xfId="8" applyFont="1" applyAlignment="1">
      <alignment horizontal="left"/>
    </xf>
    <xf numFmtId="0" fontId="38" fillId="0" borderId="0" xfId="8" applyFont="1" applyAlignment="1">
      <alignment horizontal="center"/>
    </xf>
    <xf numFmtId="0" fontId="39" fillId="0" borderId="0" xfId="8" applyFont="1" applyAlignment="1">
      <alignment horizontal="left"/>
    </xf>
    <xf numFmtId="0" fontId="4" fillId="0" borderId="58" xfId="8" applyFont="1" applyBorder="1"/>
    <xf numFmtId="0" fontId="37" fillId="0" borderId="0" xfId="8" applyFont="1" applyAlignment="1">
      <alignment horizontal="center"/>
    </xf>
    <xf numFmtId="0" fontId="24" fillId="0" borderId="58" xfId="8" applyFont="1" applyBorder="1" applyAlignment="1">
      <alignment horizontal="left"/>
    </xf>
    <xf numFmtId="0" fontId="4" fillId="0" borderId="59" xfId="8" applyFont="1" applyBorder="1"/>
    <xf numFmtId="0" fontId="4" fillId="0" borderId="60" xfId="8" applyFont="1" applyBorder="1"/>
    <xf numFmtId="0" fontId="4" fillId="0" borderId="61" xfId="8" applyFont="1" applyBorder="1"/>
    <xf numFmtId="0" fontId="4" fillId="19" borderId="61" xfId="8" applyFont="1" applyFill="1" applyBorder="1"/>
    <xf numFmtId="0" fontId="7" fillId="19" borderId="61" xfId="8" applyFont="1" applyFill="1" applyBorder="1"/>
    <xf numFmtId="0" fontId="4" fillId="0" borderId="62" xfId="8" applyFont="1" applyBorder="1"/>
    <xf numFmtId="0" fontId="40" fillId="0" borderId="0" xfId="8" applyFont="1"/>
    <xf numFmtId="0" fontId="38" fillId="0" borderId="0" xfId="8" applyFont="1" applyAlignment="1">
      <alignment horizontal="center" vertical="center"/>
    </xf>
    <xf numFmtId="0" fontId="34" fillId="0" borderId="0" xfId="8" quotePrefix="1" applyFont="1"/>
    <xf numFmtId="0" fontId="4" fillId="6" borderId="0" xfId="8" applyFont="1" applyFill="1"/>
    <xf numFmtId="0" fontId="7" fillId="6" borderId="0" xfId="8" applyFont="1" applyFill="1"/>
    <xf numFmtId="0" fontId="41" fillId="0" borderId="0" xfId="8" applyFont="1" applyAlignment="1">
      <alignment horizontal="center"/>
    </xf>
    <xf numFmtId="0" fontId="37" fillId="0" borderId="0" xfId="8" quotePrefix="1" applyFont="1" applyAlignment="1">
      <alignment horizontal="left"/>
    </xf>
    <xf numFmtId="0" fontId="42" fillId="0" borderId="0" xfId="8" applyFont="1" applyAlignment="1">
      <alignment horizontal="center"/>
    </xf>
    <xf numFmtId="0" fontId="4" fillId="6" borderId="8" xfId="8" applyFont="1" applyFill="1" applyBorder="1" applyAlignment="1">
      <alignment horizontal="center"/>
    </xf>
    <xf numFmtId="0" fontId="24" fillId="17" borderId="0" xfId="8" applyFont="1" applyFill="1"/>
    <xf numFmtId="0" fontId="11" fillId="17" borderId="0" xfId="8" applyFont="1" applyFill="1"/>
    <xf numFmtId="0" fontId="38" fillId="0" borderId="0" xfId="8" applyFont="1" applyAlignment="1">
      <alignment horizontal="left"/>
    </xf>
    <xf numFmtId="0" fontId="7" fillId="0" borderId="0" xfId="8" applyFont="1" applyAlignment="1">
      <alignment horizontal="center"/>
    </xf>
    <xf numFmtId="0" fontId="4" fillId="0" borderId="63" xfId="8" applyFont="1" applyBorder="1"/>
    <xf numFmtId="0" fontId="4" fillId="0" borderId="64" xfId="8" applyFont="1" applyBorder="1"/>
    <xf numFmtId="0" fontId="4" fillId="0" borderId="65" xfId="8" applyFont="1" applyBorder="1" applyAlignment="1">
      <alignment horizontal="center"/>
    </xf>
    <xf numFmtId="0" fontId="4" fillId="0" borderId="66" xfId="8" applyFont="1" applyBorder="1"/>
    <xf numFmtId="0" fontId="4" fillId="0" borderId="67" xfId="8" applyFont="1" applyBorder="1"/>
    <xf numFmtId="0" fontId="4" fillId="0" borderId="67" xfId="8" applyFont="1" applyBorder="1" applyAlignment="1">
      <alignment horizontal="left"/>
    </xf>
    <xf numFmtId="0" fontId="4" fillId="0" borderId="68" xfId="8" applyFont="1" applyBorder="1" applyAlignment="1">
      <alignment horizontal="center"/>
    </xf>
    <xf numFmtId="0" fontId="2" fillId="0" borderId="0" xfId="9"/>
    <xf numFmtId="0" fontId="5" fillId="0" borderId="0" xfId="9" applyFont="1"/>
    <xf numFmtId="0" fontId="4" fillId="0" borderId="0" xfId="9" applyFont="1"/>
    <xf numFmtId="0" fontId="4" fillId="0" borderId="0" xfId="9" applyFont="1" applyAlignment="1">
      <alignment horizontal="center"/>
    </xf>
    <xf numFmtId="0" fontId="8" fillId="0" borderId="8" xfId="9" applyFont="1" applyBorder="1" applyAlignment="1">
      <alignment horizontal="center"/>
    </xf>
    <xf numFmtId="178" fontId="8" fillId="0" borderId="8" xfId="9" applyNumberFormat="1" applyFont="1" applyBorder="1" applyAlignment="1">
      <alignment horizontal="center"/>
    </xf>
    <xf numFmtId="178" fontId="4" fillId="0" borderId="0" xfId="9" applyNumberFormat="1" applyFont="1" applyAlignment="1">
      <alignment horizontal="center"/>
    </xf>
    <xf numFmtId="0" fontId="4" fillId="0" borderId="19" xfId="9" applyFont="1" applyBorder="1" applyAlignment="1">
      <alignment horizontal="center"/>
    </xf>
    <xf numFmtId="0" fontId="4" fillId="0" borderId="3" xfId="9" applyFont="1" applyBorder="1" applyAlignment="1">
      <alignment horizontal="center"/>
    </xf>
    <xf numFmtId="0" fontId="4" fillId="0" borderId="5" xfId="9" applyFont="1" applyBorder="1" applyAlignment="1">
      <alignment horizontal="center"/>
    </xf>
    <xf numFmtId="0" fontId="4" fillId="0" borderId="6" xfId="9" applyFont="1" applyBorder="1" applyAlignment="1">
      <alignment horizontal="center"/>
    </xf>
    <xf numFmtId="178" fontId="8" fillId="16" borderId="8" xfId="9" applyNumberFormat="1" applyFont="1" applyFill="1" applyBorder="1" applyAlignment="1">
      <alignment horizontal="center"/>
    </xf>
    <xf numFmtId="0" fontId="4" fillId="0" borderId="7" xfId="9" applyFont="1" applyBorder="1" applyAlignment="1">
      <alignment horizontal="center"/>
    </xf>
    <xf numFmtId="0" fontId="7" fillId="0" borderId="0" xfId="9" applyFont="1" applyAlignment="1">
      <alignment horizontal="center"/>
    </xf>
    <xf numFmtId="0" fontId="4" fillId="0" borderId="12" xfId="9" applyFont="1" applyBorder="1" applyAlignment="1">
      <alignment horizontal="center"/>
    </xf>
    <xf numFmtId="0" fontId="46" fillId="0" borderId="8" xfId="9" applyFont="1" applyBorder="1" applyAlignment="1">
      <alignment horizontal="center"/>
    </xf>
    <xf numFmtId="0" fontId="4" fillId="0" borderId="18" xfId="9" applyFont="1" applyBorder="1" applyAlignment="1">
      <alignment horizontal="center"/>
    </xf>
    <xf numFmtId="0" fontId="8" fillId="0" borderId="19" xfId="9" applyFont="1" applyBorder="1" applyAlignment="1">
      <alignment horizontal="center"/>
    </xf>
    <xf numFmtId="0" fontId="4" fillId="0" borderId="20" xfId="9" applyFont="1" applyBorder="1" applyAlignment="1">
      <alignment horizontal="center"/>
    </xf>
    <xf numFmtId="0" fontId="46" fillId="0" borderId="0" xfId="9" applyFont="1" applyAlignment="1">
      <alignment horizontal="center"/>
    </xf>
    <xf numFmtId="178" fontId="8" fillId="19" borderId="8" xfId="9" applyNumberFormat="1" applyFont="1" applyFill="1" applyBorder="1" applyAlignment="1">
      <alignment horizontal="center"/>
    </xf>
    <xf numFmtId="179" fontId="4" fillId="0" borderId="0" xfId="9" applyNumberFormat="1" applyFont="1"/>
    <xf numFmtId="0" fontId="47" fillId="0" borderId="0" xfId="9" applyFont="1" applyAlignment="1">
      <alignment horizontal="center" vertical="center"/>
    </xf>
    <xf numFmtId="0" fontId="4" fillId="0" borderId="0" xfId="9" applyFont="1" applyAlignment="1">
      <alignment horizontal="center" vertical="center"/>
    </xf>
    <xf numFmtId="0" fontId="4" fillId="0" borderId="3" xfId="9" applyFont="1" applyBorder="1"/>
    <xf numFmtId="12" fontId="4" fillId="0" borderId="5" xfId="9" applyNumberFormat="1" applyFont="1" applyBorder="1" applyAlignment="1">
      <alignment horizontal="center"/>
    </xf>
    <xf numFmtId="0" fontId="47" fillId="0" borderId="5" xfId="9" applyFont="1" applyBorder="1"/>
    <xf numFmtId="0" fontId="48" fillId="0" borderId="5" xfId="9" applyFont="1" applyBorder="1"/>
    <xf numFmtId="0" fontId="4" fillId="0" borderId="5" xfId="9" applyFont="1" applyBorder="1"/>
    <xf numFmtId="0" fontId="4" fillId="0" borderId="6" xfId="9" applyFont="1" applyBorder="1"/>
    <xf numFmtId="0" fontId="4" fillId="0" borderId="7" xfId="9" applyFont="1" applyBorder="1"/>
    <xf numFmtId="0" fontId="4" fillId="0" borderId="12" xfId="9" applyFont="1" applyBorder="1"/>
    <xf numFmtId="0" fontId="10" fillId="0" borderId="0" xfId="9" applyFont="1"/>
    <xf numFmtId="12" fontId="49" fillId="0" borderId="0" xfId="9" applyNumberFormat="1" applyFont="1" applyAlignment="1">
      <alignment horizontal="center"/>
    </xf>
    <xf numFmtId="0" fontId="14" fillId="0" borderId="0" xfId="9" applyFont="1" applyAlignment="1">
      <alignment horizontal="center"/>
    </xf>
    <xf numFmtId="0" fontId="46" fillId="21" borderId="8" xfId="9" applyFont="1" applyFill="1" applyBorder="1" applyAlignment="1">
      <alignment horizontal="center"/>
    </xf>
    <xf numFmtId="0" fontId="50" fillId="0" borderId="12" xfId="9" applyFont="1" applyBorder="1" applyAlignment="1">
      <alignment horizontal="center"/>
    </xf>
    <xf numFmtId="0" fontId="50" fillId="0" borderId="0" xfId="9" applyFont="1" applyAlignment="1">
      <alignment horizontal="center"/>
    </xf>
    <xf numFmtId="0" fontId="4" fillId="0" borderId="18" xfId="9" applyFont="1" applyBorder="1"/>
    <xf numFmtId="0" fontId="4" fillId="0" borderId="19" xfId="9" applyFont="1" applyBorder="1"/>
    <xf numFmtId="0" fontId="50" fillId="0" borderId="19" xfId="9" applyFont="1" applyBorder="1" applyAlignment="1">
      <alignment horizontal="center"/>
    </xf>
    <xf numFmtId="0" fontId="50" fillId="0" borderId="20" xfId="9" applyFont="1" applyBorder="1" applyAlignment="1">
      <alignment horizontal="center"/>
    </xf>
    <xf numFmtId="0" fontId="4" fillId="6" borderId="8" xfId="9" applyFont="1" applyFill="1" applyBorder="1" applyAlignment="1">
      <alignment horizontal="center"/>
    </xf>
    <xf numFmtId="0" fontId="46" fillId="6" borderId="8" xfId="9" applyFont="1" applyFill="1" applyBorder="1" applyAlignment="1">
      <alignment horizontal="center"/>
    </xf>
    <xf numFmtId="0" fontId="4" fillId="0" borderId="8" xfId="9" applyFont="1" applyBorder="1" applyAlignment="1">
      <alignment horizontal="center"/>
    </xf>
    <xf numFmtId="0" fontId="7" fillId="0" borderId="0" xfId="9" applyFont="1"/>
    <xf numFmtId="0" fontId="4" fillId="0" borderId="0" xfId="9" applyFont="1" applyAlignment="1">
      <alignment horizontal="left"/>
    </xf>
    <xf numFmtId="0" fontId="2" fillId="0" borderId="0" xfId="10"/>
    <xf numFmtId="0" fontId="4" fillId="0" borderId="0" xfId="10" applyFont="1" applyAlignment="1">
      <alignment horizontal="center"/>
    </xf>
    <xf numFmtId="2" fontId="8" fillId="16" borderId="8" xfId="10" applyNumberFormat="1" applyFont="1" applyFill="1" applyBorder="1" applyAlignment="1">
      <alignment horizontal="center"/>
    </xf>
    <xf numFmtId="0" fontId="8" fillId="0" borderId="8" xfId="10" applyFont="1" applyBorder="1" applyAlignment="1">
      <alignment horizontal="center"/>
    </xf>
    <xf numFmtId="0" fontId="4" fillId="4" borderId="69" xfId="10" applyFont="1" applyFill="1" applyBorder="1" applyAlignment="1">
      <alignment horizontal="center"/>
    </xf>
    <xf numFmtId="0" fontId="4" fillId="0" borderId="70" xfId="10" applyFont="1" applyBorder="1" applyAlignment="1">
      <alignment horizontal="center"/>
    </xf>
    <xf numFmtId="0" fontId="4" fillId="0" borderId="71" xfId="10" applyFont="1" applyBorder="1" applyAlignment="1">
      <alignment horizontal="center"/>
    </xf>
    <xf numFmtId="0" fontId="4" fillId="0" borderId="0" xfId="10" applyFont="1" applyAlignment="1">
      <alignment horizontal="center" vertical="center"/>
    </xf>
    <xf numFmtId="0" fontId="7" fillId="0" borderId="0" xfId="10" applyFont="1" applyAlignment="1">
      <alignment horizontal="left"/>
    </xf>
    <xf numFmtId="0" fontId="4" fillId="4" borderId="9" xfId="10" applyFont="1" applyFill="1" applyBorder="1" applyAlignment="1">
      <alignment horizontal="center"/>
    </xf>
    <xf numFmtId="0" fontId="4" fillId="0" borderId="10" xfId="10" applyFont="1" applyBorder="1" applyAlignment="1">
      <alignment horizontal="center"/>
    </xf>
    <xf numFmtId="0" fontId="4" fillId="0" borderId="11" xfId="10" applyFont="1" applyBorder="1" applyAlignment="1">
      <alignment horizontal="center"/>
    </xf>
    <xf numFmtId="0" fontId="4" fillId="4" borderId="13" xfId="10" applyFont="1" applyFill="1" applyBorder="1" applyAlignment="1">
      <alignment horizontal="center"/>
    </xf>
    <xf numFmtId="0" fontId="4" fillId="0" borderId="8" xfId="10" applyFont="1" applyBorder="1" applyAlignment="1">
      <alignment horizontal="center"/>
    </xf>
    <xf numFmtId="0" fontId="4" fillId="0" borderId="14" xfId="10" applyFont="1" applyBorder="1" applyAlignment="1">
      <alignment horizontal="center"/>
    </xf>
    <xf numFmtId="0" fontId="4" fillId="4" borderId="15" xfId="10" applyFont="1" applyFill="1" applyBorder="1" applyAlignment="1">
      <alignment horizontal="center"/>
    </xf>
    <xf numFmtId="0" fontId="4" fillId="0" borderId="16" xfId="10" applyFont="1" applyBorder="1" applyAlignment="1">
      <alignment horizontal="center"/>
    </xf>
    <xf numFmtId="0" fontId="4" fillId="0" borderId="17" xfId="10" applyFont="1" applyBorder="1" applyAlignment="1">
      <alignment horizontal="center"/>
    </xf>
    <xf numFmtId="0" fontId="26" fillId="0" borderId="0" xfId="10" applyFont="1" applyAlignment="1">
      <alignment horizontal="center" vertical="center"/>
    </xf>
    <xf numFmtId="0" fontId="4" fillId="6" borderId="8" xfId="10" applyFont="1" applyFill="1" applyBorder="1" applyAlignment="1">
      <alignment horizontal="center"/>
    </xf>
    <xf numFmtId="0" fontId="7" fillId="0" borderId="0" xfId="10" applyFont="1"/>
    <xf numFmtId="0" fontId="4" fillId="0" borderId="0" xfId="10" applyFont="1" applyAlignment="1">
      <alignment horizontal="left"/>
    </xf>
    <xf numFmtId="0" fontId="2" fillId="0" borderId="0" xfId="11"/>
    <xf numFmtId="0" fontId="4" fillId="0" borderId="0" xfId="11" applyFont="1" applyAlignment="1">
      <alignment horizontal="center"/>
    </xf>
    <xf numFmtId="0" fontId="34" fillId="0" borderId="0" xfId="11" applyFont="1"/>
    <xf numFmtId="0" fontId="2" fillId="22" borderId="54" xfId="11" applyFill="1" applyBorder="1" applyAlignment="1">
      <alignment horizontal="center"/>
    </xf>
    <xf numFmtId="0" fontId="7" fillId="0" borderId="0" xfId="11" applyFont="1" applyAlignment="1">
      <alignment horizontal="left"/>
    </xf>
    <xf numFmtId="12" fontId="51" fillId="0" borderId="0" xfId="11" applyNumberFormat="1" applyFont="1" applyAlignment="1">
      <alignment horizontal="center" vertical="center"/>
    </xf>
    <xf numFmtId="0" fontId="4" fillId="0" borderId="0" xfId="11" applyFont="1" applyAlignment="1">
      <alignment vertical="center"/>
    </xf>
    <xf numFmtId="0" fontId="4" fillId="0" borderId="0" xfId="11" applyFont="1" applyAlignment="1">
      <alignment horizontal="left" vertical="center"/>
    </xf>
    <xf numFmtId="0" fontId="2" fillId="0" borderId="54" xfId="11" applyBorder="1" applyAlignment="1">
      <alignment horizontal="center"/>
    </xf>
    <xf numFmtId="0" fontId="4" fillId="0" borderId="0" xfId="11" applyFont="1"/>
    <xf numFmtId="0" fontId="24" fillId="4" borderId="69" xfId="11" applyFont="1" applyFill="1" applyBorder="1" applyAlignment="1">
      <alignment horizontal="center"/>
    </xf>
    <xf numFmtId="0" fontId="24" fillId="0" borderId="70" xfId="11" applyFont="1" applyBorder="1" applyAlignment="1">
      <alignment horizontal="center"/>
    </xf>
    <xf numFmtId="0" fontId="24" fillId="0" borderId="71" xfId="11" applyFont="1" applyBorder="1" applyAlignment="1">
      <alignment horizontal="center"/>
    </xf>
    <xf numFmtId="177" fontId="32" fillId="0" borderId="0" xfId="11" applyNumberFormat="1" applyFont="1" applyAlignment="1">
      <alignment horizontal="center"/>
    </xf>
    <xf numFmtId="0" fontId="34" fillId="0" borderId="0" xfId="11" applyFont="1" applyAlignment="1">
      <alignment horizontal="center"/>
    </xf>
    <xf numFmtId="0" fontId="24" fillId="0" borderId="0" xfId="11" applyFont="1" applyAlignment="1">
      <alignment horizontal="center"/>
    </xf>
    <xf numFmtId="0" fontId="24" fillId="0" borderId="0" xfId="11" applyFont="1"/>
    <xf numFmtId="0" fontId="26" fillId="0" borderId="0" xfId="11" applyFont="1" applyAlignment="1">
      <alignment horizontal="center" vertical="center"/>
    </xf>
    <xf numFmtId="0" fontId="42" fillId="0" borderId="0" xfId="11" applyFont="1" applyAlignment="1">
      <alignment horizontal="center"/>
    </xf>
    <xf numFmtId="0" fontId="42" fillId="0" borderId="0" xfId="11" applyFont="1" applyAlignment="1">
      <alignment horizontal="center" vertical="center"/>
    </xf>
    <xf numFmtId="0" fontId="52" fillId="0" borderId="0" xfId="11" applyFont="1" applyAlignment="1">
      <alignment horizontal="center" vertical="center"/>
    </xf>
    <xf numFmtId="0" fontId="53" fillId="0" borderId="0" xfId="11" applyFont="1" applyAlignment="1">
      <alignment horizontal="center" vertical="center"/>
    </xf>
    <xf numFmtId="0" fontId="34" fillId="0" borderId="0" xfId="11" applyFont="1" applyAlignment="1">
      <alignment horizontal="left"/>
    </xf>
    <xf numFmtId="0" fontId="24" fillId="0" borderId="8" xfId="11" applyFont="1" applyBorder="1" applyAlignment="1">
      <alignment horizontal="center"/>
    </xf>
    <xf numFmtId="0" fontId="4" fillId="4" borderId="9" xfId="11" applyFont="1" applyFill="1" applyBorder="1" applyAlignment="1">
      <alignment horizontal="center"/>
    </xf>
    <xf numFmtId="0" fontId="4" fillId="19" borderId="72" xfId="11" applyFont="1" applyFill="1" applyBorder="1" applyAlignment="1">
      <alignment horizontal="center"/>
    </xf>
    <xf numFmtId="0" fontId="4" fillId="6" borderId="10" xfId="11" applyFont="1" applyFill="1" applyBorder="1" applyAlignment="1">
      <alignment horizontal="center"/>
    </xf>
    <xf numFmtId="0" fontId="4" fillId="6" borderId="11" xfId="11" applyFont="1" applyFill="1" applyBorder="1" applyAlignment="1">
      <alignment horizontal="center"/>
    </xf>
    <xf numFmtId="0" fontId="4" fillId="4" borderId="13" xfId="11" applyFont="1" applyFill="1" applyBorder="1" applyAlignment="1">
      <alignment horizontal="center"/>
    </xf>
    <xf numFmtId="0" fontId="4" fillId="19" borderId="73" xfId="11" applyFont="1" applyFill="1" applyBorder="1" applyAlignment="1">
      <alignment horizontal="center"/>
    </xf>
    <xf numFmtId="0" fontId="4" fillId="6" borderId="8" xfId="11" applyFont="1" applyFill="1" applyBorder="1" applyAlignment="1">
      <alignment horizontal="center"/>
    </xf>
    <xf numFmtId="0" fontId="4" fillId="6" borderId="14" xfId="11" applyFont="1" applyFill="1" applyBorder="1" applyAlignment="1">
      <alignment horizontal="center"/>
    </xf>
    <xf numFmtId="0" fontId="4" fillId="4" borderId="15" xfId="11" applyFont="1" applyFill="1" applyBorder="1" applyAlignment="1">
      <alignment horizontal="center"/>
    </xf>
    <xf numFmtId="0" fontId="4" fillId="19" borderId="74" xfId="11" applyFont="1" applyFill="1" applyBorder="1" applyAlignment="1">
      <alignment horizontal="center"/>
    </xf>
    <xf numFmtId="0" fontId="4" fillId="6" borderId="16" xfId="11" applyFont="1" applyFill="1" applyBorder="1" applyAlignment="1">
      <alignment horizontal="center"/>
    </xf>
    <xf numFmtId="0" fontId="4" fillId="6" borderId="17" xfId="11" applyFont="1" applyFill="1" applyBorder="1" applyAlignment="1">
      <alignment horizontal="center"/>
    </xf>
    <xf numFmtId="0" fontId="42" fillId="0" borderId="0" xfId="11" applyFont="1"/>
    <xf numFmtId="0" fontId="2" fillId="13" borderId="54" xfId="11" applyFill="1" applyBorder="1" applyAlignment="1">
      <alignment horizontal="center"/>
    </xf>
    <xf numFmtId="0" fontId="54" fillId="0" borderId="0" xfId="11" applyFont="1" applyAlignment="1">
      <alignment horizontal="left"/>
    </xf>
    <xf numFmtId="0" fontId="4" fillId="6" borderId="23" xfId="11" applyFont="1" applyFill="1" applyBorder="1" applyAlignment="1">
      <alignment horizontal="center"/>
    </xf>
    <xf numFmtId="0" fontId="7" fillId="0" borderId="0" xfId="11" applyFont="1"/>
    <xf numFmtId="0" fontId="2" fillId="0" borderId="0" xfId="11" applyAlignment="1">
      <alignment horizontal="center"/>
    </xf>
    <xf numFmtId="0" fontId="4" fillId="0" borderId="0" xfId="11" applyFont="1" applyAlignment="1">
      <alignment horizontal="left"/>
    </xf>
    <xf numFmtId="0" fontId="12" fillId="0" borderId="0" xfId="11" applyFont="1" applyAlignment="1">
      <alignment vertical="center"/>
    </xf>
    <xf numFmtId="0" fontId="55" fillId="0" borderId="0" xfId="11" applyFont="1" applyAlignment="1">
      <alignment horizontal="left"/>
    </xf>
    <xf numFmtId="0" fontId="2" fillId="0" borderId="0" xfId="12"/>
    <xf numFmtId="0" fontId="4" fillId="0" borderId="0" xfId="12" applyFont="1" applyAlignment="1">
      <alignment horizontal="center"/>
    </xf>
    <xf numFmtId="0" fontId="2" fillId="22" borderId="54" xfId="12" applyFill="1" applyBorder="1" applyAlignment="1">
      <alignment horizontal="center"/>
    </xf>
    <xf numFmtId="0" fontId="34" fillId="0" borderId="0" xfId="12" applyFont="1"/>
    <xf numFmtId="0" fontId="7" fillId="0" borderId="0" xfId="12" applyFont="1" applyAlignment="1">
      <alignment horizontal="left"/>
    </xf>
    <xf numFmtId="0" fontId="4" fillId="0" borderId="0" xfId="12" applyFont="1" applyAlignment="1">
      <alignment vertical="center"/>
    </xf>
    <xf numFmtId="0" fontId="2" fillId="0" borderId="75" xfId="12" applyBorder="1" applyAlignment="1">
      <alignment horizontal="center"/>
    </xf>
    <xf numFmtId="0" fontId="4" fillId="0" borderId="0" xfId="12" applyFont="1" applyAlignment="1">
      <alignment horizontal="left" vertical="center"/>
    </xf>
    <xf numFmtId="0" fontId="2" fillId="0" borderId="54" xfId="12" applyBorder="1" applyAlignment="1">
      <alignment horizontal="center"/>
    </xf>
    <xf numFmtId="0" fontId="24" fillId="4" borderId="76" xfId="12" applyFont="1" applyFill="1" applyBorder="1" applyAlignment="1">
      <alignment horizontal="center"/>
    </xf>
    <xf numFmtId="0" fontId="24" fillId="0" borderId="77" xfId="12" applyFont="1" applyBorder="1" applyAlignment="1">
      <alignment horizontal="center"/>
    </xf>
    <xf numFmtId="0" fontId="24" fillId="0" borderId="78" xfId="12" applyFont="1" applyBorder="1" applyAlignment="1">
      <alignment horizontal="center"/>
    </xf>
    <xf numFmtId="0" fontId="4" fillId="0" borderId="0" xfId="12" applyFont="1"/>
    <xf numFmtId="0" fontId="24" fillId="4" borderId="79" xfId="12" applyFont="1" applyFill="1" applyBorder="1" applyAlignment="1">
      <alignment horizontal="center"/>
    </xf>
    <xf numFmtId="0" fontId="24" fillId="0" borderId="54" xfId="12" applyFont="1" applyBorder="1" applyAlignment="1">
      <alignment horizontal="center"/>
    </xf>
    <xf numFmtId="0" fontId="24" fillId="0" borderId="80" xfId="12" applyFont="1" applyBorder="1" applyAlignment="1">
      <alignment horizontal="center"/>
    </xf>
    <xf numFmtId="0" fontId="24" fillId="4" borderId="81" xfId="12" applyFont="1" applyFill="1" applyBorder="1" applyAlignment="1">
      <alignment horizontal="center"/>
    </xf>
    <xf numFmtId="0" fontId="24" fillId="0" borderId="82" xfId="12" applyFont="1" applyBorder="1" applyAlignment="1">
      <alignment horizontal="center"/>
    </xf>
    <xf numFmtId="0" fontId="24" fillId="0" borderId="83" xfId="12" applyFont="1" applyBorder="1" applyAlignment="1">
      <alignment horizontal="center"/>
    </xf>
    <xf numFmtId="177" fontId="32" fillId="0" borderId="0" xfId="12" applyNumberFormat="1" applyFont="1" applyAlignment="1">
      <alignment horizontal="center"/>
    </xf>
    <xf numFmtId="0" fontId="34" fillId="0" borderId="0" xfId="12" applyFont="1" applyAlignment="1">
      <alignment horizontal="center"/>
    </xf>
    <xf numFmtId="0" fontId="24" fillId="0" borderId="0" xfId="12" applyFont="1" applyAlignment="1">
      <alignment horizontal="center"/>
    </xf>
    <xf numFmtId="0" fontId="24" fillId="0" borderId="0" xfId="12" applyFont="1"/>
    <xf numFmtId="0" fontId="2" fillId="0" borderId="54" xfId="12" applyBorder="1"/>
    <xf numFmtId="0" fontId="26" fillId="0" borderId="0" xfId="12" applyFont="1" applyAlignment="1">
      <alignment horizontal="center" vertical="center"/>
    </xf>
    <xf numFmtId="0" fontId="42" fillId="0" borderId="0" xfId="12" applyFont="1" applyAlignment="1">
      <alignment horizontal="center"/>
    </xf>
    <xf numFmtId="12" fontId="51" fillId="0" borderId="0" xfId="12" applyNumberFormat="1" applyFont="1" applyAlignment="1">
      <alignment horizontal="center" vertical="center"/>
    </xf>
    <xf numFmtId="0" fontId="42" fillId="0" borderId="0" xfId="12" applyFont="1" applyAlignment="1">
      <alignment horizontal="center" vertical="center"/>
    </xf>
    <xf numFmtId="0" fontId="52" fillId="0" borderId="0" xfId="12" applyFont="1" applyAlignment="1">
      <alignment horizontal="center" vertical="center"/>
    </xf>
    <xf numFmtId="0" fontId="53" fillId="0" borderId="0" xfId="12" applyFont="1" applyAlignment="1">
      <alignment horizontal="center" vertical="center"/>
    </xf>
    <xf numFmtId="0" fontId="34" fillId="0" borderId="0" xfId="12" applyFont="1" applyAlignment="1">
      <alignment horizontal="left"/>
    </xf>
    <xf numFmtId="0" fontId="24" fillId="0" borderId="8" xfId="12" applyFont="1" applyBorder="1" applyAlignment="1">
      <alignment horizontal="center"/>
    </xf>
    <xf numFmtId="0" fontId="4" fillId="4" borderId="84" xfId="12" applyFont="1" applyFill="1" applyBorder="1" applyAlignment="1">
      <alignment horizontal="center"/>
    </xf>
    <xf numFmtId="0" fontId="4" fillId="19" borderId="85" xfId="12" applyFont="1" applyFill="1" applyBorder="1" applyAlignment="1">
      <alignment horizontal="center"/>
    </xf>
    <xf numFmtId="0" fontId="4" fillId="6" borderId="86" xfId="12" applyFont="1" applyFill="1" applyBorder="1" applyAlignment="1">
      <alignment horizontal="center"/>
    </xf>
    <xf numFmtId="0" fontId="4" fillId="6" borderId="87" xfId="12" applyFont="1" applyFill="1" applyBorder="1" applyAlignment="1">
      <alignment horizontal="center"/>
    </xf>
    <xf numFmtId="0" fontId="4" fillId="4" borderId="88" xfId="12" applyFont="1" applyFill="1" applyBorder="1" applyAlignment="1">
      <alignment horizontal="center"/>
    </xf>
    <xf numFmtId="0" fontId="4" fillId="19" borderId="73" xfId="12" applyFont="1" applyFill="1" applyBorder="1" applyAlignment="1">
      <alignment horizontal="center"/>
    </xf>
    <xf numFmtId="0" fontId="4" fillId="6" borderId="8" xfId="12" applyFont="1" applyFill="1" applyBorder="1" applyAlignment="1">
      <alignment horizontal="center"/>
    </xf>
    <xf numFmtId="0" fontId="4" fillId="6" borderId="89" xfId="12" applyFont="1" applyFill="1" applyBorder="1" applyAlignment="1">
      <alignment horizontal="center"/>
    </xf>
    <xf numFmtId="0" fontId="4" fillId="4" borderId="90" xfId="12" applyFont="1" applyFill="1" applyBorder="1" applyAlignment="1">
      <alignment horizontal="center"/>
    </xf>
    <xf numFmtId="0" fontId="4" fillId="6" borderId="21" xfId="12" applyFont="1" applyFill="1" applyBorder="1" applyAlignment="1">
      <alignment horizontal="center"/>
    </xf>
    <xf numFmtId="0" fontId="4" fillId="6" borderId="91" xfId="12" applyFont="1" applyFill="1" applyBorder="1" applyAlignment="1">
      <alignment horizontal="center"/>
    </xf>
    <xf numFmtId="0" fontId="4" fillId="4" borderId="92" xfId="12" applyFont="1" applyFill="1" applyBorder="1" applyAlignment="1">
      <alignment horizontal="center"/>
    </xf>
    <xf numFmtId="0" fontId="4" fillId="19" borderId="93" xfId="12" applyFont="1" applyFill="1" applyBorder="1" applyAlignment="1">
      <alignment horizontal="center"/>
    </xf>
    <xf numFmtId="0" fontId="4" fillId="6" borderId="94" xfId="12" applyFont="1" applyFill="1" applyBorder="1" applyAlignment="1">
      <alignment horizontal="center"/>
    </xf>
    <xf numFmtId="0" fontId="4" fillId="6" borderId="95" xfId="12" applyFont="1" applyFill="1" applyBorder="1" applyAlignment="1">
      <alignment horizontal="center"/>
    </xf>
    <xf numFmtId="0" fontId="42" fillId="0" borderId="0" xfId="12" applyFont="1"/>
    <xf numFmtId="0" fontId="2" fillId="13" borderId="54" xfId="12" applyFill="1" applyBorder="1" applyAlignment="1">
      <alignment horizontal="center"/>
    </xf>
    <xf numFmtId="0" fontId="54" fillId="0" borderId="0" xfId="12" applyFont="1" applyAlignment="1">
      <alignment horizontal="left"/>
    </xf>
    <xf numFmtId="0" fontId="4" fillId="6" borderId="23" xfId="12" applyFont="1" applyFill="1" applyBorder="1" applyAlignment="1">
      <alignment horizontal="center"/>
    </xf>
    <xf numFmtId="0" fontId="7" fillId="0" borderId="0" xfId="12" applyFont="1"/>
    <xf numFmtId="0" fontId="2" fillId="0" borderId="0" xfId="12" applyAlignment="1">
      <alignment horizontal="center"/>
    </xf>
    <xf numFmtId="0" fontId="4" fillId="0" borderId="0" xfId="12" applyFont="1" applyAlignment="1">
      <alignment horizontal="left"/>
    </xf>
    <xf numFmtId="0" fontId="12" fillId="0" borderId="0" xfId="12" applyFont="1" applyAlignment="1">
      <alignment vertical="center"/>
    </xf>
    <xf numFmtId="0" fontId="55" fillId="0" borderId="0" xfId="12" applyFont="1" applyAlignment="1">
      <alignment horizontal="left"/>
    </xf>
    <xf numFmtId="0" fontId="2" fillId="0" borderId="0" xfId="13"/>
    <xf numFmtId="0" fontId="4" fillId="0" borderId="0" xfId="13" applyFont="1" applyAlignment="1">
      <alignment horizontal="center"/>
    </xf>
    <xf numFmtId="0" fontId="2" fillId="22" borderId="54" xfId="13" applyFill="1" applyBorder="1" applyAlignment="1">
      <alignment horizontal="center"/>
    </xf>
    <xf numFmtId="0" fontId="34" fillId="0" borderId="0" xfId="13" applyFont="1"/>
    <xf numFmtId="0" fontId="7" fillId="0" borderId="0" xfId="13" applyFont="1" applyAlignment="1">
      <alignment horizontal="left"/>
    </xf>
    <xf numFmtId="0" fontId="4" fillId="0" borderId="0" xfId="13" applyFont="1" applyAlignment="1">
      <alignment vertical="center"/>
    </xf>
    <xf numFmtId="0" fontId="2" fillId="0" borderId="75" xfId="13" applyBorder="1" applyAlignment="1">
      <alignment horizontal="center"/>
    </xf>
    <xf numFmtId="0" fontId="4" fillId="0" borderId="0" xfId="13" applyFont="1" applyAlignment="1">
      <alignment horizontal="left" vertical="center"/>
    </xf>
    <xf numFmtId="0" fontId="2" fillId="0" borderId="54" xfId="13" applyBorder="1" applyAlignment="1">
      <alignment horizontal="center"/>
    </xf>
    <xf numFmtId="0" fontId="24" fillId="4" borderId="76" xfId="13" applyFont="1" applyFill="1" applyBorder="1" applyAlignment="1">
      <alignment horizontal="center"/>
    </xf>
    <xf numFmtId="0" fontId="24" fillId="0" borderId="77" xfId="13" applyFont="1" applyBorder="1" applyAlignment="1">
      <alignment horizontal="center"/>
    </xf>
    <xf numFmtId="0" fontId="24" fillId="0" borderId="78" xfId="13" applyFont="1" applyBorder="1" applyAlignment="1">
      <alignment horizontal="center"/>
    </xf>
    <xf numFmtId="0" fontId="4" fillId="0" borderId="0" xfId="13" applyFont="1"/>
    <xf numFmtId="0" fontId="24" fillId="4" borderId="79" xfId="13" applyFont="1" applyFill="1" applyBorder="1" applyAlignment="1">
      <alignment horizontal="center"/>
    </xf>
    <xf numFmtId="0" fontId="24" fillId="0" borderId="54" xfId="13" applyFont="1" applyBorder="1" applyAlignment="1">
      <alignment horizontal="center"/>
    </xf>
    <xf numFmtId="0" fontId="24" fillId="0" borderId="80" xfId="13" applyFont="1" applyBorder="1" applyAlignment="1">
      <alignment horizontal="center"/>
    </xf>
    <xf numFmtId="0" fontId="24" fillId="4" borderId="81" xfId="13" applyFont="1" applyFill="1" applyBorder="1" applyAlignment="1">
      <alignment horizontal="center"/>
    </xf>
    <xf numFmtId="0" fontId="24" fillId="0" borderId="82" xfId="13" applyFont="1" applyBorder="1" applyAlignment="1">
      <alignment horizontal="center"/>
    </xf>
    <xf numFmtId="0" fontId="24" fillId="0" borderId="83" xfId="13" applyFont="1" applyBorder="1" applyAlignment="1">
      <alignment horizontal="center"/>
    </xf>
    <xf numFmtId="177" fontId="32" fillId="0" borderId="0" xfId="13" applyNumberFormat="1" applyFont="1" applyAlignment="1">
      <alignment horizontal="center"/>
    </xf>
    <xf numFmtId="0" fontId="34" fillId="0" borderId="0" xfId="13" applyFont="1" applyAlignment="1">
      <alignment horizontal="center"/>
    </xf>
    <xf numFmtId="0" fontId="24" fillId="0" borderId="0" xfId="13" applyFont="1" applyAlignment="1">
      <alignment horizontal="center"/>
    </xf>
    <xf numFmtId="0" fontId="24" fillId="0" borderId="0" xfId="13" applyFont="1"/>
    <xf numFmtId="0" fontId="2" fillId="0" borderId="54" xfId="13" applyBorder="1"/>
    <xf numFmtId="0" fontId="26" fillId="0" borderId="0" xfId="13" applyFont="1" applyAlignment="1">
      <alignment horizontal="center" vertical="center"/>
    </xf>
    <xf numFmtId="0" fontId="42" fillId="0" borderId="0" xfId="13" applyFont="1" applyAlignment="1">
      <alignment horizontal="center"/>
    </xf>
    <xf numFmtId="12" fontId="51" fillId="0" borderId="0" xfId="13" applyNumberFormat="1" applyFont="1" applyAlignment="1">
      <alignment horizontal="center" vertical="center"/>
    </xf>
    <xf numFmtId="0" fontId="42" fillId="0" borderId="0" xfId="13" applyFont="1" applyAlignment="1">
      <alignment horizontal="center" vertical="center"/>
    </xf>
    <xf numFmtId="0" fontId="52" fillId="0" borderId="0" xfId="13" applyFont="1" applyAlignment="1">
      <alignment horizontal="center" vertical="center"/>
    </xf>
    <xf numFmtId="0" fontId="53" fillId="0" borderId="0" xfId="13" applyFont="1" applyAlignment="1">
      <alignment horizontal="center" vertical="center"/>
    </xf>
    <xf numFmtId="0" fontId="34" fillId="0" borderId="0" xfId="13" applyFont="1" applyAlignment="1">
      <alignment horizontal="left"/>
    </xf>
    <xf numFmtId="0" fontId="24" fillId="0" borderId="8" xfId="13" applyFont="1" applyBorder="1" applyAlignment="1">
      <alignment horizontal="center"/>
    </xf>
    <xf numFmtId="0" fontId="4" fillId="4" borderId="84" xfId="13" applyFont="1" applyFill="1" applyBorder="1" applyAlignment="1">
      <alignment horizontal="center"/>
    </xf>
    <xf numFmtId="0" fontId="4" fillId="19" borderId="85" xfId="13" applyFont="1" applyFill="1" applyBorder="1" applyAlignment="1">
      <alignment horizontal="center"/>
    </xf>
    <xf numFmtId="0" fontId="4" fillId="6" borderId="86" xfId="13" applyFont="1" applyFill="1" applyBorder="1" applyAlignment="1">
      <alignment horizontal="center"/>
    </xf>
    <xf numFmtId="0" fontId="4" fillId="6" borderId="87" xfId="13" applyFont="1" applyFill="1" applyBorder="1" applyAlignment="1">
      <alignment horizontal="center"/>
    </xf>
    <xf numFmtId="0" fontId="4" fillId="4" borderId="88" xfId="13" applyFont="1" applyFill="1" applyBorder="1" applyAlignment="1">
      <alignment horizontal="center"/>
    </xf>
    <xf numFmtId="0" fontId="4" fillId="19" borderId="73" xfId="13" applyFont="1" applyFill="1" applyBorder="1" applyAlignment="1">
      <alignment horizontal="center"/>
    </xf>
    <xf numFmtId="0" fontId="4" fillId="6" borderId="8" xfId="13" applyFont="1" applyFill="1" applyBorder="1" applyAlignment="1">
      <alignment horizontal="center"/>
    </xf>
    <xf numFmtId="0" fontId="4" fillId="6" borderId="89" xfId="13" applyFont="1" applyFill="1" applyBorder="1" applyAlignment="1">
      <alignment horizontal="center"/>
    </xf>
    <xf numFmtId="0" fontId="4" fillId="4" borderId="90" xfId="13" applyFont="1" applyFill="1" applyBorder="1" applyAlignment="1">
      <alignment horizontal="center"/>
    </xf>
    <xf numFmtId="0" fontId="4" fillId="6" borderId="21" xfId="13" applyFont="1" applyFill="1" applyBorder="1" applyAlignment="1">
      <alignment horizontal="center"/>
    </xf>
    <xf numFmtId="0" fontId="4" fillId="6" borderId="91" xfId="13" applyFont="1" applyFill="1" applyBorder="1" applyAlignment="1">
      <alignment horizontal="center"/>
    </xf>
    <xf numFmtId="0" fontId="4" fillId="4" borderId="92" xfId="13" applyFont="1" applyFill="1" applyBorder="1" applyAlignment="1">
      <alignment horizontal="center"/>
    </xf>
    <xf numFmtId="0" fontId="4" fillId="19" borderId="93" xfId="13" applyFont="1" applyFill="1" applyBorder="1" applyAlignment="1">
      <alignment horizontal="center"/>
    </xf>
    <xf numFmtId="0" fontId="4" fillId="6" borderId="94" xfId="13" applyFont="1" applyFill="1" applyBorder="1" applyAlignment="1">
      <alignment horizontal="center"/>
    </xf>
    <xf numFmtId="0" fontId="4" fillId="6" borderId="95" xfId="13" applyFont="1" applyFill="1" applyBorder="1" applyAlignment="1">
      <alignment horizontal="center"/>
    </xf>
    <xf numFmtId="0" fontId="42" fillId="0" borderId="0" xfId="13" applyFont="1"/>
    <xf numFmtId="0" fontId="2" fillId="13" borderId="54" xfId="13" applyFill="1" applyBorder="1" applyAlignment="1">
      <alignment horizontal="center"/>
    </xf>
    <xf numFmtId="0" fontId="54" fillId="0" borderId="0" xfId="13" applyFont="1" applyAlignment="1">
      <alignment horizontal="left"/>
    </xf>
    <xf numFmtId="0" fontId="4" fillId="6" borderId="23" xfId="13" applyFont="1" applyFill="1" applyBorder="1" applyAlignment="1">
      <alignment horizontal="center"/>
    </xf>
    <xf numFmtId="0" fontId="7" fillId="0" borderId="0" xfId="13" applyFont="1"/>
    <xf numFmtId="0" fontId="2" fillId="0" borderId="0" xfId="13" applyAlignment="1">
      <alignment horizontal="center"/>
    </xf>
    <xf numFmtId="0" fontId="4" fillId="0" borderId="0" xfId="13" applyFont="1" applyAlignment="1">
      <alignment horizontal="left"/>
    </xf>
    <xf numFmtId="0" fontId="12" fillId="0" borderId="0" xfId="13" applyFont="1" applyAlignment="1">
      <alignment vertical="center"/>
    </xf>
    <xf numFmtId="0" fontId="55" fillId="0" borderId="0" xfId="13" applyFont="1" applyAlignment="1">
      <alignment horizontal="left"/>
    </xf>
    <xf numFmtId="0" fontId="6" fillId="0" borderId="0" xfId="14"/>
    <xf numFmtId="0" fontId="4" fillId="0" borderId="0" xfId="2" applyFont="1"/>
    <xf numFmtId="0" fontId="56" fillId="0" borderId="0" xfId="14" applyFont="1" applyAlignment="1">
      <alignment horizontal="center"/>
    </xf>
    <xf numFmtId="2" fontId="4" fillId="0" borderId="54" xfId="2" applyNumberFormat="1" applyFont="1" applyBorder="1"/>
    <xf numFmtId="2" fontId="4" fillId="0" borderId="0" xfId="14" applyNumberFormat="1" applyFont="1"/>
    <xf numFmtId="0" fontId="1" fillId="11" borderId="54" xfId="2" applyFont="1" applyFill="1" applyBorder="1" applyAlignment="1">
      <alignment horizontal="center"/>
    </xf>
    <xf numFmtId="2" fontId="4" fillId="0" borderId="0" xfId="2" applyNumberFormat="1" applyFont="1"/>
    <xf numFmtId="2" fontId="4" fillId="11" borderId="54" xfId="2" applyNumberFormat="1" applyFont="1" applyFill="1" applyBorder="1"/>
    <xf numFmtId="0" fontId="6" fillId="0" borderId="0" xfId="14" applyAlignment="1">
      <alignment horizontal="center"/>
    </xf>
    <xf numFmtId="0" fontId="1" fillId="0" borderId="0" xfId="2" applyFont="1"/>
    <xf numFmtId="0" fontId="57" fillId="0" borderId="0" xfId="2" applyFont="1"/>
    <xf numFmtId="0" fontId="57" fillId="0" borderId="0" xfId="14" applyFont="1"/>
    <xf numFmtId="0" fontId="6" fillId="10" borderId="96" xfId="2" applyFill="1" applyBorder="1" applyAlignment="1">
      <alignment horizontal="center"/>
    </xf>
    <xf numFmtId="0" fontId="6" fillId="10" borderId="96" xfId="14" applyFill="1" applyBorder="1" applyAlignment="1">
      <alignment horizontal="center"/>
    </xf>
    <xf numFmtId="0" fontId="58" fillId="0" borderId="0" xfId="14" applyFont="1" applyAlignment="1">
      <alignment vertical="center"/>
    </xf>
    <xf numFmtId="0" fontId="55" fillId="0" borderId="0" xfId="14" applyFont="1" applyAlignment="1">
      <alignment horizontal="left"/>
    </xf>
    <xf numFmtId="0" fontId="1" fillId="0" borderId="0" xfId="14" applyFont="1" applyAlignment="1">
      <alignment horizontal="center"/>
    </xf>
    <xf numFmtId="0" fontId="6" fillId="23" borderId="54" xfId="14" applyFill="1" applyBorder="1" applyAlignment="1">
      <alignment horizontal="center"/>
    </xf>
    <xf numFmtId="0" fontId="4" fillId="0" borderId="0" xfId="14" applyFont="1" applyAlignment="1">
      <alignment horizontal="center"/>
    </xf>
    <xf numFmtId="0" fontId="6" fillId="9" borderId="54" xfId="14" applyFill="1" applyBorder="1" applyAlignment="1">
      <alignment horizontal="center"/>
    </xf>
    <xf numFmtId="0" fontId="6" fillId="24" borderId="97" xfId="14" applyFill="1" applyBorder="1" applyAlignment="1">
      <alignment horizontal="center"/>
    </xf>
    <xf numFmtId="0" fontId="6" fillId="0" borderId="98" xfId="14" applyBorder="1" applyAlignment="1">
      <alignment horizontal="center"/>
    </xf>
    <xf numFmtId="0" fontId="6" fillId="0" borderId="99" xfId="14" applyBorder="1" applyAlignment="1">
      <alignment horizontal="center"/>
    </xf>
    <xf numFmtId="0" fontId="6" fillId="24" borderId="100" xfId="14" applyFill="1" applyBorder="1" applyAlignment="1">
      <alignment horizontal="center"/>
    </xf>
    <xf numFmtId="0" fontId="6" fillId="0" borderId="54" xfId="14" applyBorder="1" applyAlignment="1">
      <alignment horizontal="center"/>
    </xf>
    <xf numFmtId="0" fontId="6" fillId="0" borderId="101" xfId="14" applyBorder="1" applyAlignment="1">
      <alignment horizontal="center"/>
    </xf>
    <xf numFmtId="0" fontId="6" fillId="24" borderId="102" xfId="14" applyFill="1" applyBorder="1" applyAlignment="1">
      <alignment horizontal="center"/>
    </xf>
    <xf numFmtId="0" fontId="6" fillId="0" borderId="103" xfId="14" applyBorder="1" applyAlignment="1">
      <alignment horizontal="center"/>
    </xf>
    <xf numFmtId="0" fontId="6" fillId="0" borderId="104" xfId="14" applyBorder="1" applyAlignment="1">
      <alignment horizontal="center"/>
    </xf>
    <xf numFmtId="0" fontId="61" fillId="25" borderId="54" xfId="14" applyFont="1" applyFill="1" applyBorder="1" applyAlignment="1">
      <alignment horizontal="center"/>
    </xf>
    <xf numFmtId="0" fontId="4" fillId="26" borderId="54" xfId="14" applyFont="1" applyFill="1" applyBorder="1" applyAlignment="1">
      <alignment horizontal="center"/>
    </xf>
    <xf numFmtId="0" fontId="4" fillId="25" borderId="54" xfId="14" applyFont="1" applyFill="1" applyBorder="1" applyAlignment="1">
      <alignment horizontal="center"/>
    </xf>
    <xf numFmtId="0" fontId="4" fillId="0" borderId="54" xfId="14" applyFont="1" applyBorder="1"/>
    <xf numFmtId="0" fontId="6" fillId="0" borderId="0" xfId="14" quotePrefix="1" applyAlignment="1">
      <alignment horizontal="center"/>
    </xf>
    <xf numFmtId="0" fontId="6" fillId="24" borderId="97" xfId="14" applyFill="1" applyBorder="1"/>
    <xf numFmtId="0" fontId="6" fillId="24" borderId="102" xfId="14" applyFill="1" applyBorder="1"/>
    <xf numFmtId="0" fontId="4" fillId="23" borderId="0" xfId="14" applyFont="1" applyFill="1" applyAlignment="1">
      <alignment horizontal="center"/>
    </xf>
    <xf numFmtId="0" fontId="2" fillId="9" borderId="0" xfId="14" applyFont="1" applyFill="1" applyAlignment="1">
      <alignment horizontal="center"/>
    </xf>
    <xf numFmtId="0" fontId="6" fillId="0" borderId="97" xfId="14" applyBorder="1" applyAlignment="1">
      <alignment horizontal="center"/>
    </xf>
    <xf numFmtId="0" fontId="6" fillId="0" borderId="102" xfId="14" applyBorder="1" applyAlignment="1">
      <alignment horizontal="center"/>
    </xf>
    <xf numFmtId="0" fontId="4" fillId="9" borderId="0" xfId="14" applyFont="1" applyFill="1" applyAlignment="1">
      <alignment horizontal="center"/>
    </xf>
    <xf numFmtId="0" fontId="4" fillId="0" borderId="54" xfId="14" applyFont="1" applyBorder="1" applyAlignment="1">
      <alignment horizontal="center"/>
    </xf>
    <xf numFmtId="0" fontId="6" fillId="27" borderId="54" xfId="14" applyFill="1" applyBorder="1" applyAlignment="1">
      <alignment horizontal="center"/>
    </xf>
    <xf numFmtId="0" fontId="4" fillId="0" borderId="0" xfId="14" quotePrefix="1" applyFont="1" applyAlignment="1">
      <alignment horizontal="center"/>
    </xf>
    <xf numFmtId="0" fontId="6" fillId="27" borderId="105" xfId="14" applyFill="1" applyBorder="1" applyAlignment="1">
      <alignment horizontal="center"/>
    </xf>
    <xf numFmtId="0" fontId="6" fillId="27" borderId="106" xfId="14" applyFill="1" applyBorder="1" applyAlignment="1">
      <alignment horizontal="center"/>
    </xf>
    <xf numFmtId="0" fontId="6" fillId="27" borderId="107" xfId="14" applyFill="1" applyBorder="1" applyAlignment="1">
      <alignment horizontal="center"/>
    </xf>
    <xf numFmtId="0" fontId="6" fillId="28" borderId="54" xfId="14" applyFill="1" applyBorder="1" applyAlignment="1">
      <alignment horizontal="center"/>
    </xf>
    <xf numFmtId="0" fontId="6" fillId="28" borderId="105" xfId="14" applyFill="1" applyBorder="1" applyAlignment="1">
      <alignment horizontal="center"/>
    </xf>
    <xf numFmtId="0" fontId="6" fillId="28" borderId="106" xfId="14" applyFill="1" applyBorder="1" applyAlignment="1">
      <alignment horizontal="center"/>
    </xf>
    <xf numFmtId="0" fontId="6" fillId="28" borderId="107" xfId="14" applyFill="1" applyBorder="1" applyAlignment="1">
      <alignment horizontal="center"/>
    </xf>
    <xf numFmtId="0" fontId="6" fillId="11" borderId="54" xfId="14" applyFill="1" applyBorder="1" applyAlignment="1">
      <alignment horizontal="center"/>
    </xf>
    <xf numFmtId="0" fontId="6" fillId="11" borderId="105" xfId="14" applyFill="1" applyBorder="1" applyAlignment="1">
      <alignment horizontal="center"/>
    </xf>
    <xf numFmtId="0" fontId="6" fillId="11" borderId="106" xfId="14" applyFill="1" applyBorder="1" applyAlignment="1">
      <alignment horizontal="center"/>
    </xf>
    <xf numFmtId="0" fontId="6" fillId="11" borderId="107" xfId="14" applyFill="1" applyBorder="1" applyAlignment="1">
      <alignment horizontal="center"/>
    </xf>
    <xf numFmtId="0" fontId="4" fillId="11" borderId="0" xfId="14" applyFont="1" applyFill="1" applyAlignment="1">
      <alignment horizontal="center"/>
    </xf>
    <xf numFmtId="0" fontId="6" fillId="0" borderId="108" xfId="14" applyBorder="1" applyAlignment="1">
      <alignment horizontal="center"/>
    </xf>
    <xf numFmtId="0" fontId="6" fillId="0" borderId="105" xfId="14" applyBorder="1" applyAlignment="1">
      <alignment horizontal="center"/>
    </xf>
    <xf numFmtId="0" fontId="6" fillId="0" borderId="106" xfId="14" applyBorder="1" applyAlignment="1">
      <alignment horizontal="center"/>
    </xf>
    <xf numFmtId="0" fontId="6" fillId="0" borderId="107" xfId="14" applyBorder="1" applyAlignment="1">
      <alignment horizontal="center"/>
    </xf>
    <xf numFmtId="0" fontId="6" fillId="25" borderId="0" xfId="14" applyFill="1"/>
    <xf numFmtId="0" fontId="6" fillId="26" borderId="0" xfId="14" applyFill="1"/>
    <xf numFmtId="0" fontId="55" fillId="0" borderId="0" xfId="14" applyFont="1" applyAlignment="1">
      <alignment horizontal="center"/>
    </xf>
    <xf numFmtId="0" fontId="9" fillId="27" borderId="54" xfId="14" applyFont="1" applyFill="1" applyBorder="1" applyAlignment="1">
      <alignment horizontal="center"/>
    </xf>
    <xf numFmtId="0" fontId="9" fillId="29" borderId="54" xfId="14" applyFont="1" applyFill="1" applyBorder="1" applyAlignment="1">
      <alignment horizontal="center"/>
    </xf>
    <xf numFmtId="0" fontId="9" fillId="11" borderId="54" xfId="14" applyFont="1" applyFill="1" applyBorder="1" applyAlignment="1">
      <alignment horizontal="center"/>
    </xf>
    <xf numFmtId="0" fontId="6" fillId="26" borderId="0" xfId="14" applyFill="1" applyAlignment="1">
      <alignment horizontal="center"/>
    </xf>
    <xf numFmtId="0" fontId="9" fillId="0" borderId="54" xfId="14" applyFont="1" applyBorder="1" applyAlignment="1">
      <alignment horizontal="center"/>
    </xf>
    <xf numFmtId="0" fontId="4" fillId="30" borderId="0" xfId="14" applyFont="1" applyFill="1" applyAlignment="1">
      <alignment horizontal="center"/>
    </xf>
    <xf numFmtId="0" fontId="4" fillId="31" borderId="0" xfId="14" applyFont="1" applyFill="1" applyAlignment="1">
      <alignment horizontal="center"/>
    </xf>
    <xf numFmtId="0" fontId="4" fillId="12" borderId="0" xfId="14" applyFont="1" applyFill="1" applyAlignment="1">
      <alignment horizontal="center"/>
    </xf>
    <xf numFmtId="0" fontId="62" fillId="32" borderId="54" xfId="14" applyFont="1" applyFill="1" applyBorder="1" applyAlignment="1">
      <alignment horizontal="center"/>
    </xf>
    <xf numFmtId="0" fontId="62" fillId="33" borderId="54" xfId="14" applyFont="1" applyFill="1" applyBorder="1" applyAlignment="1">
      <alignment horizontal="center"/>
    </xf>
    <xf numFmtId="0" fontId="62" fillId="13" borderId="54" xfId="14" applyFont="1" applyFill="1" applyBorder="1" applyAlignment="1">
      <alignment horizontal="center"/>
    </xf>
    <xf numFmtId="0" fontId="9" fillId="32" borderId="54" xfId="14" applyFont="1" applyFill="1" applyBorder="1" applyAlignment="1">
      <alignment horizontal="center"/>
    </xf>
    <xf numFmtId="0" fontId="9" fillId="33" borderId="54" xfId="14" applyFont="1" applyFill="1" applyBorder="1" applyAlignment="1">
      <alignment horizontal="center"/>
    </xf>
    <xf numFmtId="0" fontId="9" fillId="13" borderId="54" xfId="14" applyFont="1" applyFill="1" applyBorder="1" applyAlignment="1">
      <alignment horizontal="center"/>
    </xf>
    <xf numFmtId="0" fontId="2" fillId="0" borderId="0" xfId="14" applyFont="1" applyAlignment="1">
      <alignment horizontal="center"/>
    </xf>
    <xf numFmtId="0" fontId="9" fillId="33" borderId="54" xfId="14" applyFont="1" applyFill="1" applyBorder="1"/>
    <xf numFmtId="0" fontId="62" fillId="0" borderId="54" xfId="14" applyFont="1" applyBorder="1" applyAlignment="1">
      <alignment horizontal="center"/>
    </xf>
    <xf numFmtId="0" fontId="4" fillId="26" borderId="0" xfId="14" applyFont="1" applyFill="1" applyAlignment="1">
      <alignment horizontal="center"/>
    </xf>
    <xf numFmtId="0" fontId="6" fillId="26" borderId="0" xfId="14" quotePrefix="1" applyFill="1" applyAlignment="1">
      <alignment horizontal="center"/>
    </xf>
    <xf numFmtId="0" fontId="6" fillId="0" borderId="0" xfId="14" applyAlignment="1">
      <alignment horizontal="right"/>
    </xf>
    <xf numFmtId="0" fontId="2" fillId="30" borderId="0" xfId="14" applyFont="1" applyFill="1" applyAlignment="1">
      <alignment horizontal="center"/>
    </xf>
    <xf numFmtId="0" fontId="9" fillId="34" borderId="54" xfId="14" applyFont="1" applyFill="1" applyBorder="1" applyAlignment="1">
      <alignment horizontal="center"/>
    </xf>
    <xf numFmtId="0" fontId="9" fillId="12" borderId="54" xfId="14" applyFont="1" applyFill="1" applyBorder="1" applyAlignment="1">
      <alignment horizontal="center"/>
    </xf>
    <xf numFmtId="0" fontId="6" fillId="34" borderId="0" xfId="14" applyFill="1"/>
    <xf numFmtId="0" fontId="6" fillId="31" borderId="0" xfId="14" applyFill="1"/>
    <xf numFmtId="0" fontId="6" fillId="12" borderId="0" xfId="14" applyFill="1"/>
    <xf numFmtId="0" fontId="2" fillId="0" borderId="0" xfId="15"/>
    <xf numFmtId="0" fontId="2" fillId="0" borderId="0" xfId="15" applyAlignment="1">
      <alignment horizontal="center"/>
    </xf>
    <xf numFmtId="0" fontId="4" fillId="0" borderId="0" xfId="15" applyFont="1" applyAlignment="1">
      <alignment horizontal="center"/>
    </xf>
    <xf numFmtId="0" fontId="2" fillId="35" borderId="54" xfId="15" applyFill="1" applyBorder="1" applyAlignment="1">
      <alignment horizontal="center"/>
    </xf>
    <xf numFmtId="0" fontId="2" fillId="36" borderId="54" xfId="15" applyFill="1" applyBorder="1" applyAlignment="1">
      <alignment horizontal="center"/>
    </xf>
    <xf numFmtId="0" fontId="2" fillId="0" borderId="54" xfId="15" applyBorder="1" applyAlignment="1">
      <alignment horizontal="center"/>
    </xf>
    <xf numFmtId="0" fontId="2" fillId="14" borderId="97" xfId="15" applyFill="1" applyBorder="1" applyAlignment="1">
      <alignment horizontal="center"/>
    </xf>
    <xf numFmtId="0" fontId="2" fillId="37" borderId="98" xfId="15" applyFill="1" applyBorder="1" applyAlignment="1">
      <alignment horizontal="center"/>
    </xf>
    <xf numFmtId="0" fontId="2" fillId="37" borderId="99" xfId="15" applyFill="1" applyBorder="1" applyAlignment="1">
      <alignment horizontal="center"/>
    </xf>
    <xf numFmtId="0" fontId="2" fillId="14" borderId="102" xfId="15" applyFill="1" applyBorder="1" applyAlignment="1">
      <alignment horizontal="center"/>
    </xf>
    <xf numFmtId="0" fontId="2" fillId="37" borderId="103" xfId="15" applyFill="1" applyBorder="1" applyAlignment="1">
      <alignment horizontal="center"/>
    </xf>
    <xf numFmtId="0" fontId="2" fillId="37" borderId="104" xfId="15" applyFill="1" applyBorder="1" applyAlignment="1">
      <alignment horizontal="center"/>
    </xf>
    <xf numFmtId="0" fontId="2" fillId="0" borderId="0" xfId="15" quotePrefix="1" applyAlignment="1">
      <alignment horizontal="center"/>
    </xf>
    <xf numFmtId="0" fontId="4" fillId="0" borderId="0" xfId="15" applyFont="1" applyAlignment="1">
      <alignment horizontal="center" vertical="center"/>
    </xf>
    <xf numFmtId="0" fontId="17" fillId="0" borderId="0" xfId="15" applyFont="1" applyAlignment="1">
      <alignment horizontal="center"/>
    </xf>
    <xf numFmtId="0" fontId="63" fillId="0" borderId="0" xfId="15" applyFont="1" applyAlignment="1">
      <alignment horizontal="center"/>
    </xf>
    <xf numFmtId="12" fontId="51" fillId="0" borderId="0" xfId="15" applyNumberFormat="1" applyFont="1" applyAlignment="1">
      <alignment horizontal="center" vertical="center"/>
    </xf>
    <xf numFmtId="0" fontId="2" fillId="0" borderId="75" xfId="15" applyBorder="1" applyAlignment="1">
      <alignment horizontal="center"/>
    </xf>
    <xf numFmtId="0" fontId="2" fillId="38" borderId="54" xfId="15" applyFill="1" applyBorder="1" applyAlignment="1">
      <alignment horizontal="center"/>
    </xf>
    <xf numFmtId="0" fontId="4" fillId="0" borderId="75" xfId="15" applyFont="1" applyBorder="1" applyAlignment="1">
      <alignment horizontal="center"/>
    </xf>
    <xf numFmtId="0" fontId="2" fillId="38" borderId="75" xfId="15" applyFill="1" applyBorder="1" applyAlignment="1">
      <alignment horizontal="center"/>
    </xf>
    <xf numFmtId="0" fontId="17" fillId="0" borderId="0" xfId="15" applyFont="1" applyAlignment="1">
      <alignment horizontal="left"/>
    </xf>
    <xf numFmtId="0" fontId="2" fillId="0" borderId="0" xfId="15" applyAlignment="1">
      <alignment horizontal="left"/>
    </xf>
    <xf numFmtId="0" fontId="2" fillId="14" borderId="105" xfId="15" applyFill="1" applyBorder="1" applyAlignment="1">
      <alignment horizontal="center"/>
    </xf>
    <xf numFmtId="0" fontId="2" fillId="37" borderId="106" xfId="15" applyFill="1" applyBorder="1" applyAlignment="1">
      <alignment horizontal="center"/>
    </xf>
    <xf numFmtId="0" fontId="2" fillId="37" borderId="107" xfId="15" applyFill="1" applyBorder="1" applyAlignment="1">
      <alignment horizontal="center"/>
    </xf>
    <xf numFmtId="0" fontId="4" fillId="39" borderId="0" xfId="15" applyFont="1" applyFill="1" applyAlignment="1">
      <alignment horizontal="center" vertical="center"/>
    </xf>
    <xf numFmtId="0" fontId="2" fillId="14" borderId="109" xfId="15" applyFill="1" applyBorder="1" applyAlignment="1">
      <alignment horizontal="center"/>
    </xf>
    <xf numFmtId="0" fontId="2" fillId="37" borderId="37" xfId="15" applyFill="1" applyBorder="1" applyAlignment="1">
      <alignment horizontal="center"/>
    </xf>
    <xf numFmtId="0" fontId="2" fillId="37" borderId="75" xfId="15" applyFill="1" applyBorder="1" applyAlignment="1">
      <alignment horizontal="center"/>
    </xf>
    <xf numFmtId="0" fontId="2" fillId="0" borderId="97" xfId="15" applyBorder="1" applyAlignment="1">
      <alignment horizontal="center"/>
    </xf>
    <xf numFmtId="0" fontId="2" fillId="0" borderId="98" xfId="15" applyBorder="1" applyAlignment="1">
      <alignment horizontal="center"/>
    </xf>
    <xf numFmtId="0" fontId="2" fillId="0" borderId="99" xfId="15" applyBorder="1" applyAlignment="1">
      <alignment horizontal="center"/>
    </xf>
    <xf numFmtId="0" fontId="2" fillId="14" borderId="110" xfId="15" applyFill="1" applyBorder="1" applyAlignment="1">
      <alignment horizontal="center"/>
    </xf>
    <xf numFmtId="0" fontId="2" fillId="0" borderId="102" xfId="15" applyBorder="1" applyAlignment="1">
      <alignment horizontal="center"/>
    </xf>
    <xf numFmtId="0" fontId="2" fillId="0" borderId="103" xfId="15" applyBorder="1" applyAlignment="1">
      <alignment horizontal="center"/>
    </xf>
    <xf numFmtId="0" fontId="2" fillId="0" borderId="104" xfId="15" applyBorder="1" applyAlignment="1">
      <alignment horizontal="center"/>
    </xf>
    <xf numFmtId="0" fontId="64" fillId="0" borderId="0" xfId="15" quotePrefix="1" applyFont="1" applyAlignment="1">
      <alignment horizontal="center"/>
    </xf>
    <xf numFmtId="0" fontId="2" fillId="14" borderId="0" xfId="15" applyFill="1" applyAlignment="1">
      <alignment horizontal="center"/>
    </xf>
    <xf numFmtId="0" fontId="4" fillId="37" borderId="8" xfId="15" applyFont="1" applyFill="1" applyBorder="1" applyAlignment="1">
      <alignment horizontal="center"/>
    </xf>
    <xf numFmtId="0" fontId="17" fillId="0" borderId="0" xfId="15" applyFont="1" applyAlignment="1">
      <alignment horizontal="right"/>
    </xf>
    <xf numFmtId="0" fontId="65" fillId="0" borderId="0" xfId="15" applyFont="1"/>
    <xf numFmtId="0" fontId="4" fillId="0" borderId="0" xfId="15" applyFont="1"/>
    <xf numFmtId="0" fontId="27" fillId="0" borderId="0" xfId="15" applyFont="1"/>
    <xf numFmtId="0" fontId="7" fillId="0" borderId="0" xfId="15" applyFont="1"/>
    <xf numFmtId="0" fontId="12" fillId="0" borderId="0" xfId="15" applyFont="1" applyAlignment="1">
      <alignment vertical="center"/>
    </xf>
    <xf numFmtId="0" fontId="55" fillId="0" borderId="0" xfId="15" applyFont="1" applyAlignment="1">
      <alignment horizontal="left"/>
    </xf>
    <xf numFmtId="0" fontId="46" fillId="0" borderId="0" xfId="1" applyFont="1"/>
    <xf numFmtId="0" fontId="68" fillId="0" borderId="0" xfId="1" applyFont="1" applyAlignment="1">
      <alignment horizontal="center"/>
    </xf>
    <xf numFmtId="0" fontId="68" fillId="0" borderId="0" xfId="1" applyFont="1" applyAlignment="1">
      <alignment horizontal="left"/>
    </xf>
    <xf numFmtId="0" fontId="68" fillId="0" borderId="20" xfId="1" applyFont="1" applyBorder="1"/>
    <xf numFmtId="0" fontId="68" fillId="0" borderId="19" xfId="1" applyFont="1" applyBorder="1" applyAlignment="1">
      <alignment horizontal="center"/>
    </xf>
    <xf numFmtId="0" fontId="68" fillId="0" borderId="18" xfId="1" applyFont="1" applyBorder="1"/>
    <xf numFmtId="0" fontId="68" fillId="0" borderId="12" xfId="1" applyFont="1" applyBorder="1"/>
    <xf numFmtId="0" fontId="68" fillId="0" borderId="23" xfId="1" applyFont="1" applyBorder="1" applyAlignment="1">
      <alignment horizontal="center"/>
    </xf>
    <xf numFmtId="0" fontId="68" fillId="7" borderId="8" xfId="1" applyFont="1" applyFill="1" applyBorder="1" applyAlignment="1">
      <alignment horizontal="center"/>
    </xf>
    <xf numFmtId="0" fontId="67" fillId="0" borderId="0" xfId="1" applyFont="1" applyAlignment="1">
      <alignment horizontal="left" wrapText="1"/>
    </xf>
    <xf numFmtId="0" fontId="68" fillId="0" borderId="7" xfId="1" applyFont="1" applyBorder="1"/>
    <xf numFmtId="0" fontId="68" fillId="0" borderId="22" xfId="1" applyFont="1" applyBorder="1" applyAlignment="1">
      <alignment horizontal="center"/>
    </xf>
    <xf numFmtId="0" fontId="68" fillId="0" borderId="22" xfId="1" applyFont="1" applyBorder="1" applyAlignment="1">
      <alignment horizontal="center" wrapText="1"/>
    </xf>
    <xf numFmtId="0" fontId="67" fillId="0" borderId="22" xfId="1" applyFont="1" applyBorder="1" applyAlignment="1">
      <alignment horizontal="left" wrapText="1"/>
    </xf>
    <xf numFmtId="0" fontId="68" fillId="0" borderId="21" xfId="1" applyFont="1" applyBorder="1" applyAlignment="1">
      <alignment horizontal="center"/>
    </xf>
    <xf numFmtId="0" fontId="68" fillId="6" borderId="8" xfId="1" applyFont="1" applyFill="1" applyBorder="1" applyAlignment="1">
      <alignment horizontal="center"/>
    </xf>
    <xf numFmtId="0" fontId="68" fillId="0" borderId="8" xfId="1" applyFont="1" applyBorder="1" applyAlignment="1">
      <alignment horizontal="center"/>
    </xf>
    <xf numFmtId="0" fontId="68" fillId="0" borderId="6" xfId="1" applyFont="1" applyBorder="1"/>
    <xf numFmtId="0" fontId="68" fillId="0" borderId="5" xfId="1" applyFont="1" applyBorder="1" applyAlignment="1">
      <alignment horizontal="center"/>
    </xf>
    <xf numFmtId="0" fontId="68" fillId="0" borderId="3" xfId="1" applyFont="1" applyBorder="1"/>
    <xf numFmtId="0" fontId="68" fillId="0" borderId="19" xfId="1" applyFont="1" applyBorder="1"/>
    <xf numFmtId="0" fontId="68" fillId="0" borderId="17" xfId="1" applyFont="1" applyBorder="1" applyAlignment="1">
      <alignment horizontal="center"/>
    </xf>
    <xf numFmtId="0" fontId="68" fillId="0" borderId="16" xfId="1" applyFont="1" applyBorder="1" applyAlignment="1">
      <alignment horizontal="center"/>
    </xf>
    <xf numFmtId="0" fontId="68" fillId="4" borderId="15" xfId="1" applyFont="1" applyFill="1" applyBorder="1" applyAlignment="1">
      <alignment horizontal="center"/>
    </xf>
    <xf numFmtId="0" fontId="71" fillId="0" borderId="0" xfId="1" applyFont="1" applyAlignment="1">
      <alignment horizontal="center"/>
    </xf>
    <xf numFmtId="0" fontId="68" fillId="0" borderId="14" xfId="1" applyFont="1" applyBorder="1" applyAlignment="1">
      <alignment horizontal="center"/>
    </xf>
    <xf numFmtId="0" fontId="68" fillId="4" borderId="13" xfId="1" applyFont="1" applyFill="1" applyBorder="1" applyAlignment="1">
      <alignment horizontal="center"/>
    </xf>
    <xf numFmtId="0" fontId="68" fillId="0" borderId="11" xfId="1" applyFont="1" applyBorder="1" applyAlignment="1">
      <alignment horizontal="center"/>
    </xf>
    <xf numFmtId="0" fontId="68" fillId="0" borderId="10" xfId="1" applyFont="1" applyBorder="1" applyAlignment="1">
      <alignment horizontal="center"/>
    </xf>
    <xf numFmtId="0" fontId="68" fillId="4" borderId="9" xfId="1" applyFont="1" applyFill="1" applyBorder="1" applyAlignment="1">
      <alignment horizontal="center"/>
    </xf>
    <xf numFmtId="0" fontId="68" fillId="0" borderId="4" xfId="1" applyFont="1" applyBorder="1" applyAlignment="1">
      <alignment horizontal="center"/>
    </xf>
    <xf numFmtId="0" fontId="67" fillId="0" borderId="0" xfId="1" applyFont="1" applyAlignment="1">
      <alignment horizontal="center"/>
    </xf>
    <xf numFmtId="0" fontId="68" fillId="0" borderId="0" xfId="1" applyFont="1"/>
    <xf numFmtId="0" fontId="74" fillId="0" borderId="0" xfId="1" applyFont="1" applyAlignment="1">
      <alignment horizontal="left"/>
    </xf>
    <xf numFmtId="0" fontId="68" fillId="0" borderId="0" xfId="1" applyFont="1" applyAlignment="1">
      <alignment horizontal="center"/>
    </xf>
    <xf numFmtId="0" fontId="46" fillId="0" borderId="0" xfId="1" applyFont="1"/>
    <xf numFmtId="0" fontId="72" fillId="5" borderId="0" xfId="1" applyFont="1" applyFill="1" applyAlignment="1">
      <alignment horizontal="center" vertical="center" wrapText="1"/>
    </xf>
    <xf numFmtId="0" fontId="67" fillId="0" borderId="0" xfId="1" applyFont="1" applyAlignment="1">
      <alignment horizontal="center"/>
    </xf>
    <xf numFmtId="0" fontId="73" fillId="0" borderId="0" xfId="1" applyFont="1" applyAlignment="1">
      <alignment horizontal="center"/>
    </xf>
    <xf numFmtId="0" fontId="66" fillId="0" borderId="0" xfId="1" applyFont="1" applyAlignment="1">
      <alignment horizontal="center"/>
    </xf>
    <xf numFmtId="0" fontId="67" fillId="0" borderId="0" xfId="1" applyFont="1" applyAlignment="1">
      <alignment wrapText="1"/>
    </xf>
    <xf numFmtId="0" fontId="67" fillId="0" borderId="0" xfId="1" applyFont="1" applyAlignment="1">
      <alignment horizontal="left" wrapText="1"/>
    </xf>
    <xf numFmtId="0" fontId="70" fillId="6" borderId="0" xfId="1" applyFont="1" applyFill="1" applyAlignment="1">
      <alignment horizontal="center" vertical="center"/>
    </xf>
    <xf numFmtId="0" fontId="12" fillId="0" borderId="0" xfId="4" applyFont="1" applyAlignment="1">
      <alignment horizontal="center" vertical="center"/>
    </xf>
    <xf numFmtId="0" fontId="15" fillId="0" borderId="0" xfId="4" applyFont="1" applyAlignment="1">
      <alignment horizontal="center"/>
    </xf>
    <xf numFmtId="0" fontId="43" fillId="0" borderId="0" xfId="8" applyFont="1" applyAlignment="1">
      <alignment horizontal="center" vertical="center"/>
    </xf>
    <xf numFmtId="0" fontId="2" fillId="0" borderId="0" xfId="8"/>
    <xf numFmtId="0" fontId="15" fillId="0" borderId="0" xfId="8" applyFont="1" applyAlignment="1">
      <alignment horizontal="center"/>
    </xf>
    <xf numFmtId="0" fontId="45" fillId="20" borderId="0" xfId="9" applyFont="1" applyFill="1"/>
    <xf numFmtId="0" fontId="2" fillId="0" borderId="0" xfId="9"/>
    <xf numFmtId="0" fontId="15" fillId="0" borderId="0" xfId="9" applyFont="1" applyAlignment="1">
      <alignment horizontal="center"/>
    </xf>
    <xf numFmtId="0" fontId="12" fillId="0" borderId="0" xfId="9" applyFont="1" applyAlignment="1">
      <alignment horizontal="center"/>
    </xf>
    <xf numFmtId="0" fontId="10" fillId="6" borderId="0" xfId="9" applyFont="1" applyFill="1"/>
    <xf numFmtId="0" fontId="10" fillId="19" borderId="0" xfId="9" applyFont="1" applyFill="1"/>
    <xf numFmtId="0" fontId="10" fillId="0" borderId="0" xfId="9" applyFont="1"/>
    <xf numFmtId="0" fontId="45" fillId="16" borderId="0" xfId="9" applyFont="1" applyFill="1"/>
    <xf numFmtId="0" fontId="4" fillId="0" borderId="0" xfId="9" applyFont="1"/>
    <xf numFmtId="0" fontId="44" fillId="0" borderId="0" xfId="9" applyFont="1"/>
    <xf numFmtId="0" fontId="12" fillId="0" borderId="0" xfId="10" applyFont="1" applyAlignment="1">
      <alignment horizontal="center" vertical="center"/>
    </xf>
    <xf numFmtId="0" fontId="2" fillId="0" borderId="0" xfId="10"/>
    <xf numFmtId="0" fontId="15" fillId="0" borderId="0" xfId="10" applyFont="1" applyAlignment="1">
      <alignment horizontal="center"/>
    </xf>
  </cellXfs>
  <cellStyles count="16">
    <cellStyle name="Normal 2" xfId="2" xr:uid="{C5765D48-C774-4FF3-A976-2F5A1760A0FB}"/>
    <cellStyle name="常规" xfId="0" builtinId="0"/>
    <cellStyle name="常规 10" xfId="13" xr:uid="{03373EFF-C7F2-4B22-BC88-C880CEC1FD9F}"/>
    <cellStyle name="常规 11" xfId="14" xr:uid="{DEE233E6-7305-4254-B614-D82080F547A8}"/>
    <cellStyle name="常规 12" xfId="15" xr:uid="{A072E034-B6F0-4EEB-AAE2-3157645AD7D7}"/>
    <cellStyle name="常规 2" xfId="1" xr:uid="{85E1278A-2390-4A3A-B39E-B928495DDBD7}"/>
    <cellStyle name="常规 3" xfId="3" xr:uid="{BE15D8E7-4545-445E-BE71-C56699F4CB24}"/>
    <cellStyle name="常规 4" xfId="4" xr:uid="{B8BF7908-AEC4-4997-B1DF-38DAE69EE0F9}"/>
    <cellStyle name="常规 5" xfId="8" xr:uid="{813FA9C0-8FE3-4D5C-B342-791546AB6C4C}"/>
    <cellStyle name="常规 6" xfId="9" xr:uid="{45D57F82-8423-4856-8689-FFC335262DCD}"/>
    <cellStyle name="常规 7" xfId="10" xr:uid="{36FD9DB7-44D9-43EF-8C37-8881D6A61227}"/>
    <cellStyle name="常规 8" xfId="11" xr:uid="{D8F27EA9-3FCB-4147-984D-CD1F12C18A4D}"/>
    <cellStyle name="常规 9" xfId="12" xr:uid="{0DC0C34B-3668-4A17-A4AF-161288E0B62F}"/>
    <cellStyle name="计算 2" xfId="5" xr:uid="{FC79B306-587E-4872-AB6C-4EE2CA39348E}"/>
    <cellStyle name="输出 2" xfId="6" xr:uid="{E256AEBD-262E-45D5-89EC-61B201402D1F}"/>
    <cellStyle name="输入 2" xfId="7" xr:uid="{87CDFACC-F4DE-46B1-8134-2442976E1431}"/>
  </cellStyles>
  <dxfs count="16">
    <dxf>
      <font>
        <color auto="1"/>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dxf>
    <dxf>
      <fill>
        <patternFill>
          <bgColor theme="9" tint="0.79998168889431442"/>
        </patternFill>
      </fill>
    </dxf>
    <dxf>
      <font>
        <color auto="1"/>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rgb="FFC9DAF8"/>
      </font>
      <fill>
        <patternFill patternType="solid">
          <fgColor rgb="FFC9DAF8"/>
          <bgColor rgb="FFC9DAF8"/>
        </patternFill>
      </fill>
    </dxf>
    <dxf>
      <font>
        <color rgb="FFFFFF00"/>
      </font>
      <fill>
        <patternFill patternType="solid">
          <fgColor rgb="FFFFFF00"/>
          <bgColor rgb="FFFFFF00"/>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color rgb="FFFFFFFF"/>
      </font>
      <fill>
        <patternFill patternType="solid">
          <fgColor rgb="FFFFFFFF"/>
          <bgColor rgb="FFFFFFFF"/>
        </patternFill>
      </fill>
    </dxf>
    <dxf>
      <font>
        <u val="none"/>
        <color theme="0"/>
      </font>
      <fill>
        <patternFill patternType="none">
          <bgColor auto="1"/>
        </patternFill>
      </fill>
      <border>
        <left/>
        <right/>
        <top/>
        <bottom/>
      </border>
    </dxf>
    <dxf>
      <font>
        <u val="none"/>
        <color theme="0"/>
      </font>
      <fill>
        <patternFill patternType="none">
          <bgColor auto="1"/>
        </patternFill>
      </fill>
    </dxf>
    <dxf>
      <font>
        <u val="none"/>
        <color theme="0"/>
      </font>
      <fill>
        <patternFill patternType="none">
          <bgColor auto="1"/>
        </patternFill>
      </fill>
      <border>
        <left/>
        <right/>
        <top/>
        <bottom/>
      </border>
    </dxf>
    <dxf>
      <font>
        <color rgb="FFFFFFF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alcChain" Target="calcChain.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hyperlink" Target="https://arxiv.org/abs/2405.04517" TargetMode="External"/><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87</xdr:col>
      <xdr:colOff>70526</xdr:colOff>
      <xdr:row>155</xdr:row>
      <xdr:rowOff>87351</xdr:rowOff>
    </xdr:from>
    <xdr:to>
      <xdr:col>97</xdr:col>
      <xdr:colOff>307878</xdr:colOff>
      <xdr:row>183</xdr:row>
      <xdr:rowOff>190500</xdr:rowOff>
    </xdr:to>
    <xdr:sp macro="" textlink="">
      <xdr:nvSpPr>
        <xdr:cNvPr id="2" name="Rectangle 1">
          <a:extLst>
            <a:ext uri="{FF2B5EF4-FFF2-40B4-BE49-F238E27FC236}">
              <a16:creationId xmlns:a16="http://schemas.microsoft.com/office/drawing/2014/main" id="{2AD6DA42-23F7-438B-B8C8-973B4A80338C}"/>
            </a:ext>
          </a:extLst>
        </xdr:cNvPr>
        <xdr:cNvSpPr/>
      </xdr:nvSpPr>
      <xdr:spPr>
        <a:xfrm>
          <a:off x="24930776" y="25185726"/>
          <a:ext cx="3075802" cy="4608474"/>
        </a:xfrm>
        <a:prstGeom prst="rect">
          <a:avLst/>
        </a:prstGeom>
        <a:noFill/>
        <a:ln w="38100">
          <a:solidFill>
            <a:schemeClr val="accent4">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Add &amp; Norm</a:t>
          </a:r>
        </a:p>
      </xdr:txBody>
    </xdr:sp>
    <xdr:clientData/>
  </xdr:twoCellAnchor>
  <xdr:twoCellAnchor>
    <xdr:from>
      <xdr:col>87</xdr:col>
      <xdr:colOff>95850</xdr:colOff>
      <xdr:row>283</xdr:row>
      <xdr:rowOff>61952</xdr:rowOff>
    </xdr:from>
    <xdr:to>
      <xdr:col>98</xdr:col>
      <xdr:colOff>129592</xdr:colOff>
      <xdr:row>328</xdr:row>
      <xdr:rowOff>170207</xdr:rowOff>
    </xdr:to>
    <xdr:sp macro="" textlink="">
      <xdr:nvSpPr>
        <xdr:cNvPr id="3" name="Rectangle 2">
          <a:extLst>
            <a:ext uri="{FF2B5EF4-FFF2-40B4-BE49-F238E27FC236}">
              <a16:creationId xmlns:a16="http://schemas.microsoft.com/office/drawing/2014/main" id="{230F8A57-5D44-41E6-987C-B6A27AE0726C}"/>
            </a:ext>
          </a:extLst>
        </xdr:cNvPr>
        <xdr:cNvSpPr/>
      </xdr:nvSpPr>
      <xdr:spPr>
        <a:xfrm>
          <a:off x="24956100" y="45886727"/>
          <a:ext cx="3176992" cy="7385355"/>
        </a:xfrm>
        <a:prstGeom prst="rect">
          <a:avLst/>
        </a:prstGeom>
        <a:noFill/>
        <a:ln w="38100">
          <a:solidFill>
            <a:schemeClr val="accent1">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Feed-Forward</a:t>
          </a:r>
        </a:p>
      </xdr:txBody>
    </xdr:sp>
    <xdr:clientData/>
  </xdr:twoCellAnchor>
  <xdr:twoCellAnchor>
    <xdr:from>
      <xdr:col>75</xdr:col>
      <xdr:colOff>1</xdr:colOff>
      <xdr:row>362</xdr:row>
      <xdr:rowOff>62716</xdr:rowOff>
    </xdr:from>
    <xdr:to>
      <xdr:col>99</xdr:col>
      <xdr:colOff>51838</xdr:colOff>
      <xdr:row>390</xdr:row>
      <xdr:rowOff>168313</xdr:rowOff>
    </xdr:to>
    <xdr:sp macro="" textlink="">
      <xdr:nvSpPr>
        <xdr:cNvPr id="4" name="Rectangle 3">
          <a:extLst>
            <a:ext uri="{FF2B5EF4-FFF2-40B4-BE49-F238E27FC236}">
              <a16:creationId xmlns:a16="http://schemas.microsoft.com/office/drawing/2014/main" id="{4D7C8996-FB8D-487F-8355-DAD12B48BC6E}"/>
            </a:ext>
          </a:extLst>
        </xdr:cNvPr>
        <xdr:cNvSpPr/>
      </xdr:nvSpPr>
      <xdr:spPr>
        <a:xfrm>
          <a:off x="21431251" y="58679566"/>
          <a:ext cx="6909837" cy="4629972"/>
        </a:xfrm>
        <a:prstGeom prst="rect">
          <a:avLst/>
        </a:prstGeom>
        <a:noFill/>
        <a:ln w="38100">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Linear</a:t>
          </a:r>
        </a:p>
      </xdr:txBody>
    </xdr:sp>
    <xdr:clientData/>
  </xdr:twoCellAnchor>
  <xdr:twoCellAnchor>
    <xdr:from>
      <xdr:col>75</xdr:col>
      <xdr:colOff>25918</xdr:colOff>
      <xdr:row>392</xdr:row>
      <xdr:rowOff>52373</xdr:rowOff>
    </xdr:from>
    <xdr:to>
      <xdr:col>99</xdr:col>
      <xdr:colOff>0</xdr:colOff>
      <xdr:row>421</xdr:row>
      <xdr:rowOff>105834</xdr:rowOff>
    </xdr:to>
    <xdr:sp macro="" textlink="">
      <xdr:nvSpPr>
        <xdr:cNvPr id="5" name="Rectangle 4">
          <a:extLst>
            <a:ext uri="{FF2B5EF4-FFF2-40B4-BE49-F238E27FC236}">
              <a16:creationId xmlns:a16="http://schemas.microsoft.com/office/drawing/2014/main" id="{A9C32BD4-95B6-478B-9DD5-FAA3DAA72995}"/>
            </a:ext>
          </a:extLst>
        </xdr:cNvPr>
        <xdr:cNvSpPr/>
      </xdr:nvSpPr>
      <xdr:spPr>
        <a:xfrm>
          <a:off x="21457168" y="63526973"/>
          <a:ext cx="6832082" cy="4749286"/>
        </a:xfrm>
        <a:prstGeom prst="rect">
          <a:avLst/>
        </a:prstGeom>
        <a:noFill/>
        <a:ln w="38100">
          <a:solidFill>
            <a:srgbClr val="00B05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Softmax</a:t>
          </a:r>
        </a:p>
        <a:p>
          <a:pPr algn="l"/>
          <a:endParaRPr lang="en-US" sz="1600" b="1" kern="1200"/>
        </a:p>
      </xdr:txBody>
    </xdr:sp>
    <xdr:clientData/>
  </xdr:twoCellAnchor>
  <xdr:twoCellAnchor>
    <xdr:from>
      <xdr:col>67</xdr:col>
      <xdr:colOff>279831</xdr:colOff>
      <xdr:row>58</xdr:row>
      <xdr:rowOff>165466</xdr:rowOff>
    </xdr:from>
    <xdr:to>
      <xdr:col>124</xdr:col>
      <xdr:colOff>185208</xdr:colOff>
      <xdr:row>360</xdr:row>
      <xdr:rowOff>177800</xdr:rowOff>
    </xdr:to>
    <xdr:sp macro="" textlink="">
      <xdr:nvSpPr>
        <xdr:cNvPr id="6" name="Rectangle 5">
          <a:extLst>
            <a:ext uri="{FF2B5EF4-FFF2-40B4-BE49-F238E27FC236}">
              <a16:creationId xmlns:a16="http://schemas.microsoft.com/office/drawing/2014/main" id="{FA33724E-54E1-4899-BCEC-C7A80C7D5FD1}"/>
            </a:ext>
          </a:extLst>
        </xdr:cNvPr>
        <xdr:cNvSpPr/>
      </xdr:nvSpPr>
      <xdr:spPr>
        <a:xfrm>
          <a:off x="19425081" y="9557116"/>
          <a:ext cx="16193127" cy="48894634"/>
        </a:xfrm>
        <a:prstGeom prst="rect">
          <a:avLst/>
        </a:prstGeom>
        <a:noFill/>
        <a:ln w="57150">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3600" b="1" kern="1200"/>
            <a:t>Transformer Decoder</a:t>
          </a:r>
        </a:p>
      </xdr:txBody>
    </xdr:sp>
    <xdr:clientData/>
  </xdr:twoCellAnchor>
  <xdr:twoCellAnchor>
    <xdr:from>
      <xdr:col>87</xdr:col>
      <xdr:colOff>68035</xdr:colOff>
      <xdr:row>59</xdr:row>
      <xdr:rowOff>158750</xdr:rowOff>
    </xdr:from>
    <xdr:to>
      <xdr:col>123</xdr:col>
      <xdr:colOff>15489</xdr:colOff>
      <xdr:row>154</xdr:row>
      <xdr:rowOff>170366</xdr:rowOff>
    </xdr:to>
    <xdr:sp macro="" textlink="">
      <xdr:nvSpPr>
        <xdr:cNvPr id="7" name="Rectangle 6">
          <a:extLst>
            <a:ext uri="{FF2B5EF4-FFF2-40B4-BE49-F238E27FC236}">
              <a16:creationId xmlns:a16="http://schemas.microsoft.com/office/drawing/2014/main" id="{DC3120BB-3A4C-472F-92E9-8918AB540ADA}"/>
            </a:ext>
          </a:extLst>
        </xdr:cNvPr>
        <xdr:cNvSpPr/>
      </xdr:nvSpPr>
      <xdr:spPr>
        <a:xfrm>
          <a:off x="24928285" y="9712325"/>
          <a:ext cx="10234454" cy="15384966"/>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Multi-head Self-Attention</a:t>
          </a:r>
        </a:p>
        <a:p>
          <a:pPr algn="l"/>
          <a:endParaRPr lang="en-US" sz="1600" b="1" kern="1200"/>
        </a:p>
      </xdr:txBody>
    </xdr:sp>
    <xdr:clientData/>
  </xdr:twoCellAnchor>
  <xdr:twoCellAnchor>
    <xdr:from>
      <xdr:col>87</xdr:col>
      <xdr:colOff>104742</xdr:colOff>
      <xdr:row>329</xdr:row>
      <xdr:rowOff>183298</xdr:rowOff>
    </xdr:from>
    <xdr:to>
      <xdr:col>98</xdr:col>
      <xdr:colOff>129592</xdr:colOff>
      <xdr:row>359</xdr:row>
      <xdr:rowOff>126999</xdr:rowOff>
    </xdr:to>
    <xdr:sp macro="" textlink="">
      <xdr:nvSpPr>
        <xdr:cNvPr id="8" name="Rectangle 7">
          <a:extLst>
            <a:ext uri="{FF2B5EF4-FFF2-40B4-BE49-F238E27FC236}">
              <a16:creationId xmlns:a16="http://schemas.microsoft.com/office/drawing/2014/main" id="{2D87C2E2-CD98-4491-A9F0-0704F9482D2F}"/>
            </a:ext>
          </a:extLst>
        </xdr:cNvPr>
        <xdr:cNvSpPr/>
      </xdr:nvSpPr>
      <xdr:spPr>
        <a:xfrm>
          <a:off x="24964992" y="53437573"/>
          <a:ext cx="3168100" cy="4820501"/>
        </a:xfrm>
        <a:prstGeom prst="rect">
          <a:avLst/>
        </a:prstGeom>
        <a:noFill/>
        <a:ln w="38100">
          <a:solidFill>
            <a:schemeClr val="accent4">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Add &amp; Norm</a:t>
          </a:r>
        </a:p>
      </xdr:txBody>
    </xdr:sp>
    <xdr:clientData/>
  </xdr:twoCellAnchor>
  <xdr:twoCellAnchor>
    <xdr:from>
      <xdr:col>60</xdr:col>
      <xdr:colOff>96173</xdr:colOff>
      <xdr:row>36</xdr:row>
      <xdr:rowOff>165100</xdr:rowOff>
    </xdr:from>
    <xdr:to>
      <xdr:col>97</xdr:col>
      <xdr:colOff>249464</xdr:colOff>
      <xdr:row>47</xdr:row>
      <xdr:rowOff>22678</xdr:rowOff>
    </xdr:to>
    <xdr:sp macro="" textlink="">
      <xdr:nvSpPr>
        <xdr:cNvPr id="9" name="Rectangle 8">
          <a:extLst>
            <a:ext uri="{FF2B5EF4-FFF2-40B4-BE49-F238E27FC236}">
              <a16:creationId xmlns:a16="http://schemas.microsoft.com/office/drawing/2014/main" id="{544CB4C6-7B46-4660-AC41-4584CBC83C0A}"/>
            </a:ext>
          </a:extLst>
        </xdr:cNvPr>
        <xdr:cNvSpPr/>
      </xdr:nvSpPr>
      <xdr:spPr>
        <a:xfrm>
          <a:off x="17241173" y="5994400"/>
          <a:ext cx="10726041" cy="1638753"/>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Word Embedding</a:t>
          </a:r>
        </a:p>
      </xdr:txBody>
    </xdr:sp>
    <xdr:clientData/>
  </xdr:twoCellAnchor>
  <xdr:twoCellAnchor>
    <xdr:from>
      <xdr:col>88</xdr:col>
      <xdr:colOff>194235</xdr:colOff>
      <xdr:row>50</xdr:row>
      <xdr:rowOff>101600</xdr:rowOff>
    </xdr:from>
    <xdr:to>
      <xdr:col>97</xdr:col>
      <xdr:colOff>89647</xdr:colOff>
      <xdr:row>57</xdr:row>
      <xdr:rowOff>101600</xdr:rowOff>
    </xdr:to>
    <xdr:sp macro="" textlink="">
      <xdr:nvSpPr>
        <xdr:cNvPr id="10" name="Rectangle 9">
          <a:extLst>
            <a:ext uri="{FF2B5EF4-FFF2-40B4-BE49-F238E27FC236}">
              <a16:creationId xmlns:a16="http://schemas.microsoft.com/office/drawing/2014/main" id="{87AD5C04-33BB-4DD0-A6E3-2DB5F19A9F9C}"/>
            </a:ext>
          </a:extLst>
        </xdr:cNvPr>
        <xdr:cNvSpPr/>
      </xdr:nvSpPr>
      <xdr:spPr>
        <a:xfrm>
          <a:off x="25340235" y="8197850"/>
          <a:ext cx="2467162" cy="1133475"/>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113</xdr:col>
      <xdr:colOff>204966</xdr:colOff>
      <xdr:row>147</xdr:row>
      <xdr:rowOff>124964</xdr:rowOff>
    </xdr:from>
    <xdr:to>
      <xdr:col>122</xdr:col>
      <xdr:colOff>106218</xdr:colOff>
      <xdr:row>154</xdr:row>
      <xdr:rowOff>80140</xdr:rowOff>
    </xdr:to>
    <xdr:sp macro="" textlink="">
      <xdr:nvSpPr>
        <xdr:cNvPr id="11" name="Rectangle 10">
          <a:extLst>
            <a:ext uri="{FF2B5EF4-FFF2-40B4-BE49-F238E27FC236}">
              <a16:creationId xmlns:a16="http://schemas.microsoft.com/office/drawing/2014/main" id="{1E1E5886-6A08-4C44-9ABC-94B24257665B}"/>
            </a:ext>
          </a:extLst>
        </xdr:cNvPr>
        <xdr:cNvSpPr/>
      </xdr:nvSpPr>
      <xdr:spPr>
        <a:xfrm>
          <a:off x="32494716" y="23927939"/>
          <a:ext cx="2473002" cy="1088651"/>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87</xdr:col>
      <xdr:colOff>66145</xdr:colOff>
      <xdr:row>252</xdr:row>
      <xdr:rowOff>61951</xdr:rowOff>
    </xdr:from>
    <xdr:to>
      <xdr:col>98</xdr:col>
      <xdr:colOff>145521</xdr:colOff>
      <xdr:row>281</xdr:row>
      <xdr:rowOff>101600</xdr:rowOff>
    </xdr:to>
    <xdr:sp macro="" textlink="">
      <xdr:nvSpPr>
        <xdr:cNvPr id="12" name="Rectangle 12">
          <a:extLst>
            <a:ext uri="{FF2B5EF4-FFF2-40B4-BE49-F238E27FC236}">
              <a16:creationId xmlns:a16="http://schemas.microsoft.com/office/drawing/2014/main" id="{11D4E854-353E-408B-B46D-3E31AE7E0FAF}"/>
            </a:ext>
          </a:extLst>
        </xdr:cNvPr>
        <xdr:cNvSpPr/>
      </xdr:nvSpPr>
      <xdr:spPr>
        <a:xfrm>
          <a:off x="24926395" y="40867051"/>
          <a:ext cx="3222626" cy="4735474"/>
        </a:xfrm>
        <a:prstGeom prst="rect">
          <a:avLst/>
        </a:prstGeom>
        <a:noFill/>
        <a:ln w="38100">
          <a:solidFill>
            <a:schemeClr val="accent4">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Add &amp; Norm</a:t>
          </a:r>
        </a:p>
      </xdr:txBody>
    </xdr:sp>
    <xdr:clientData/>
  </xdr:twoCellAnchor>
  <xdr:twoCellAnchor>
    <xdr:from>
      <xdr:col>88</xdr:col>
      <xdr:colOff>197140</xdr:colOff>
      <xdr:row>272</xdr:row>
      <xdr:rowOff>119321</xdr:rowOff>
    </xdr:from>
    <xdr:to>
      <xdr:col>97</xdr:col>
      <xdr:colOff>98392</xdr:colOff>
      <xdr:row>279</xdr:row>
      <xdr:rowOff>74496</xdr:rowOff>
    </xdr:to>
    <xdr:sp macro="" textlink="">
      <xdr:nvSpPr>
        <xdr:cNvPr id="13" name="Rectangle 13">
          <a:extLst>
            <a:ext uri="{FF2B5EF4-FFF2-40B4-BE49-F238E27FC236}">
              <a16:creationId xmlns:a16="http://schemas.microsoft.com/office/drawing/2014/main" id="{AE46FE50-3DA3-43D8-B9E0-F37C508318EA}"/>
            </a:ext>
          </a:extLst>
        </xdr:cNvPr>
        <xdr:cNvSpPr/>
      </xdr:nvSpPr>
      <xdr:spPr>
        <a:xfrm>
          <a:off x="25343140" y="44162921"/>
          <a:ext cx="2473002" cy="1088650"/>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13</xdr:col>
      <xdr:colOff>215900</xdr:colOff>
      <xdr:row>48</xdr:row>
      <xdr:rowOff>88900</xdr:rowOff>
    </xdr:from>
    <xdr:to>
      <xdr:col>20</xdr:col>
      <xdr:colOff>165100</xdr:colOff>
      <xdr:row>54</xdr:row>
      <xdr:rowOff>117424</xdr:rowOff>
    </xdr:to>
    <xdr:sp macro="" textlink="">
      <xdr:nvSpPr>
        <xdr:cNvPr id="14" name="Rectangle 14">
          <a:extLst>
            <a:ext uri="{FF2B5EF4-FFF2-40B4-BE49-F238E27FC236}">
              <a16:creationId xmlns:a16="http://schemas.microsoft.com/office/drawing/2014/main" id="{43188A8E-1E31-477B-9CA7-FE8BD8E522BE}"/>
            </a:ext>
          </a:extLst>
        </xdr:cNvPr>
        <xdr:cNvSpPr/>
      </xdr:nvSpPr>
      <xdr:spPr>
        <a:xfrm>
          <a:off x="3930650" y="7861300"/>
          <a:ext cx="1949450" cy="1000074"/>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17</xdr:col>
      <xdr:colOff>26841</xdr:colOff>
      <xdr:row>47</xdr:row>
      <xdr:rowOff>16290</xdr:rowOff>
    </xdr:from>
    <xdr:to>
      <xdr:col>27</xdr:col>
      <xdr:colOff>182156</xdr:colOff>
      <xdr:row>48</xdr:row>
      <xdr:rowOff>88901</xdr:rowOff>
    </xdr:to>
    <xdr:cxnSp macro="">
      <xdr:nvCxnSpPr>
        <xdr:cNvPr id="15" name="Elbow Connector 15">
          <a:extLst>
            <a:ext uri="{FF2B5EF4-FFF2-40B4-BE49-F238E27FC236}">
              <a16:creationId xmlns:a16="http://schemas.microsoft.com/office/drawing/2014/main" id="{BA24AAB8-5E3A-42FE-B76A-970F5A318430}"/>
            </a:ext>
          </a:extLst>
        </xdr:cNvPr>
        <xdr:cNvCxnSpPr>
          <a:stCxn id="14" idx="0"/>
          <a:endCxn id="17" idx="2"/>
        </xdr:cNvCxnSpPr>
      </xdr:nvCxnSpPr>
      <xdr:spPr>
        <a:xfrm rot="5400000" flipH="1" flipV="1">
          <a:off x="6273731" y="6237625"/>
          <a:ext cx="234536" cy="301281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182156</xdr:colOff>
      <xdr:row>45</xdr:row>
      <xdr:rowOff>63766</xdr:rowOff>
    </xdr:from>
    <xdr:to>
      <xdr:col>28</xdr:col>
      <xdr:colOff>109944</xdr:colOff>
      <xdr:row>48</xdr:row>
      <xdr:rowOff>154100</xdr:rowOff>
    </xdr:to>
    <xdr:grpSp>
      <xdr:nvGrpSpPr>
        <xdr:cNvPr id="16" name="Group 16">
          <a:extLst>
            <a:ext uri="{FF2B5EF4-FFF2-40B4-BE49-F238E27FC236}">
              <a16:creationId xmlns:a16="http://schemas.microsoft.com/office/drawing/2014/main" id="{6EBEE075-736D-4C06-9925-E2B6CCC81F6F}"/>
            </a:ext>
          </a:extLst>
        </xdr:cNvPr>
        <xdr:cNvGrpSpPr/>
      </xdr:nvGrpSpPr>
      <xdr:grpSpPr>
        <a:xfrm>
          <a:off x="10210620" y="9507123"/>
          <a:ext cx="390431" cy="702656"/>
          <a:chOff x="9311277" y="9671130"/>
          <a:chExt cx="283813" cy="696108"/>
        </a:xfrm>
      </xdr:grpSpPr>
      <xdr:sp macro="" textlink="">
        <xdr:nvSpPr>
          <xdr:cNvPr id="17" name="Oval 17">
            <a:extLst>
              <a:ext uri="{FF2B5EF4-FFF2-40B4-BE49-F238E27FC236}">
                <a16:creationId xmlns:a16="http://schemas.microsoft.com/office/drawing/2014/main" id="{795AC75A-2FB5-6F30-0560-409804B2E0C0}"/>
              </a:ext>
            </a:extLst>
          </xdr:cNvPr>
          <xdr:cNvSpPr/>
        </xdr:nvSpPr>
        <xdr:spPr>
          <a:xfrm>
            <a:off x="9311277" y="9893126"/>
            <a:ext cx="283813" cy="27554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wrap="square" lIns="0" rIns="0" rtlCol="0" anchor="ctr"/>
          <a:lstStyle/>
          <a:p>
            <a:pPr algn="ctr"/>
            <a:r>
              <a:rPr lang="en-US" sz="2000" kern="1200"/>
              <a:t>+</a:t>
            </a:r>
          </a:p>
        </xdr:txBody>
      </xdr:sp>
      <xdr:cxnSp macro="">
        <xdr:nvCxnSpPr>
          <xdr:cNvPr id="18" name="Straight Arrow Connector 18">
            <a:extLst>
              <a:ext uri="{FF2B5EF4-FFF2-40B4-BE49-F238E27FC236}">
                <a16:creationId xmlns:a16="http://schemas.microsoft.com/office/drawing/2014/main" id="{6D4A9DE1-3B8A-5B8E-B324-CED5D5C828D3}"/>
              </a:ext>
            </a:extLst>
          </xdr:cNvPr>
          <xdr:cNvCxnSpPr>
            <a:stCxn id="17" idx="4"/>
          </xdr:cNvCxnSpPr>
        </xdr:nvCxnSpPr>
        <xdr:spPr>
          <a:xfrm>
            <a:off x="9453184" y="10168675"/>
            <a:ext cx="80" cy="1985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9" name="Straight Arrow Connector 19">
            <a:extLst>
              <a:ext uri="{FF2B5EF4-FFF2-40B4-BE49-F238E27FC236}">
                <a16:creationId xmlns:a16="http://schemas.microsoft.com/office/drawing/2014/main" id="{A1C20CBE-6A12-0038-B2FB-FCC675C1A9C0}"/>
              </a:ext>
            </a:extLst>
          </xdr:cNvPr>
          <xdr:cNvCxnSpPr>
            <a:endCxn id="17" idx="0"/>
          </xdr:cNvCxnSpPr>
        </xdr:nvCxnSpPr>
        <xdr:spPr>
          <a:xfrm flipH="1">
            <a:off x="9453184" y="9671130"/>
            <a:ext cx="80" cy="22199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23</xdr:col>
      <xdr:colOff>136071</xdr:colOff>
      <xdr:row>62</xdr:row>
      <xdr:rowOff>158751</xdr:rowOff>
    </xdr:from>
    <xdr:to>
      <xdr:col>55</xdr:col>
      <xdr:colOff>79374</xdr:colOff>
      <xdr:row>126</xdr:row>
      <xdr:rowOff>158751</xdr:rowOff>
    </xdr:to>
    <xdr:sp macro="" textlink="">
      <xdr:nvSpPr>
        <xdr:cNvPr id="20" name="Rectangle 20">
          <a:extLst>
            <a:ext uri="{FF2B5EF4-FFF2-40B4-BE49-F238E27FC236}">
              <a16:creationId xmlns:a16="http://schemas.microsoft.com/office/drawing/2014/main" id="{97EFC83E-20D2-481A-9A7E-CB3DDD543791}"/>
            </a:ext>
          </a:extLst>
        </xdr:cNvPr>
        <xdr:cNvSpPr/>
      </xdr:nvSpPr>
      <xdr:spPr>
        <a:xfrm>
          <a:off x="6708321" y="10198101"/>
          <a:ext cx="9087303" cy="10363200"/>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Multi-head Self-Attention</a:t>
          </a:r>
        </a:p>
        <a:p>
          <a:pPr algn="l"/>
          <a:endParaRPr lang="en-US" sz="1600" b="1" kern="1200"/>
        </a:p>
      </xdr:txBody>
    </xdr:sp>
    <xdr:clientData/>
  </xdr:twoCellAnchor>
  <xdr:twoCellAnchor>
    <xdr:from>
      <xdr:col>28</xdr:col>
      <xdr:colOff>219650</xdr:colOff>
      <xdr:row>129</xdr:row>
      <xdr:rowOff>53544</xdr:rowOff>
    </xdr:from>
    <xdr:to>
      <xdr:col>29</xdr:col>
      <xdr:colOff>147440</xdr:colOff>
      <xdr:row>131</xdr:row>
      <xdr:rowOff>123568</xdr:rowOff>
    </xdr:to>
    <xdr:grpSp>
      <xdr:nvGrpSpPr>
        <xdr:cNvPr id="21" name="Group 21">
          <a:extLst>
            <a:ext uri="{FF2B5EF4-FFF2-40B4-BE49-F238E27FC236}">
              <a16:creationId xmlns:a16="http://schemas.microsoft.com/office/drawing/2014/main" id="{80E58851-2131-42AC-B6F0-0A08CA80E306}"/>
            </a:ext>
          </a:extLst>
        </xdr:cNvPr>
        <xdr:cNvGrpSpPr/>
      </xdr:nvGrpSpPr>
      <xdr:grpSpPr>
        <a:xfrm>
          <a:off x="10710757" y="26641901"/>
          <a:ext cx="390433" cy="478238"/>
          <a:chOff x="9311277" y="9893127"/>
          <a:chExt cx="283813" cy="474111"/>
        </a:xfrm>
      </xdr:grpSpPr>
      <xdr:sp macro="" textlink="">
        <xdr:nvSpPr>
          <xdr:cNvPr id="22" name="Oval 22">
            <a:extLst>
              <a:ext uri="{FF2B5EF4-FFF2-40B4-BE49-F238E27FC236}">
                <a16:creationId xmlns:a16="http://schemas.microsoft.com/office/drawing/2014/main" id="{CFB7C67F-72D4-FAF2-22E8-549B4CBE2B5A}"/>
              </a:ext>
            </a:extLst>
          </xdr:cNvPr>
          <xdr:cNvSpPr/>
        </xdr:nvSpPr>
        <xdr:spPr>
          <a:xfrm>
            <a:off x="9311277" y="9893127"/>
            <a:ext cx="283813" cy="27554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wrap="square" lIns="0" rIns="0" rtlCol="0" anchor="ctr"/>
          <a:lstStyle/>
          <a:p>
            <a:pPr algn="ctr"/>
            <a:r>
              <a:rPr lang="en-US" sz="2000" kern="1200"/>
              <a:t>+</a:t>
            </a:r>
          </a:p>
        </xdr:txBody>
      </xdr:sp>
      <xdr:cxnSp macro="">
        <xdr:nvCxnSpPr>
          <xdr:cNvPr id="23" name="Straight Arrow Connector 23">
            <a:extLst>
              <a:ext uri="{FF2B5EF4-FFF2-40B4-BE49-F238E27FC236}">
                <a16:creationId xmlns:a16="http://schemas.microsoft.com/office/drawing/2014/main" id="{20DC1704-0370-E7A0-76BF-E5EA9D92056C}"/>
              </a:ext>
            </a:extLst>
          </xdr:cNvPr>
          <xdr:cNvCxnSpPr>
            <a:stCxn id="22" idx="4"/>
          </xdr:cNvCxnSpPr>
        </xdr:nvCxnSpPr>
        <xdr:spPr>
          <a:xfrm>
            <a:off x="9453184" y="10168676"/>
            <a:ext cx="80" cy="198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24</xdr:col>
      <xdr:colOff>214085</xdr:colOff>
      <xdr:row>48</xdr:row>
      <xdr:rowOff>112486</xdr:rowOff>
    </xdr:from>
    <xdr:to>
      <xdr:col>31</xdr:col>
      <xdr:colOff>163285</xdr:colOff>
      <xdr:row>54</xdr:row>
      <xdr:rowOff>141010</xdr:rowOff>
    </xdr:to>
    <xdr:sp macro="" textlink="">
      <xdr:nvSpPr>
        <xdr:cNvPr id="24" name="Rectangle 24">
          <a:extLst>
            <a:ext uri="{FF2B5EF4-FFF2-40B4-BE49-F238E27FC236}">
              <a16:creationId xmlns:a16="http://schemas.microsoft.com/office/drawing/2014/main" id="{C211A6F9-B186-4CA2-9711-94BB78283012}"/>
            </a:ext>
          </a:extLst>
        </xdr:cNvPr>
        <xdr:cNvSpPr/>
      </xdr:nvSpPr>
      <xdr:spPr>
        <a:xfrm>
          <a:off x="7072085" y="7884886"/>
          <a:ext cx="1949450" cy="1000074"/>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24</xdr:col>
      <xdr:colOff>214084</xdr:colOff>
      <xdr:row>51</xdr:row>
      <xdr:rowOff>126747</xdr:rowOff>
    </xdr:from>
    <xdr:to>
      <xdr:col>28</xdr:col>
      <xdr:colOff>219649</xdr:colOff>
      <xdr:row>129</xdr:row>
      <xdr:rowOff>195642</xdr:rowOff>
    </xdr:to>
    <xdr:cxnSp macro="">
      <xdr:nvCxnSpPr>
        <xdr:cNvPr id="25" name="Elbow Connector 25">
          <a:extLst>
            <a:ext uri="{FF2B5EF4-FFF2-40B4-BE49-F238E27FC236}">
              <a16:creationId xmlns:a16="http://schemas.microsoft.com/office/drawing/2014/main" id="{E0DB76FD-2A05-4311-8517-8DC2259892B8}"/>
            </a:ext>
          </a:extLst>
        </xdr:cNvPr>
        <xdr:cNvCxnSpPr>
          <a:stCxn id="24" idx="1"/>
          <a:endCxn id="22" idx="2"/>
        </xdr:cNvCxnSpPr>
      </xdr:nvCxnSpPr>
      <xdr:spPr>
        <a:xfrm rot="10800000" flipH="1" flipV="1">
          <a:off x="7072084" y="8384922"/>
          <a:ext cx="1148565" cy="12660945"/>
        </a:xfrm>
        <a:prstGeom prst="bentConnector3">
          <a:avLst>
            <a:gd name="adj1" fmla="val -57217"/>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148541</xdr:colOff>
      <xdr:row>127</xdr:row>
      <xdr:rowOff>186231</xdr:rowOff>
    </xdr:from>
    <xdr:to>
      <xdr:col>32</xdr:col>
      <xdr:colOff>204107</xdr:colOff>
      <xdr:row>152</xdr:row>
      <xdr:rowOff>181428</xdr:rowOff>
    </xdr:to>
    <xdr:sp macro="" textlink="">
      <xdr:nvSpPr>
        <xdr:cNvPr id="26" name="Rectangle 26">
          <a:extLst>
            <a:ext uri="{FF2B5EF4-FFF2-40B4-BE49-F238E27FC236}">
              <a16:creationId xmlns:a16="http://schemas.microsoft.com/office/drawing/2014/main" id="{DE117C4A-BD7B-4841-BCFE-03B1AB6886E8}"/>
            </a:ext>
          </a:extLst>
        </xdr:cNvPr>
        <xdr:cNvSpPr/>
      </xdr:nvSpPr>
      <xdr:spPr>
        <a:xfrm>
          <a:off x="6720791" y="20722131"/>
          <a:ext cx="2627316" cy="4052847"/>
        </a:xfrm>
        <a:prstGeom prst="rect">
          <a:avLst/>
        </a:prstGeom>
        <a:noFill/>
        <a:ln w="38100">
          <a:solidFill>
            <a:schemeClr val="accent4">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Add &amp; Norm</a:t>
          </a:r>
        </a:p>
      </xdr:txBody>
    </xdr:sp>
    <xdr:clientData/>
  </xdr:twoCellAnchor>
  <xdr:twoCellAnchor>
    <xdr:from>
      <xdr:col>23</xdr:col>
      <xdr:colOff>171844</xdr:colOff>
      <xdr:row>154</xdr:row>
      <xdr:rowOff>0</xdr:rowOff>
    </xdr:from>
    <xdr:to>
      <xdr:col>32</xdr:col>
      <xdr:colOff>226786</xdr:colOff>
      <xdr:row>197</xdr:row>
      <xdr:rowOff>152400</xdr:rowOff>
    </xdr:to>
    <xdr:sp macro="" textlink="">
      <xdr:nvSpPr>
        <xdr:cNvPr id="27" name="Rectangle 27">
          <a:extLst>
            <a:ext uri="{FF2B5EF4-FFF2-40B4-BE49-F238E27FC236}">
              <a16:creationId xmlns:a16="http://schemas.microsoft.com/office/drawing/2014/main" id="{3AA642BA-3EED-427B-AA64-6110FCD80A23}"/>
            </a:ext>
          </a:extLst>
        </xdr:cNvPr>
        <xdr:cNvSpPr/>
      </xdr:nvSpPr>
      <xdr:spPr>
        <a:xfrm>
          <a:off x="6744094" y="24936450"/>
          <a:ext cx="2626692" cy="7115175"/>
        </a:xfrm>
        <a:prstGeom prst="rect">
          <a:avLst/>
        </a:prstGeom>
        <a:noFill/>
        <a:ln w="38100">
          <a:solidFill>
            <a:schemeClr val="accent1">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Feed-Forward</a:t>
          </a:r>
        </a:p>
      </xdr:txBody>
    </xdr:sp>
    <xdr:clientData/>
  </xdr:twoCellAnchor>
  <xdr:twoCellAnchor>
    <xdr:from>
      <xdr:col>24</xdr:col>
      <xdr:colOff>226786</xdr:colOff>
      <xdr:row>145</xdr:row>
      <xdr:rowOff>90715</xdr:rowOff>
    </xdr:from>
    <xdr:to>
      <xdr:col>31</xdr:col>
      <xdr:colOff>175986</xdr:colOff>
      <xdr:row>151</xdr:row>
      <xdr:rowOff>119239</xdr:rowOff>
    </xdr:to>
    <xdr:sp macro="" textlink="">
      <xdr:nvSpPr>
        <xdr:cNvPr id="28" name="Rectangle 28">
          <a:extLst>
            <a:ext uri="{FF2B5EF4-FFF2-40B4-BE49-F238E27FC236}">
              <a16:creationId xmlns:a16="http://schemas.microsoft.com/office/drawing/2014/main" id="{29E1A6B8-F8BB-4635-9FE8-B63E2C8B106A}"/>
            </a:ext>
          </a:extLst>
        </xdr:cNvPr>
        <xdr:cNvSpPr/>
      </xdr:nvSpPr>
      <xdr:spPr>
        <a:xfrm>
          <a:off x="7084786" y="23569840"/>
          <a:ext cx="1949450" cy="1000074"/>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23</xdr:col>
      <xdr:colOff>158751</xdr:colOff>
      <xdr:row>198</xdr:row>
      <xdr:rowOff>113394</xdr:rowOff>
    </xdr:from>
    <xdr:to>
      <xdr:col>32</xdr:col>
      <xdr:colOff>204107</xdr:colOff>
      <xdr:row>223</xdr:row>
      <xdr:rowOff>108591</xdr:rowOff>
    </xdr:to>
    <xdr:sp macro="" textlink="">
      <xdr:nvSpPr>
        <xdr:cNvPr id="29" name="Rectangle 29">
          <a:extLst>
            <a:ext uri="{FF2B5EF4-FFF2-40B4-BE49-F238E27FC236}">
              <a16:creationId xmlns:a16="http://schemas.microsoft.com/office/drawing/2014/main" id="{A1ED67BA-D661-4CC8-961D-6B03E9D55C0B}"/>
            </a:ext>
          </a:extLst>
        </xdr:cNvPr>
        <xdr:cNvSpPr/>
      </xdr:nvSpPr>
      <xdr:spPr>
        <a:xfrm>
          <a:off x="6731001" y="32174544"/>
          <a:ext cx="2617106" cy="4043322"/>
        </a:xfrm>
        <a:prstGeom prst="rect">
          <a:avLst/>
        </a:prstGeom>
        <a:noFill/>
        <a:ln w="38100">
          <a:solidFill>
            <a:schemeClr val="accent4">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Add &amp; Norm</a:t>
          </a:r>
        </a:p>
      </xdr:txBody>
    </xdr:sp>
    <xdr:clientData/>
  </xdr:twoCellAnchor>
  <xdr:twoCellAnchor>
    <xdr:from>
      <xdr:col>29</xdr:col>
      <xdr:colOff>19886</xdr:colOff>
      <xdr:row>122</xdr:row>
      <xdr:rowOff>119004</xdr:rowOff>
    </xdr:from>
    <xdr:to>
      <xdr:col>47</xdr:col>
      <xdr:colOff>183300</xdr:colOff>
      <xdr:row>129</xdr:row>
      <xdr:rowOff>53543</xdr:rowOff>
    </xdr:to>
    <xdr:cxnSp macro="">
      <xdr:nvCxnSpPr>
        <xdr:cNvPr id="30" name="Elbow Connector 30">
          <a:extLst>
            <a:ext uri="{FF2B5EF4-FFF2-40B4-BE49-F238E27FC236}">
              <a16:creationId xmlns:a16="http://schemas.microsoft.com/office/drawing/2014/main" id="{67456FAD-1B97-4DA1-B237-D660F42EA4F6}"/>
            </a:ext>
          </a:extLst>
        </xdr:cNvPr>
        <xdr:cNvCxnSpPr>
          <a:stCxn id="31" idx="1"/>
          <a:endCxn id="22" idx="0"/>
        </xdr:cNvCxnSpPr>
      </xdr:nvCxnSpPr>
      <xdr:spPr>
        <a:xfrm rot="10800000" flipV="1">
          <a:off x="8306636" y="19873854"/>
          <a:ext cx="5306914" cy="106801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183299</xdr:colOff>
      <xdr:row>119</xdr:row>
      <xdr:rowOff>104743</xdr:rowOff>
    </xdr:from>
    <xdr:to>
      <xdr:col>54</xdr:col>
      <xdr:colOff>132499</xdr:colOff>
      <xdr:row>125</xdr:row>
      <xdr:rowOff>133267</xdr:rowOff>
    </xdr:to>
    <xdr:sp macro="" textlink="">
      <xdr:nvSpPr>
        <xdr:cNvPr id="31" name="Rectangle 31">
          <a:extLst>
            <a:ext uri="{FF2B5EF4-FFF2-40B4-BE49-F238E27FC236}">
              <a16:creationId xmlns:a16="http://schemas.microsoft.com/office/drawing/2014/main" id="{572702AF-1BB7-498E-86FB-798E1E54BB2D}"/>
            </a:ext>
          </a:extLst>
        </xdr:cNvPr>
        <xdr:cNvSpPr/>
      </xdr:nvSpPr>
      <xdr:spPr>
        <a:xfrm>
          <a:off x="13613549" y="19373818"/>
          <a:ext cx="1949450" cy="1000074"/>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27</xdr:col>
      <xdr:colOff>215900</xdr:colOff>
      <xdr:row>200</xdr:row>
      <xdr:rowOff>63500</xdr:rowOff>
    </xdr:from>
    <xdr:to>
      <xdr:col>28</xdr:col>
      <xdr:colOff>143690</xdr:colOff>
      <xdr:row>202</xdr:row>
      <xdr:rowOff>133524</xdr:rowOff>
    </xdr:to>
    <xdr:grpSp>
      <xdr:nvGrpSpPr>
        <xdr:cNvPr id="32" name="Group 32">
          <a:extLst>
            <a:ext uri="{FF2B5EF4-FFF2-40B4-BE49-F238E27FC236}">
              <a16:creationId xmlns:a16="http://schemas.microsoft.com/office/drawing/2014/main" id="{F8F234B7-4C5F-4CB3-82D1-2AB0D10F0CDA}"/>
            </a:ext>
          </a:extLst>
        </xdr:cNvPr>
        <xdr:cNvGrpSpPr/>
      </xdr:nvGrpSpPr>
      <xdr:grpSpPr>
        <a:xfrm>
          <a:off x="10244364" y="41143464"/>
          <a:ext cx="390433" cy="478239"/>
          <a:chOff x="9311277" y="9893127"/>
          <a:chExt cx="283813" cy="474111"/>
        </a:xfrm>
      </xdr:grpSpPr>
      <xdr:sp macro="" textlink="">
        <xdr:nvSpPr>
          <xdr:cNvPr id="33" name="Oval 33">
            <a:extLst>
              <a:ext uri="{FF2B5EF4-FFF2-40B4-BE49-F238E27FC236}">
                <a16:creationId xmlns:a16="http://schemas.microsoft.com/office/drawing/2014/main" id="{2B1E734C-A11C-FFBA-2A1B-8C8B8468D8BE}"/>
              </a:ext>
            </a:extLst>
          </xdr:cNvPr>
          <xdr:cNvSpPr/>
        </xdr:nvSpPr>
        <xdr:spPr>
          <a:xfrm>
            <a:off x="9311277" y="9893127"/>
            <a:ext cx="283813" cy="27554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wrap="square" lIns="0" rIns="0" rtlCol="0" anchor="ctr"/>
          <a:lstStyle/>
          <a:p>
            <a:pPr algn="ctr"/>
            <a:r>
              <a:rPr lang="en-US" sz="2000" kern="1200"/>
              <a:t>+</a:t>
            </a:r>
          </a:p>
        </xdr:txBody>
      </xdr:sp>
      <xdr:cxnSp macro="">
        <xdr:nvCxnSpPr>
          <xdr:cNvPr id="34" name="Straight Arrow Connector 34">
            <a:extLst>
              <a:ext uri="{FF2B5EF4-FFF2-40B4-BE49-F238E27FC236}">
                <a16:creationId xmlns:a16="http://schemas.microsoft.com/office/drawing/2014/main" id="{CA066BBE-CA9F-70E3-33FD-D83837658E71}"/>
              </a:ext>
            </a:extLst>
          </xdr:cNvPr>
          <xdr:cNvCxnSpPr>
            <a:stCxn id="33" idx="4"/>
          </xdr:cNvCxnSpPr>
        </xdr:nvCxnSpPr>
        <xdr:spPr>
          <a:xfrm>
            <a:off x="9453185" y="10168676"/>
            <a:ext cx="80" cy="198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24</xdr:col>
      <xdr:colOff>226786</xdr:colOff>
      <xdr:row>148</xdr:row>
      <xdr:rowOff>104977</xdr:rowOff>
    </xdr:from>
    <xdr:to>
      <xdr:col>27</xdr:col>
      <xdr:colOff>215900</xdr:colOff>
      <xdr:row>200</xdr:row>
      <xdr:rowOff>201947</xdr:rowOff>
    </xdr:to>
    <xdr:cxnSp macro="">
      <xdr:nvCxnSpPr>
        <xdr:cNvPr id="35" name="Elbow Connector 35">
          <a:extLst>
            <a:ext uri="{FF2B5EF4-FFF2-40B4-BE49-F238E27FC236}">
              <a16:creationId xmlns:a16="http://schemas.microsoft.com/office/drawing/2014/main" id="{9D7F3890-87D2-4CA6-A9FB-69D365BC5BE0}"/>
            </a:ext>
          </a:extLst>
        </xdr:cNvPr>
        <xdr:cNvCxnSpPr>
          <a:stCxn id="28" idx="1"/>
          <a:endCxn id="33" idx="2"/>
        </xdr:cNvCxnSpPr>
      </xdr:nvCxnSpPr>
      <xdr:spPr>
        <a:xfrm rot="10800000" flipH="1" flipV="1">
          <a:off x="7084786" y="24069877"/>
          <a:ext cx="846364" cy="8478970"/>
        </a:xfrm>
        <a:prstGeom prst="bentConnector3">
          <a:avLst>
            <a:gd name="adj1" fmla="val -6611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203200</xdr:colOff>
      <xdr:row>191</xdr:row>
      <xdr:rowOff>139700</xdr:rowOff>
    </xdr:from>
    <xdr:to>
      <xdr:col>31</xdr:col>
      <xdr:colOff>152400</xdr:colOff>
      <xdr:row>197</xdr:row>
      <xdr:rowOff>66624</xdr:rowOff>
    </xdr:to>
    <xdr:sp macro="" textlink="">
      <xdr:nvSpPr>
        <xdr:cNvPr id="36" name="Rectangle 36">
          <a:extLst>
            <a:ext uri="{FF2B5EF4-FFF2-40B4-BE49-F238E27FC236}">
              <a16:creationId xmlns:a16="http://schemas.microsoft.com/office/drawing/2014/main" id="{0A4D9751-ACAD-4906-AFB5-5D0A18F45AC4}"/>
            </a:ext>
          </a:extLst>
        </xdr:cNvPr>
        <xdr:cNvSpPr/>
      </xdr:nvSpPr>
      <xdr:spPr>
        <a:xfrm>
          <a:off x="7061200" y="31067375"/>
          <a:ext cx="1949450" cy="898474"/>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28</xdr:col>
      <xdr:colOff>12699</xdr:colOff>
      <xdr:row>197</xdr:row>
      <xdr:rowOff>66624</xdr:rowOff>
    </xdr:from>
    <xdr:to>
      <xdr:col>28</xdr:col>
      <xdr:colOff>14694</xdr:colOff>
      <xdr:row>200</xdr:row>
      <xdr:rowOff>63500</xdr:rowOff>
    </xdr:to>
    <xdr:cxnSp macro="">
      <xdr:nvCxnSpPr>
        <xdr:cNvPr id="37" name="Elbow Connector 37">
          <a:extLst>
            <a:ext uri="{FF2B5EF4-FFF2-40B4-BE49-F238E27FC236}">
              <a16:creationId xmlns:a16="http://schemas.microsoft.com/office/drawing/2014/main" id="{F9D8A92D-F6F4-45A8-9A08-D4F44E4FC0AC}"/>
            </a:ext>
          </a:extLst>
        </xdr:cNvPr>
        <xdr:cNvCxnSpPr>
          <a:stCxn id="36" idx="2"/>
          <a:endCxn id="33" idx="0"/>
        </xdr:cNvCxnSpPr>
      </xdr:nvCxnSpPr>
      <xdr:spPr>
        <a:xfrm rot="16200000" flipH="1">
          <a:off x="7773371" y="32206177"/>
          <a:ext cx="482651" cy="199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68037</xdr:colOff>
      <xdr:row>58</xdr:row>
      <xdr:rowOff>158751</xdr:rowOff>
    </xdr:from>
    <xdr:to>
      <xdr:col>56</xdr:col>
      <xdr:colOff>181430</xdr:colOff>
      <xdr:row>225</xdr:row>
      <xdr:rowOff>0</xdr:rowOff>
    </xdr:to>
    <xdr:sp macro="" textlink="">
      <xdr:nvSpPr>
        <xdr:cNvPr id="38" name="Rectangle 38">
          <a:extLst>
            <a:ext uri="{FF2B5EF4-FFF2-40B4-BE49-F238E27FC236}">
              <a16:creationId xmlns:a16="http://schemas.microsoft.com/office/drawing/2014/main" id="{9A5D8EE7-01FA-447A-B535-8CA92E6075E4}"/>
            </a:ext>
          </a:extLst>
        </xdr:cNvPr>
        <xdr:cNvSpPr/>
      </xdr:nvSpPr>
      <xdr:spPr>
        <a:xfrm>
          <a:off x="1782537" y="9550401"/>
          <a:ext cx="14400893" cy="26882724"/>
        </a:xfrm>
        <a:prstGeom prst="rect">
          <a:avLst/>
        </a:prstGeom>
        <a:noFill/>
        <a:ln w="57150">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3600" b="1" kern="1200"/>
            <a:t>Transformer Encoder</a:t>
          </a:r>
        </a:p>
      </xdr:txBody>
    </xdr:sp>
    <xdr:clientData/>
  </xdr:twoCellAnchor>
  <xdr:twoCellAnchor>
    <xdr:from>
      <xdr:col>76</xdr:col>
      <xdr:colOff>266543</xdr:colOff>
      <xdr:row>50</xdr:row>
      <xdr:rowOff>125433</xdr:rowOff>
    </xdr:from>
    <xdr:to>
      <xdr:col>85</xdr:col>
      <xdr:colOff>52873</xdr:colOff>
      <xdr:row>57</xdr:row>
      <xdr:rowOff>62716</xdr:rowOff>
    </xdr:to>
    <xdr:sp macro="" textlink="">
      <xdr:nvSpPr>
        <xdr:cNvPr id="39" name="Rectangle 39">
          <a:extLst>
            <a:ext uri="{FF2B5EF4-FFF2-40B4-BE49-F238E27FC236}">
              <a16:creationId xmlns:a16="http://schemas.microsoft.com/office/drawing/2014/main" id="{8D469438-E007-4477-ADFF-178550F3E107}"/>
            </a:ext>
          </a:extLst>
        </xdr:cNvPr>
        <xdr:cNvSpPr/>
      </xdr:nvSpPr>
      <xdr:spPr>
        <a:xfrm>
          <a:off x="21983543" y="8221683"/>
          <a:ext cx="2358080" cy="1070758"/>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80</xdr:col>
      <xdr:colOff>324338</xdr:colOff>
      <xdr:row>48</xdr:row>
      <xdr:rowOff>197771</xdr:rowOff>
    </xdr:from>
    <xdr:to>
      <xdr:col>92</xdr:col>
      <xdr:colOff>69929</xdr:colOff>
      <xdr:row>50</xdr:row>
      <xdr:rowOff>125433</xdr:rowOff>
    </xdr:to>
    <xdr:cxnSp macro="">
      <xdr:nvCxnSpPr>
        <xdr:cNvPr id="40" name="Elbow Connector 40">
          <a:extLst>
            <a:ext uri="{FF2B5EF4-FFF2-40B4-BE49-F238E27FC236}">
              <a16:creationId xmlns:a16="http://schemas.microsoft.com/office/drawing/2014/main" id="{0FDFEA21-B806-482B-8B95-D9CCB1CCEB5F}"/>
            </a:ext>
          </a:extLst>
        </xdr:cNvPr>
        <xdr:cNvCxnSpPr>
          <a:stCxn id="39" idx="0"/>
          <a:endCxn id="42" idx="2"/>
        </xdr:cNvCxnSpPr>
      </xdr:nvCxnSpPr>
      <xdr:spPr>
        <a:xfrm rot="5400000" flipH="1" flipV="1">
          <a:off x="24607778" y="6470531"/>
          <a:ext cx="289612" cy="321269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92</xdr:col>
      <xdr:colOff>69929</xdr:colOff>
      <xdr:row>47</xdr:row>
      <xdr:rowOff>38878</xdr:rowOff>
    </xdr:from>
    <xdr:to>
      <xdr:col>92</xdr:col>
      <xdr:colOff>321697</xdr:colOff>
      <xdr:row>50</xdr:row>
      <xdr:rowOff>129212</xdr:rowOff>
    </xdr:to>
    <xdr:grpSp>
      <xdr:nvGrpSpPr>
        <xdr:cNvPr id="41" name="Group 41">
          <a:extLst>
            <a:ext uri="{FF2B5EF4-FFF2-40B4-BE49-F238E27FC236}">
              <a16:creationId xmlns:a16="http://schemas.microsoft.com/office/drawing/2014/main" id="{E4374F91-5D7C-4198-A20C-8C0E559921B1}"/>
            </a:ext>
          </a:extLst>
        </xdr:cNvPr>
        <xdr:cNvGrpSpPr/>
      </xdr:nvGrpSpPr>
      <xdr:grpSpPr>
        <a:xfrm>
          <a:off x="33652358" y="9890449"/>
          <a:ext cx="251768" cy="702656"/>
          <a:chOff x="9311277" y="9671130"/>
          <a:chExt cx="283813" cy="696108"/>
        </a:xfrm>
      </xdr:grpSpPr>
      <xdr:sp macro="" textlink="">
        <xdr:nvSpPr>
          <xdr:cNvPr id="42" name="Oval 42">
            <a:extLst>
              <a:ext uri="{FF2B5EF4-FFF2-40B4-BE49-F238E27FC236}">
                <a16:creationId xmlns:a16="http://schemas.microsoft.com/office/drawing/2014/main" id="{D915C8D0-F8AE-BDE6-0D25-FFDF5EA1536B}"/>
              </a:ext>
            </a:extLst>
          </xdr:cNvPr>
          <xdr:cNvSpPr/>
        </xdr:nvSpPr>
        <xdr:spPr>
          <a:xfrm>
            <a:off x="9311277" y="9893126"/>
            <a:ext cx="283813" cy="27554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wrap="square" lIns="0" rIns="0" rtlCol="0" anchor="ctr"/>
          <a:lstStyle/>
          <a:p>
            <a:pPr algn="ctr"/>
            <a:r>
              <a:rPr lang="en-US" sz="2000" kern="1200"/>
              <a:t>+</a:t>
            </a:r>
          </a:p>
        </xdr:txBody>
      </xdr:sp>
      <xdr:cxnSp macro="">
        <xdr:nvCxnSpPr>
          <xdr:cNvPr id="43" name="Straight Arrow Connector 43">
            <a:extLst>
              <a:ext uri="{FF2B5EF4-FFF2-40B4-BE49-F238E27FC236}">
                <a16:creationId xmlns:a16="http://schemas.microsoft.com/office/drawing/2014/main" id="{D90C6AF6-54CB-D34F-05E2-D6800EBAD466}"/>
              </a:ext>
            </a:extLst>
          </xdr:cNvPr>
          <xdr:cNvCxnSpPr>
            <a:stCxn id="42" idx="4"/>
          </xdr:cNvCxnSpPr>
        </xdr:nvCxnSpPr>
        <xdr:spPr>
          <a:xfrm>
            <a:off x="9453184" y="10168675"/>
            <a:ext cx="80" cy="19856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44" name="Straight Arrow Connector 44">
            <a:extLst>
              <a:ext uri="{FF2B5EF4-FFF2-40B4-BE49-F238E27FC236}">
                <a16:creationId xmlns:a16="http://schemas.microsoft.com/office/drawing/2014/main" id="{895C4BF2-30F8-961D-7875-1A6DA7B4E788}"/>
              </a:ext>
            </a:extLst>
          </xdr:cNvPr>
          <xdr:cNvCxnSpPr>
            <a:endCxn id="42" idx="0"/>
          </xdr:cNvCxnSpPr>
        </xdr:nvCxnSpPr>
        <xdr:spPr>
          <a:xfrm flipH="1">
            <a:off x="9453184" y="9671130"/>
            <a:ext cx="80" cy="22199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93</xdr:col>
      <xdr:colOff>0</xdr:colOff>
      <xdr:row>157</xdr:row>
      <xdr:rowOff>0</xdr:rowOff>
    </xdr:from>
    <xdr:to>
      <xdr:col>93</xdr:col>
      <xdr:colOff>257990</xdr:colOff>
      <xdr:row>159</xdr:row>
      <xdr:rowOff>70024</xdr:rowOff>
    </xdr:to>
    <xdr:grpSp>
      <xdr:nvGrpSpPr>
        <xdr:cNvPr id="45" name="Group 45">
          <a:extLst>
            <a:ext uri="{FF2B5EF4-FFF2-40B4-BE49-F238E27FC236}">
              <a16:creationId xmlns:a16="http://schemas.microsoft.com/office/drawing/2014/main" id="{0CC0A810-3797-4539-8B5B-284488C828E2}"/>
            </a:ext>
          </a:extLst>
        </xdr:cNvPr>
        <xdr:cNvGrpSpPr/>
      </xdr:nvGrpSpPr>
      <xdr:grpSpPr>
        <a:xfrm>
          <a:off x="34045071" y="32303357"/>
          <a:ext cx="257990" cy="478238"/>
          <a:chOff x="9311277" y="9893127"/>
          <a:chExt cx="283813" cy="474111"/>
        </a:xfrm>
      </xdr:grpSpPr>
      <xdr:sp macro="" textlink="">
        <xdr:nvSpPr>
          <xdr:cNvPr id="46" name="Oval 46">
            <a:extLst>
              <a:ext uri="{FF2B5EF4-FFF2-40B4-BE49-F238E27FC236}">
                <a16:creationId xmlns:a16="http://schemas.microsoft.com/office/drawing/2014/main" id="{21CAF58C-6E42-37FF-D4F4-C7F418F35851}"/>
              </a:ext>
            </a:extLst>
          </xdr:cNvPr>
          <xdr:cNvSpPr/>
        </xdr:nvSpPr>
        <xdr:spPr>
          <a:xfrm>
            <a:off x="9311277" y="9893127"/>
            <a:ext cx="283813" cy="27554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wrap="square" lIns="0" rIns="0" rtlCol="0" anchor="ctr"/>
          <a:lstStyle/>
          <a:p>
            <a:pPr algn="ctr"/>
            <a:r>
              <a:rPr lang="en-US" sz="2000" kern="1200"/>
              <a:t>+</a:t>
            </a:r>
          </a:p>
        </xdr:txBody>
      </xdr:sp>
      <xdr:cxnSp macro="">
        <xdr:nvCxnSpPr>
          <xdr:cNvPr id="47" name="Straight Arrow Connector 47">
            <a:extLst>
              <a:ext uri="{FF2B5EF4-FFF2-40B4-BE49-F238E27FC236}">
                <a16:creationId xmlns:a16="http://schemas.microsoft.com/office/drawing/2014/main" id="{9FC117DA-8FF3-C328-78D1-1E152273CAF4}"/>
              </a:ext>
            </a:extLst>
          </xdr:cNvPr>
          <xdr:cNvCxnSpPr>
            <a:stCxn id="46" idx="4"/>
          </xdr:cNvCxnSpPr>
        </xdr:nvCxnSpPr>
        <xdr:spPr>
          <a:xfrm>
            <a:off x="9453184" y="10168676"/>
            <a:ext cx="80" cy="198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93</xdr:col>
      <xdr:colOff>128996</xdr:colOff>
      <xdr:row>151</xdr:row>
      <xdr:rowOff>952</xdr:rowOff>
    </xdr:from>
    <xdr:to>
      <xdr:col>113</xdr:col>
      <xdr:colOff>204967</xdr:colOff>
      <xdr:row>157</xdr:row>
      <xdr:rowOff>0</xdr:rowOff>
    </xdr:to>
    <xdr:cxnSp macro="">
      <xdr:nvCxnSpPr>
        <xdr:cNvPr id="48" name="Elbow Connector 48">
          <a:extLst>
            <a:ext uri="{FF2B5EF4-FFF2-40B4-BE49-F238E27FC236}">
              <a16:creationId xmlns:a16="http://schemas.microsoft.com/office/drawing/2014/main" id="{7625E958-D94A-456A-8C22-8E4CF2BE67D5}"/>
            </a:ext>
          </a:extLst>
        </xdr:cNvPr>
        <xdr:cNvCxnSpPr>
          <a:stCxn id="11" idx="1"/>
          <a:endCxn id="46" idx="0"/>
        </xdr:cNvCxnSpPr>
      </xdr:nvCxnSpPr>
      <xdr:spPr>
        <a:xfrm rot="10800000" flipV="1">
          <a:off x="26703746" y="24451627"/>
          <a:ext cx="5790971" cy="97059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194234</xdr:colOff>
      <xdr:row>53</xdr:row>
      <xdr:rowOff>203199</xdr:rowOff>
    </xdr:from>
    <xdr:to>
      <xdr:col>92</xdr:col>
      <xdr:colOff>330199</xdr:colOff>
      <xdr:row>157</xdr:row>
      <xdr:rowOff>138446</xdr:rowOff>
    </xdr:to>
    <xdr:cxnSp macro="">
      <xdr:nvCxnSpPr>
        <xdr:cNvPr id="49" name="Elbow Connector 49">
          <a:extLst>
            <a:ext uri="{FF2B5EF4-FFF2-40B4-BE49-F238E27FC236}">
              <a16:creationId xmlns:a16="http://schemas.microsoft.com/office/drawing/2014/main" id="{0EB9AF40-3A2B-4E46-BD08-4080A8E5CA9A}"/>
            </a:ext>
          </a:extLst>
        </xdr:cNvPr>
        <xdr:cNvCxnSpPr>
          <a:stCxn id="10" idx="1"/>
          <a:endCxn id="46" idx="2"/>
        </xdr:cNvCxnSpPr>
      </xdr:nvCxnSpPr>
      <xdr:spPr>
        <a:xfrm rot="10800000" flipH="1" flipV="1">
          <a:off x="25340234" y="8747124"/>
          <a:ext cx="1231340" cy="16813547"/>
        </a:xfrm>
        <a:prstGeom prst="bentConnector3">
          <a:avLst>
            <a:gd name="adj1" fmla="val -4766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87</xdr:col>
      <xdr:colOff>57726</xdr:colOff>
      <xdr:row>185</xdr:row>
      <xdr:rowOff>0</xdr:rowOff>
    </xdr:from>
    <xdr:to>
      <xdr:col>123</xdr:col>
      <xdr:colOff>5180</xdr:colOff>
      <xdr:row>250</xdr:row>
      <xdr:rowOff>119062</xdr:rowOff>
    </xdr:to>
    <xdr:sp macro="" textlink="">
      <xdr:nvSpPr>
        <xdr:cNvPr id="50" name="Rectangle 50">
          <a:extLst>
            <a:ext uri="{FF2B5EF4-FFF2-40B4-BE49-F238E27FC236}">
              <a16:creationId xmlns:a16="http://schemas.microsoft.com/office/drawing/2014/main" id="{B17E5E23-7DB1-4441-BEF4-02EAB74E50C2}"/>
            </a:ext>
          </a:extLst>
        </xdr:cNvPr>
        <xdr:cNvSpPr/>
      </xdr:nvSpPr>
      <xdr:spPr>
        <a:xfrm>
          <a:off x="24917976" y="29956125"/>
          <a:ext cx="10234454" cy="10644187"/>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Multi-head Cross-Attention</a:t>
          </a:r>
        </a:p>
        <a:p>
          <a:pPr algn="l"/>
          <a:endParaRPr lang="en-US" sz="1600" b="1" kern="1200"/>
        </a:p>
      </xdr:txBody>
    </xdr:sp>
    <xdr:clientData/>
  </xdr:twoCellAnchor>
  <xdr:twoCellAnchor>
    <xdr:from>
      <xdr:col>92</xdr:col>
      <xdr:colOff>134697</xdr:colOff>
      <xdr:row>254</xdr:row>
      <xdr:rowOff>5590</xdr:rowOff>
    </xdr:from>
    <xdr:to>
      <xdr:col>93</xdr:col>
      <xdr:colOff>65566</xdr:colOff>
      <xdr:row>256</xdr:row>
      <xdr:rowOff>88313</xdr:rowOff>
    </xdr:to>
    <xdr:grpSp>
      <xdr:nvGrpSpPr>
        <xdr:cNvPr id="51" name="Group 51">
          <a:extLst>
            <a:ext uri="{FF2B5EF4-FFF2-40B4-BE49-F238E27FC236}">
              <a16:creationId xmlns:a16="http://schemas.microsoft.com/office/drawing/2014/main" id="{DD123A36-E628-4503-9C6F-2DFD759F14A1}"/>
            </a:ext>
          </a:extLst>
        </xdr:cNvPr>
        <xdr:cNvGrpSpPr/>
      </xdr:nvGrpSpPr>
      <xdr:grpSpPr>
        <a:xfrm>
          <a:off x="33717126" y="52107340"/>
          <a:ext cx="393511" cy="490937"/>
          <a:chOff x="9311277" y="9893127"/>
          <a:chExt cx="283813" cy="474111"/>
        </a:xfrm>
      </xdr:grpSpPr>
      <xdr:sp macro="" textlink="">
        <xdr:nvSpPr>
          <xdr:cNvPr id="52" name="Oval 52">
            <a:extLst>
              <a:ext uri="{FF2B5EF4-FFF2-40B4-BE49-F238E27FC236}">
                <a16:creationId xmlns:a16="http://schemas.microsoft.com/office/drawing/2014/main" id="{38420032-4686-C510-5E2D-6FC4E023C9E0}"/>
              </a:ext>
            </a:extLst>
          </xdr:cNvPr>
          <xdr:cNvSpPr/>
        </xdr:nvSpPr>
        <xdr:spPr>
          <a:xfrm>
            <a:off x="9311277" y="9893127"/>
            <a:ext cx="283813" cy="27554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wrap="square" lIns="0" rIns="0" rtlCol="0" anchor="ctr"/>
          <a:lstStyle/>
          <a:p>
            <a:pPr algn="ctr"/>
            <a:r>
              <a:rPr lang="en-US" sz="2000" kern="1200"/>
              <a:t>+</a:t>
            </a:r>
          </a:p>
        </xdr:txBody>
      </xdr:sp>
      <xdr:cxnSp macro="">
        <xdr:nvCxnSpPr>
          <xdr:cNvPr id="53" name="Straight Arrow Connector 53">
            <a:extLst>
              <a:ext uri="{FF2B5EF4-FFF2-40B4-BE49-F238E27FC236}">
                <a16:creationId xmlns:a16="http://schemas.microsoft.com/office/drawing/2014/main" id="{9A458532-32F2-4CA2-82A1-22E43895855C}"/>
              </a:ext>
            </a:extLst>
          </xdr:cNvPr>
          <xdr:cNvCxnSpPr>
            <a:stCxn id="52" idx="4"/>
          </xdr:cNvCxnSpPr>
        </xdr:nvCxnSpPr>
        <xdr:spPr>
          <a:xfrm>
            <a:off x="9453184" y="10168676"/>
            <a:ext cx="80" cy="198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92</xdr:col>
      <xdr:colOff>263693</xdr:colOff>
      <xdr:row>246</xdr:row>
      <xdr:rowOff>6451</xdr:rowOff>
    </xdr:from>
    <xdr:to>
      <xdr:col>113</xdr:col>
      <xdr:colOff>211667</xdr:colOff>
      <xdr:row>254</xdr:row>
      <xdr:rowOff>5589</xdr:rowOff>
    </xdr:to>
    <xdr:cxnSp macro="">
      <xdr:nvCxnSpPr>
        <xdr:cNvPr id="54" name="Elbow Connector 54">
          <a:extLst>
            <a:ext uri="{FF2B5EF4-FFF2-40B4-BE49-F238E27FC236}">
              <a16:creationId xmlns:a16="http://schemas.microsoft.com/office/drawing/2014/main" id="{7A976258-FCA0-4B00-916A-C0209B2427CA}"/>
            </a:ext>
          </a:extLst>
        </xdr:cNvPr>
        <xdr:cNvCxnSpPr>
          <a:stCxn id="55" idx="1"/>
          <a:endCxn id="52" idx="0"/>
        </xdr:cNvCxnSpPr>
      </xdr:nvCxnSpPr>
      <xdr:spPr>
        <a:xfrm rot="10800000" flipV="1">
          <a:off x="26552693" y="39840001"/>
          <a:ext cx="5948724" cy="129453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113</xdr:col>
      <xdr:colOff>211666</xdr:colOff>
      <xdr:row>242</xdr:row>
      <xdr:rowOff>134697</xdr:rowOff>
    </xdr:from>
    <xdr:to>
      <xdr:col>122</xdr:col>
      <xdr:colOff>112918</xdr:colOff>
      <xdr:row>249</xdr:row>
      <xdr:rowOff>89873</xdr:rowOff>
    </xdr:to>
    <xdr:sp macro="" textlink="">
      <xdr:nvSpPr>
        <xdr:cNvPr id="55" name="Rectangle 55">
          <a:extLst>
            <a:ext uri="{FF2B5EF4-FFF2-40B4-BE49-F238E27FC236}">
              <a16:creationId xmlns:a16="http://schemas.microsoft.com/office/drawing/2014/main" id="{2B8B64ED-674D-4A8D-BD74-C8777D383935}"/>
            </a:ext>
          </a:extLst>
        </xdr:cNvPr>
        <xdr:cNvSpPr/>
      </xdr:nvSpPr>
      <xdr:spPr>
        <a:xfrm>
          <a:off x="32501416" y="39320547"/>
          <a:ext cx="2473002" cy="1088651"/>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88</xdr:col>
      <xdr:colOff>192424</xdr:colOff>
      <xdr:row>175</xdr:row>
      <xdr:rowOff>153938</xdr:rowOff>
    </xdr:from>
    <xdr:to>
      <xdr:col>97</xdr:col>
      <xdr:colOff>115454</xdr:colOff>
      <xdr:row>182</xdr:row>
      <xdr:rowOff>153939</xdr:rowOff>
    </xdr:to>
    <xdr:sp macro="" textlink="">
      <xdr:nvSpPr>
        <xdr:cNvPr id="56" name="Rectangle 56">
          <a:extLst>
            <a:ext uri="{FF2B5EF4-FFF2-40B4-BE49-F238E27FC236}">
              <a16:creationId xmlns:a16="http://schemas.microsoft.com/office/drawing/2014/main" id="{B71B8F6A-63AD-4434-9118-AD4BD28138D6}"/>
            </a:ext>
          </a:extLst>
        </xdr:cNvPr>
        <xdr:cNvSpPr/>
      </xdr:nvSpPr>
      <xdr:spPr>
        <a:xfrm>
          <a:off x="25338424" y="28490813"/>
          <a:ext cx="2494780" cy="1133476"/>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88</xdr:col>
      <xdr:colOff>192424</xdr:colOff>
      <xdr:row>179</xdr:row>
      <xdr:rowOff>48106</xdr:rowOff>
    </xdr:from>
    <xdr:to>
      <xdr:col>92</xdr:col>
      <xdr:colOff>134697</xdr:colOff>
      <xdr:row>254</xdr:row>
      <xdr:rowOff>152648</xdr:rowOff>
    </xdr:to>
    <xdr:cxnSp macro="">
      <xdr:nvCxnSpPr>
        <xdr:cNvPr id="57" name="Elbow Connector 57">
          <a:extLst>
            <a:ext uri="{FF2B5EF4-FFF2-40B4-BE49-F238E27FC236}">
              <a16:creationId xmlns:a16="http://schemas.microsoft.com/office/drawing/2014/main" id="{CC131E11-C6CA-45DA-916A-6FEA31EB89A5}"/>
            </a:ext>
          </a:extLst>
        </xdr:cNvPr>
        <xdr:cNvCxnSpPr>
          <a:stCxn id="56" idx="1"/>
          <a:endCxn id="52" idx="2"/>
        </xdr:cNvCxnSpPr>
      </xdr:nvCxnSpPr>
      <xdr:spPr>
        <a:xfrm rot="10800000" flipH="1" flipV="1">
          <a:off x="25338424" y="29032681"/>
          <a:ext cx="1085273" cy="12248917"/>
        </a:xfrm>
        <a:prstGeom prst="bentConnector3">
          <a:avLst>
            <a:gd name="adj1" fmla="val -5592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92</xdr:col>
      <xdr:colOff>196004</xdr:colOff>
      <xdr:row>331</xdr:row>
      <xdr:rowOff>168005</xdr:rowOff>
    </xdr:from>
    <xdr:to>
      <xdr:col>93</xdr:col>
      <xdr:colOff>123793</xdr:colOff>
      <xdr:row>334</xdr:row>
      <xdr:rowOff>28544</xdr:rowOff>
    </xdr:to>
    <xdr:grpSp>
      <xdr:nvGrpSpPr>
        <xdr:cNvPr id="58" name="Group 58">
          <a:extLst>
            <a:ext uri="{FF2B5EF4-FFF2-40B4-BE49-F238E27FC236}">
              <a16:creationId xmlns:a16="http://schemas.microsoft.com/office/drawing/2014/main" id="{D1601DDB-79B6-48FE-9036-9D0303783E06}"/>
            </a:ext>
          </a:extLst>
        </xdr:cNvPr>
        <xdr:cNvGrpSpPr/>
      </xdr:nvGrpSpPr>
      <xdr:grpSpPr>
        <a:xfrm>
          <a:off x="33778433" y="67986005"/>
          <a:ext cx="390431" cy="472860"/>
          <a:chOff x="9311277" y="9893127"/>
          <a:chExt cx="283813" cy="474111"/>
        </a:xfrm>
      </xdr:grpSpPr>
      <xdr:sp macro="" textlink="">
        <xdr:nvSpPr>
          <xdr:cNvPr id="59" name="Oval 59">
            <a:extLst>
              <a:ext uri="{FF2B5EF4-FFF2-40B4-BE49-F238E27FC236}">
                <a16:creationId xmlns:a16="http://schemas.microsoft.com/office/drawing/2014/main" id="{77711158-7286-E022-8CA6-BF3415F124E7}"/>
              </a:ext>
            </a:extLst>
          </xdr:cNvPr>
          <xdr:cNvSpPr/>
        </xdr:nvSpPr>
        <xdr:spPr>
          <a:xfrm>
            <a:off x="9311277" y="9893127"/>
            <a:ext cx="283813" cy="27554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wrap="square" lIns="0" rIns="0" rtlCol="0" anchor="ctr"/>
          <a:lstStyle/>
          <a:p>
            <a:pPr algn="ctr"/>
            <a:r>
              <a:rPr lang="en-US" sz="2000" kern="1200"/>
              <a:t>+</a:t>
            </a:r>
          </a:p>
        </xdr:txBody>
      </xdr:sp>
      <xdr:cxnSp macro="">
        <xdr:nvCxnSpPr>
          <xdr:cNvPr id="60" name="Straight Arrow Connector 60">
            <a:extLst>
              <a:ext uri="{FF2B5EF4-FFF2-40B4-BE49-F238E27FC236}">
                <a16:creationId xmlns:a16="http://schemas.microsoft.com/office/drawing/2014/main" id="{19B6F379-D7D5-6F6D-1229-E19707562E6B}"/>
              </a:ext>
            </a:extLst>
          </xdr:cNvPr>
          <xdr:cNvCxnSpPr>
            <a:stCxn id="59" idx="4"/>
          </xdr:cNvCxnSpPr>
        </xdr:nvCxnSpPr>
        <xdr:spPr>
          <a:xfrm>
            <a:off x="9453185" y="10168676"/>
            <a:ext cx="80" cy="19856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88</xdr:col>
      <xdr:colOff>197140</xdr:colOff>
      <xdr:row>275</xdr:row>
      <xdr:rowOff>201650</xdr:rowOff>
    </xdr:from>
    <xdr:to>
      <xdr:col>92</xdr:col>
      <xdr:colOff>196004</xdr:colOff>
      <xdr:row>332</xdr:row>
      <xdr:rowOff>100618</xdr:rowOff>
    </xdr:to>
    <xdr:cxnSp macro="">
      <xdr:nvCxnSpPr>
        <xdr:cNvPr id="61" name="Elbow Connector 61">
          <a:extLst>
            <a:ext uri="{FF2B5EF4-FFF2-40B4-BE49-F238E27FC236}">
              <a16:creationId xmlns:a16="http://schemas.microsoft.com/office/drawing/2014/main" id="{71B69B19-A846-41A4-9E98-0F925C9C5186}"/>
            </a:ext>
          </a:extLst>
        </xdr:cNvPr>
        <xdr:cNvCxnSpPr>
          <a:stCxn id="13" idx="1"/>
          <a:endCxn id="59" idx="2"/>
        </xdr:cNvCxnSpPr>
      </xdr:nvCxnSpPr>
      <xdr:spPr>
        <a:xfrm rot="10800000" flipH="1" flipV="1">
          <a:off x="25343140" y="44692925"/>
          <a:ext cx="1141864" cy="9166793"/>
        </a:xfrm>
        <a:prstGeom prst="bentConnector3">
          <a:avLst>
            <a:gd name="adj1" fmla="val -4850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235670</xdr:colOff>
      <xdr:row>321</xdr:row>
      <xdr:rowOff>152558</xdr:rowOff>
    </xdr:from>
    <xdr:to>
      <xdr:col>97</xdr:col>
      <xdr:colOff>78557</xdr:colOff>
      <xdr:row>328</xdr:row>
      <xdr:rowOff>65464</xdr:rowOff>
    </xdr:to>
    <xdr:sp macro="" textlink="">
      <xdr:nvSpPr>
        <xdr:cNvPr id="62" name="Rectangle 62">
          <a:extLst>
            <a:ext uri="{FF2B5EF4-FFF2-40B4-BE49-F238E27FC236}">
              <a16:creationId xmlns:a16="http://schemas.microsoft.com/office/drawing/2014/main" id="{13348A1C-97B3-4A31-891D-6CA52322ACAB}"/>
            </a:ext>
          </a:extLst>
        </xdr:cNvPr>
        <xdr:cNvSpPr/>
      </xdr:nvSpPr>
      <xdr:spPr>
        <a:xfrm>
          <a:off x="25381670" y="52130483"/>
          <a:ext cx="2414637" cy="1046381"/>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92</xdr:col>
      <xdr:colOff>320774</xdr:colOff>
      <xdr:row>328</xdr:row>
      <xdr:rowOff>65463</xdr:rowOff>
    </xdr:from>
    <xdr:to>
      <xdr:col>92</xdr:col>
      <xdr:colOff>323559</xdr:colOff>
      <xdr:row>331</xdr:row>
      <xdr:rowOff>168004</xdr:rowOff>
    </xdr:to>
    <xdr:cxnSp macro="">
      <xdr:nvCxnSpPr>
        <xdr:cNvPr id="63" name="Elbow Connector 63">
          <a:extLst>
            <a:ext uri="{FF2B5EF4-FFF2-40B4-BE49-F238E27FC236}">
              <a16:creationId xmlns:a16="http://schemas.microsoft.com/office/drawing/2014/main" id="{1C863D6C-3C4A-48F4-8E1F-CAC7A3ECA54C}"/>
            </a:ext>
          </a:extLst>
        </xdr:cNvPr>
        <xdr:cNvCxnSpPr>
          <a:stCxn id="62" idx="2"/>
          <a:endCxn id="59" idx="0"/>
        </xdr:cNvCxnSpPr>
      </xdr:nvCxnSpPr>
      <xdr:spPr>
        <a:xfrm rot="16200000" flipH="1">
          <a:off x="26283671" y="53464866"/>
          <a:ext cx="578791" cy="2785"/>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170257</xdr:colOff>
      <xdr:row>37</xdr:row>
      <xdr:rowOff>114300</xdr:rowOff>
    </xdr:from>
    <xdr:to>
      <xdr:col>32</xdr:col>
      <xdr:colOff>26459</xdr:colOff>
      <xdr:row>46</xdr:row>
      <xdr:rowOff>1</xdr:rowOff>
    </xdr:to>
    <xdr:sp macro="" textlink="">
      <xdr:nvSpPr>
        <xdr:cNvPr id="64" name="Rectangle 64">
          <a:extLst>
            <a:ext uri="{FF2B5EF4-FFF2-40B4-BE49-F238E27FC236}">
              <a16:creationId xmlns:a16="http://schemas.microsoft.com/office/drawing/2014/main" id="{03593B8D-13E3-447A-B2B4-7938C7EAD6CF}"/>
            </a:ext>
          </a:extLst>
        </xdr:cNvPr>
        <xdr:cNvSpPr/>
      </xdr:nvSpPr>
      <xdr:spPr>
        <a:xfrm>
          <a:off x="456007" y="6105525"/>
          <a:ext cx="8714452" cy="1343026"/>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600" b="1" kern="1200"/>
            <a:t>Word Embedding</a:t>
          </a:r>
        </a:p>
      </xdr:txBody>
    </xdr:sp>
    <xdr:clientData/>
  </xdr:twoCellAnchor>
  <xdr:twoCellAnchor>
    <xdr:from>
      <xdr:col>24</xdr:col>
      <xdr:colOff>225778</xdr:colOff>
      <xdr:row>216</xdr:row>
      <xdr:rowOff>164316</xdr:rowOff>
    </xdr:from>
    <xdr:to>
      <xdr:col>31</xdr:col>
      <xdr:colOff>174978</xdr:colOff>
      <xdr:row>222</xdr:row>
      <xdr:rowOff>91240</xdr:rowOff>
    </xdr:to>
    <xdr:sp macro="" textlink="">
      <xdr:nvSpPr>
        <xdr:cNvPr id="65" name="Rectangle 66">
          <a:extLst>
            <a:ext uri="{FF2B5EF4-FFF2-40B4-BE49-F238E27FC236}">
              <a16:creationId xmlns:a16="http://schemas.microsoft.com/office/drawing/2014/main" id="{13E91D7D-6964-40A5-906B-3CC7E9C08AE8}"/>
            </a:ext>
          </a:extLst>
        </xdr:cNvPr>
        <xdr:cNvSpPr/>
      </xdr:nvSpPr>
      <xdr:spPr>
        <a:xfrm>
          <a:off x="7083778" y="35140116"/>
          <a:ext cx="1949450" cy="898474"/>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88</xdr:col>
      <xdr:colOff>219506</xdr:colOff>
      <xdr:row>202</xdr:row>
      <xdr:rowOff>141111</xdr:rowOff>
    </xdr:from>
    <xdr:to>
      <xdr:col>95</xdr:col>
      <xdr:colOff>168706</xdr:colOff>
      <xdr:row>208</xdr:row>
      <xdr:rowOff>68035</xdr:rowOff>
    </xdr:to>
    <xdr:sp macro="" textlink="">
      <xdr:nvSpPr>
        <xdr:cNvPr id="66" name="Rectangle 67">
          <a:extLst>
            <a:ext uri="{FF2B5EF4-FFF2-40B4-BE49-F238E27FC236}">
              <a16:creationId xmlns:a16="http://schemas.microsoft.com/office/drawing/2014/main" id="{46F7B1B8-9D66-421B-B89E-0C558F6398CE}"/>
            </a:ext>
          </a:extLst>
        </xdr:cNvPr>
        <xdr:cNvSpPr/>
      </xdr:nvSpPr>
      <xdr:spPr>
        <a:xfrm>
          <a:off x="25365506" y="32849961"/>
          <a:ext cx="1949450" cy="898474"/>
        </a:xfrm>
        <a:prstGeom prst="rect">
          <a:avLst/>
        </a:prstGeom>
        <a:noFill/>
        <a:ln>
          <a:solidFill>
            <a:schemeClr val="tx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28</xdr:col>
      <xdr:colOff>35748</xdr:colOff>
      <xdr:row>205</xdr:row>
      <xdr:rowOff>104574</xdr:rowOff>
    </xdr:from>
    <xdr:to>
      <xdr:col>88</xdr:col>
      <xdr:colOff>219505</xdr:colOff>
      <xdr:row>222</xdr:row>
      <xdr:rowOff>91240</xdr:rowOff>
    </xdr:to>
    <xdr:cxnSp macro="">
      <xdr:nvCxnSpPr>
        <xdr:cNvPr id="67" name="Curved Connector 68">
          <a:extLst>
            <a:ext uri="{FF2B5EF4-FFF2-40B4-BE49-F238E27FC236}">
              <a16:creationId xmlns:a16="http://schemas.microsoft.com/office/drawing/2014/main" id="{31BE779E-A6AD-4979-91BB-2981D113CA37}"/>
            </a:ext>
          </a:extLst>
        </xdr:cNvPr>
        <xdr:cNvCxnSpPr>
          <a:stCxn id="65" idx="2"/>
          <a:endCxn id="66" idx="1"/>
        </xdr:cNvCxnSpPr>
      </xdr:nvCxnSpPr>
      <xdr:spPr>
        <a:xfrm rot="5400000" flipH="1" flipV="1">
          <a:off x="15331431" y="26004516"/>
          <a:ext cx="2739391" cy="17328757"/>
        </a:xfrm>
        <a:prstGeom prst="curvedConnector4">
          <a:avLst>
            <a:gd name="adj1" fmla="val -91111"/>
            <a:gd name="adj2" fmla="val 52826"/>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21</xdr:col>
      <xdr:colOff>99276</xdr:colOff>
      <xdr:row>23</xdr:row>
      <xdr:rowOff>30997</xdr:rowOff>
    </xdr:from>
    <xdr:ext cx="709489" cy="234038"/>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239BE0F7-7C01-4487-A19A-88E7F2073DB8}"/>
                </a:ext>
              </a:extLst>
            </xdr:cNvPr>
            <xdr:cNvSpPr txBox="1"/>
          </xdr:nvSpPr>
          <xdr:spPr>
            <a:xfrm>
              <a:off x="17901501" y="3755272"/>
              <a:ext cx="709489"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𝑊</m:t>
                        </m:r>
                        <m:r>
                          <a:rPr lang="en-US" sz="800" b="0" i="1">
                            <a:solidFill>
                              <a:schemeClr val="accent1"/>
                            </a:solidFill>
                            <a:latin typeface="Cambria Math" panose="02040503050406030204" pitchFamily="18" charset="0"/>
                          </a:rPr>
                          <m:t>3</m:t>
                        </m:r>
                      </m:den>
                    </m:f>
                    <m:r>
                      <a:rPr lang="en-US" sz="800" b="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𝐴</m:t>
                    </m:r>
                    <m:r>
                      <a:rPr lang="en-US" sz="800" b="0" i="1">
                        <a:solidFill>
                          <a:schemeClr val="accent1"/>
                        </a:solidFill>
                        <a:latin typeface="Cambria Math" panose="02040503050406030204" pitchFamily="18" charset="0"/>
                      </a:rPr>
                      <m:t>2</m:t>
                    </m:r>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𝑍</m:t>
                        </m:r>
                        <m:r>
                          <a:rPr lang="en-US" sz="800" b="0" i="1">
                            <a:solidFill>
                              <a:schemeClr val="accent1"/>
                            </a:solidFill>
                            <a:latin typeface="Cambria Math" panose="02040503050406030204" pitchFamily="18" charset="0"/>
                          </a:rPr>
                          <m:t>3</m:t>
                        </m:r>
                      </m:den>
                    </m:f>
                    <m:r>
                      <a:rPr lang="en-US" sz="800" b="0" i="1">
                        <a:solidFill>
                          <a:schemeClr val="accent1"/>
                        </a:solidFill>
                        <a:latin typeface="Cambria Math" panose="02040503050406030204" pitchFamily="18" charset="0"/>
                      </a:rPr>
                      <m:t> </m:t>
                    </m:r>
                  </m:oMath>
                </m:oMathPara>
              </a14:m>
              <a:endParaRPr lang="en-US" sz="800">
                <a:solidFill>
                  <a:schemeClr val="accent1"/>
                </a:solidFill>
              </a:endParaRPr>
            </a:p>
          </xdr:txBody>
        </xdr:sp>
      </mc:Choice>
      <mc:Fallback xmlns="">
        <xdr:sp macro="" textlink="">
          <xdr:nvSpPr>
            <xdr:cNvPr id="2" name="TextBox 2">
              <a:extLst>
                <a:ext uri="{FF2B5EF4-FFF2-40B4-BE49-F238E27FC236}">
                  <a16:creationId xmlns:a16="http://schemas.microsoft.com/office/drawing/2014/main" id="{239BE0F7-7C01-4487-A19A-88E7F2073DB8}"/>
                </a:ext>
              </a:extLst>
            </xdr:cNvPr>
            <xdr:cNvSpPr txBox="1"/>
          </xdr:nvSpPr>
          <xdr:spPr>
            <a:xfrm>
              <a:off x="17901501" y="3755272"/>
              <a:ext cx="709489"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𝑊3=𝐴2</a:t>
              </a:r>
              <a:r>
                <a:rPr lang="en-US" altLang="zh-CN" sz="800" i="0">
                  <a:solidFill>
                    <a:schemeClr val="accent1"/>
                  </a:solidFill>
                  <a:latin typeface="Cambria Math" panose="02040503050406030204" pitchFamily="18" charset="0"/>
                </a:rPr>
                <a:t> </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𝑍3  </a:t>
              </a:r>
              <a:endParaRPr lang="en-US" sz="800">
                <a:solidFill>
                  <a:schemeClr val="accent1"/>
                </a:solidFill>
              </a:endParaRPr>
            </a:p>
          </xdr:txBody>
        </xdr:sp>
      </mc:Fallback>
    </mc:AlternateContent>
    <xdr:clientData/>
  </xdr:oneCellAnchor>
  <xdr:oneCellAnchor>
    <xdr:from>
      <xdr:col>21</xdr:col>
      <xdr:colOff>128773</xdr:colOff>
      <xdr:row>26</xdr:row>
      <xdr:rowOff>203882</xdr:rowOff>
    </xdr:from>
    <xdr:ext cx="596445" cy="260905"/>
    <mc:AlternateContent xmlns:mc="http://schemas.openxmlformats.org/markup-compatibility/2006" xmlns:a14="http://schemas.microsoft.com/office/drawing/2010/main">
      <mc:Choice Requires="a14">
        <xdr:sp macro="" textlink="">
          <xdr:nvSpPr>
            <xdr:cNvPr id="3" name="TextBox 3">
              <a:extLst>
                <a:ext uri="{FF2B5EF4-FFF2-40B4-BE49-F238E27FC236}">
                  <a16:creationId xmlns:a16="http://schemas.microsoft.com/office/drawing/2014/main" id="{4AEB7EBD-852C-4679-BE19-1A1857017299}"/>
                </a:ext>
              </a:extLst>
            </xdr:cNvPr>
            <xdr:cNvSpPr txBox="1"/>
          </xdr:nvSpPr>
          <xdr:spPr>
            <a:xfrm>
              <a:off x="17930998" y="4375832"/>
              <a:ext cx="596445" cy="26090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𝑏</m:t>
                        </m:r>
                        <m:r>
                          <a:rPr lang="en-US" sz="700" b="0" i="1">
                            <a:solidFill>
                              <a:schemeClr val="accent1"/>
                            </a:solidFill>
                            <a:latin typeface="Cambria Math" panose="02040503050406030204" pitchFamily="18" charset="0"/>
                          </a:rPr>
                          <m:t>3</m:t>
                        </m:r>
                      </m:den>
                    </m:f>
                    <m:r>
                      <a:rPr lang="en-US" sz="700" b="0" i="1">
                        <a:solidFill>
                          <a:schemeClr val="accent1"/>
                        </a:solidFill>
                        <a:latin typeface="Cambria Math" panose="02040503050406030204" pitchFamily="18" charset="0"/>
                      </a:rPr>
                      <m:t>=</m:t>
                    </m:r>
                    <m:nary>
                      <m:naryPr>
                        <m:chr m:val="∑"/>
                        <m:subHide m:val="on"/>
                        <m:supHide m:val="on"/>
                        <m:ctrlPr>
                          <a:rPr lang="en-US" sz="700" b="0" i="1">
                            <a:solidFill>
                              <a:schemeClr val="accent1"/>
                            </a:solidFill>
                            <a:latin typeface="Cambria Math" panose="02040503050406030204" pitchFamily="18" charset="0"/>
                          </a:rPr>
                        </m:ctrlPr>
                      </m:naryPr>
                      <m:sub/>
                      <m:sup/>
                      <m:e>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𝑍</m:t>
                            </m:r>
                            <m:r>
                              <a:rPr lang="en-US" sz="700" b="0" i="1">
                                <a:solidFill>
                                  <a:schemeClr val="accent1"/>
                                </a:solidFill>
                                <a:latin typeface="Cambria Math" panose="02040503050406030204" pitchFamily="18" charset="0"/>
                              </a:rPr>
                              <m:t>3</m:t>
                            </m:r>
                          </m:den>
                        </m:f>
                      </m:e>
                    </m:nary>
                    <m:r>
                      <a:rPr lang="en-US" sz="700" b="0" i="1">
                        <a:solidFill>
                          <a:schemeClr val="accent1"/>
                        </a:solidFill>
                        <a:latin typeface="Cambria Math" panose="02040503050406030204" pitchFamily="18" charset="0"/>
                      </a:rPr>
                      <m:t> </m:t>
                    </m:r>
                  </m:oMath>
                </m:oMathPara>
              </a14:m>
              <a:endParaRPr lang="en-US" sz="700">
                <a:solidFill>
                  <a:schemeClr val="accent1"/>
                </a:solidFill>
              </a:endParaRPr>
            </a:p>
          </xdr:txBody>
        </xdr:sp>
      </mc:Choice>
      <mc:Fallback xmlns="">
        <xdr:sp macro="" textlink="">
          <xdr:nvSpPr>
            <xdr:cNvPr id="3" name="TextBox 3">
              <a:extLst>
                <a:ext uri="{FF2B5EF4-FFF2-40B4-BE49-F238E27FC236}">
                  <a16:creationId xmlns:a16="http://schemas.microsoft.com/office/drawing/2014/main" id="{4AEB7EBD-852C-4679-BE19-1A1857017299}"/>
                </a:ext>
              </a:extLst>
            </xdr:cNvPr>
            <xdr:cNvSpPr txBox="1"/>
          </xdr:nvSpPr>
          <xdr:spPr>
            <a:xfrm>
              <a:off x="17930998" y="4375832"/>
              <a:ext cx="596445" cy="26090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𝑏3=</a:t>
              </a:r>
              <a:r>
                <a:rPr lang="en-US" altLang="zh-CN" sz="700" b="0" i="0">
                  <a:solidFill>
                    <a:schemeClr val="accent1"/>
                  </a:solidFill>
                  <a:latin typeface="Cambria Math" panose="02040503050406030204" pitchFamily="18" charset="0"/>
                </a:rPr>
                <a:t>∑▒</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𝑍3  </a:t>
              </a:r>
              <a:endParaRPr lang="en-US" sz="700">
                <a:solidFill>
                  <a:schemeClr val="accent1"/>
                </a:solidFill>
              </a:endParaRPr>
            </a:p>
          </xdr:txBody>
        </xdr:sp>
      </mc:Fallback>
    </mc:AlternateContent>
    <xdr:clientData/>
  </xdr:oneCellAnchor>
  <xdr:oneCellAnchor>
    <xdr:from>
      <xdr:col>23</xdr:col>
      <xdr:colOff>117538</xdr:colOff>
      <xdr:row>36</xdr:row>
      <xdr:rowOff>53294</xdr:rowOff>
    </xdr:from>
    <xdr:ext cx="1221104" cy="396006"/>
    <mc:AlternateContent xmlns:mc="http://schemas.openxmlformats.org/markup-compatibility/2006" xmlns:a14="http://schemas.microsoft.com/office/drawing/2010/main">
      <mc:Choice Requires="a14">
        <xdr:sp macro="" textlink="">
          <xdr:nvSpPr>
            <xdr:cNvPr id="4" name="TextBox 4">
              <a:extLst>
                <a:ext uri="{FF2B5EF4-FFF2-40B4-BE49-F238E27FC236}">
                  <a16:creationId xmlns:a16="http://schemas.microsoft.com/office/drawing/2014/main" id="{C53A2014-960E-49BD-802F-7BA371F04452}"/>
                </a:ext>
              </a:extLst>
            </xdr:cNvPr>
            <xdr:cNvSpPr txBox="1"/>
          </xdr:nvSpPr>
          <xdr:spPr>
            <a:xfrm>
              <a:off x="19615213" y="5882594"/>
              <a:ext cx="1221104" cy="396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900" i="1">
                            <a:solidFill>
                              <a:schemeClr val="accent1"/>
                            </a:solidFill>
                            <a:latin typeface="Cambria Math" panose="02040503050406030204" pitchFamily="18" charset="0"/>
                          </a:rPr>
                        </m:ctrlPr>
                      </m:fPr>
                      <m:num>
                        <m:r>
                          <a:rPr lang="en-US" sz="900" i="1">
                            <a:solidFill>
                              <a:schemeClr val="accent1"/>
                            </a:solidFill>
                            <a:latin typeface="Cambria Math" panose="02040503050406030204" pitchFamily="18" charset="0"/>
                          </a:rPr>
                          <m:t>𝜕</m:t>
                        </m:r>
                        <m:r>
                          <a:rPr lang="en-US" sz="900" b="0" i="1">
                            <a:solidFill>
                              <a:schemeClr val="accent1"/>
                            </a:solidFill>
                            <a:latin typeface="Cambria Math" panose="02040503050406030204" pitchFamily="18" charset="0"/>
                          </a:rPr>
                          <m:t>𝐿</m:t>
                        </m:r>
                      </m:num>
                      <m:den>
                        <m:r>
                          <a:rPr lang="en-US" sz="900" i="1">
                            <a:solidFill>
                              <a:schemeClr val="accent1"/>
                            </a:solidFill>
                            <a:latin typeface="Cambria Math" panose="02040503050406030204" pitchFamily="18" charset="0"/>
                          </a:rPr>
                          <m:t>𝜕</m:t>
                        </m:r>
                        <m:r>
                          <a:rPr lang="en-US" sz="900" b="0" i="1">
                            <a:solidFill>
                              <a:schemeClr val="accent1"/>
                            </a:solidFill>
                            <a:latin typeface="Cambria Math" panose="02040503050406030204" pitchFamily="18" charset="0"/>
                          </a:rPr>
                          <m:t>𝑍</m:t>
                        </m:r>
                        <m:r>
                          <a:rPr lang="en-US" sz="900" b="0" i="1">
                            <a:solidFill>
                              <a:schemeClr val="accent1"/>
                            </a:solidFill>
                            <a:latin typeface="Cambria Math" panose="02040503050406030204" pitchFamily="18" charset="0"/>
                          </a:rPr>
                          <m:t>3</m:t>
                        </m:r>
                      </m:den>
                    </m:f>
                    <m:r>
                      <a:rPr lang="en-US" sz="900" b="0" i="1">
                        <a:solidFill>
                          <a:schemeClr val="accent1"/>
                        </a:solidFill>
                        <a:latin typeface="Cambria Math" panose="02040503050406030204" pitchFamily="18" charset="0"/>
                      </a:rPr>
                      <m:t>=</m:t>
                    </m:r>
                    <m:sSup>
                      <m:sSupPr>
                        <m:ctrlPr>
                          <a:rPr lang="en-US" sz="900" b="0" i="1">
                            <a:solidFill>
                              <a:schemeClr val="accent1"/>
                            </a:solidFill>
                            <a:latin typeface="Cambria Math" panose="02040503050406030204" pitchFamily="18" charset="0"/>
                          </a:rPr>
                        </m:ctrlPr>
                      </m:sSupPr>
                      <m:e>
                        <m:r>
                          <a:rPr lang="en-US" sz="900" b="0" i="1">
                            <a:solidFill>
                              <a:schemeClr val="accent1"/>
                            </a:solidFill>
                            <a:latin typeface="Cambria Math" panose="02040503050406030204" pitchFamily="18" charset="0"/>
                          </a:rPr>
                          <m:t>𝑌</m:t>
                        </m:r>
                      </m:e>
                      <m:sup>
                        <m:r>
                          <a:rPr lang="en-US" sz="900" b="0" i="1">
                            <a:solidFill>
                              <a:schemeClr val="accent1"/>
                            </a:solidFill>
                            <a:latin typeface="Cambria Math" panose="02040503050406030204" pitchFamily="18" charset="0"/>
                          </a:rPr>
                          <m:t>𝑃𝑟𝑒𝑑</m:t>
                        </m:r>
                      </m:sup>
                    </m:sSup>
                    <m:r>
                      <a:rPr lang="en-US" sz="900" b="0" i="1">
                        <a:solidFill>
                          <a:schemeClr val="accent1"/>
                        </a:solidFill>
                        <a:latin typeface="Cambria Math" panose="02040503050406030204" pitchFamily="18" charset="0"/>
                      </a:rPr>
                      <m:t> −</m:t>
                    </m:r>
                    <m:sSup>
                      <m:sSupPr>
                        <m:ctrlPr>
                          <a:rPr lang="en-US" sz="900" b="0" i="1">
                            <a:solidFill>
                              <a:schemeClr val="accent1"/>
                            </a:solidFill>
                            <a:latin typeface="Cambria Math" panose="02040503050406030204" pitchFamily="18" charset="0"/>
                          </a:rPr>
                        </m:ctrlPr>
                      </m:sSupPr>
                      <m:e>
                        <m:r>
                          <a:rPr lang="en-US" sz="900" b="0" i="1">
                            <a:solidFill>
                              <a:schemeClr val="accent1"/>
                            </a:solidFill>
                            <a:latin typeface="Cambria Math" panose="02040503050406030204" pitchFamily="18" charset="0"/>
                          </a:rPr>
                          <m:t>𝑌</m:t>
                        </m:r>
                      </m:e>
                      <m:sup>
                        <m:r>
                          <a:rPr lang="en-US" sz="900" b="0" i="1">
                            <a:solidFill>
                              <a:schemeClr val="accent1"/>
                            </a:solidFill>
                            <a:latin typeface="Cambria Math" panose="02040503050406030204" pitchFamily="18" charset="0"/>
                          </a:rPr>
                          <m:t>𝑇𝑎𝑟𝑔𝑒𝑡</m:t>
                        </m:r>
                      </m:sup>
                    </m:sSup>
                  </m:oMath>
                </m:oMathPara>
              </a14:m>
              <a:endParaRPr lang="en-US" sz="900" b="0">
                <a:solidFill>
                  <a:schemeClr val="accent1"/>
                </a:solidFill>
              </a:endParaRPr>
            </a:p>
            <a:p>
              <a:endParaRPr lang="en-US" sz="900">
                <a:solidFill>
                  <a:schemeClr val="accent1"/>
                </a:solidFill>
              </a:endParaRPr>
            </a:p>
          </xdr:txBody>
        </xdr:sp>
      </mc:Choice>
      <mc:Fallback xmlns="">
        <xdr:sp macro="" textlink="">
          <xdr:nvSpPr>
            <xdr:cNvPr id="4" name="TextBox 4">
              <a:extLst>
                <a:ext uri="{FF2B5EF4-FFF2-40B4-BE49-F238E27FC236}">
                  <a16:creationId xmlns:a16="http://schemas.microsoft.com/office/drawing/2014/main" id="{C53A2014-960E-49BD-802F-7BA371F04452}"/>
                </a:ext>
              </a:extLst>
            </xdr:cNvPr>
            <xdr:cNvSpPr txBox="1"/>
          </xdr:nvSpPr>
          <xdr:spPr>
            <a:xfrm>
              <a:off x="19615213" y="5882594"/>
              <a:ext cx="1221104" cy="396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i="0">
                  <a:solidFill>
                    <a:schemeClr val="accent1"/>
                  </a:solidFill>
                  <a:latin typeface="Cambria Math" panose="02040503050406030204" pitchFamily="18" charset="0"/>
                </a:rPr>
                <a:t>𝜕</a:t>
              </a:r>
              <a:r>
                <a:rPr lang="en-US" sz="900" b="0" i="0">
                  <a:solidFill>
                    <a:schemeClr val="accent1"/>
                  </a:solidFill>
                  <a:latin typeface="Cambria Math" panose="02040503050406030204" pitchFamily="18" charset="0"/>
                </a:rPr>
                <a:t>𝐿/</a:t>
              </a:r>
              <a:r>
                <a:rPr lang="en-US" sz="900" i="0">
                  <a:solidFill>
                    <a:schemeClr val="accent1"/>
                  </a:solidFill>
                  <a:latin typeface="Cambria Math" panose="02040503050406030204" pitchFamily="18" charset="0"/>
                </a:rPr>
                <a:t>𝜕</a:t>
              </a:r>
              <a:r>
                <a:rPr lang="en-US" sz="900" b="0" i="0">
                  <a:solidFill>
                    <a:schemeClr val="accent1"/>
                  </a:solidFill>
                  <a:latin typeface="Cambria Math" panose="02040503050406030204" pitchFamily="18" charset="0"/>
                </a:rPr>
                <a:t>𝑍3=𝑌^𝑃𝑟𝑒𝑑  −𝑌^𝑇𝑎𝑟𝑔𝑒𝑡</a:t>
              </a:r>
              <a:endParaRPr lang="en-US" sz="900" b="0">
                <a:solidFill>
                  <a:schemeClr val="accent1"/>
                </a:solidFill>
              </a:endParaRPr>
            </a:p>
            <a:p>
              <a:endParaRPr lang="en-US" sz="900">
                <a:solidFill>
                  <a:schemeClr val="accent1"/>
                </a:solidFill>
              </a:endParaRPr>
            </a:p>
          </xdr:txBody>
        </xdr:sp>
      </mc:Fallback>
    </mc:AlternateContent>
    <xdr:clientData/>
  </xdr:oneCellAnchor>
  <xdr:oneCellAnchor>
    <xdr:from>
      <xdr:col>21</xdr:col>
      <xdr:colOff>179845</xdr:colOff>
      <xdr:row>36</xdr:row>
      <xdr:rowOff>79952</xdr:rowOff>
    </xdr:from>
    <xdr:ext cx="392822" cy="201425"/>
    <mc:AlternateContent xmlns:mc="http://schemas.openxmlformats.org/markup-compatibility/2006" xmlns:a14="http://schemas.microsoft.com/office/drawing/2010/main">
      <mc:Choice Requires="a14">
        <xdr:sp macro="" textlink="">
          <xdr:nvSpPr>
            <xdr:cNvPr id="5" name="TextBox 5">
              <a:extLst>
                <a:ext uri="{FF2B5EF4-FFF2-40B4-BE49-F238E27FC236}">
                  <a16:creationId xmlns:a16="http://schemas.microsoft.com/office/drawing/2014/main" id="{6DFD5AA5-7DE2-4803-B32D-30E9C77711E4}"/>
                </a:ext>
              </a:extLst>
            </xdr:cNvPr>
            <xdr:cNvSpPr txBox="1"/>
          </xdr:nvSpPr>
          <xdr:spPr>
            <a:xfrm>
              <a:off x="17982070" y="5909252"/>
              <a:ext cx="392822" cy="201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US" sz="1000" b="0" i="1">
                            <a:latin typeface="Cambria Math" panose="02040503050406030204" pitchFamily="18" charset="0"/>
                          </a:rPr>
                        </m:ctrlPr>
                      </m:sSupPr>
                      <m:e>
                        <m:r>
                          <a:rPr lang="en-US" sz="1000" b="0" i="1">
                            <a:latin typeface="Cambria Math" panose="02040503050406030204" pitchFamily="18" charset="0"/>
                          </a:rPr>
                          <m:t>𝑌</m:t>
                        </m:r>
                      </m:e>
                      <m:sup>
                        <m:r>
                          <a:rPr lang="en-US" sz="1000" b="0" i="1">
                            <a:latin typeface="Cambria Math" panose="02040503050406030204" pitchFamily="18" charset="0"/>
                          </a:rPr>
                          <m:t>𝑇𝑎𝑟𝑔𝑒𝑡</m:t>
                        </m:r>
                      </m:sup>
                    </m:sSup>
                  </m:oMath>
                </m:oMathPara>
              </a14:m>
              <a:endParaRPr lang="en-US" sz="1000" b="0"/>
            </a:p>
          </xdr:txBody>
        </xdr:sp>
      </mc:Choice>
      <mc:Fallback xmlns="">
        <xdr:sp macro="" textlink="">
          <xdr:nvSpPr>
            <xdr:cNvPr id="5" name="TextBox 5">
              <a:extLst>
                <a:ext uri="{FF2B5EF4-FFF2-40B4-BE49-F238E27FC236}">
                  <a16:creationId xmlns:a16="http://schemas.microsoft.com/office/drawing/2014/main" id="{6DFD5AA5-7DE2-4803-B32D-30E9C77711E4}"/>
                </a:ext>
              </a:extLst>
            </xdr:cNvPr>
            <xdr:cNvSpPr txBox="1"/>
          </xdr:nvSpPr>
          <xdr:spPr>
            <a:xfrm>
              <a:off x="17982070" y="5909252"/>
              <a:ext cx="392822" cy="201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000" b="0" i="0">
                  <a:latin typeface="Cambria Math" panose="02040503050406030204" pitchFamily="18" charset="0"/>
                </a:rPr>
                <a:t>𝑌^𝑇𝑎𝑟𝑔𝑒𝑡</a:t>
              </a:r>
              <a:endParaRPr lang="en-US" sz="1000" b="0"/>
            </a:p>
          </xdr:txBody>
        </xdr:sp>
      </mc:Fallback>
    </mc:AlternateContent>
    <xdr:clientData/>
  </xdr:oneCellAnchor>
  <xdr:oneCellAnchor>
    <xdr:from>
      <xdr:col>18</xdr:col>
      <xdr:colOff>228106</xdr:colOff>
      <xdr:row>36</xdr:row>
      <xdr:rowOff>64591</xdr:rowOff>
    </xdr:from>
    <xdr:ext cx="300275" cy="199743"/>
    <mc:AlternateContent xmlns:mc="http://schemas.openxmlformats.org/markup-compatibility/2006" xmlns:a14="http://schemas.microsoft.com/office/drawing/2010/main">
      <mc:Choice Requires="a14">
        <xdr:sp macro="" textlink="">
          <xdr:nvSpPr>
            <xdr:cNvPr id="6" name="TextBox 6">
              <a:extLst>
                <a:ext uri="{FF2B5EF4-FFF2-40B4-BE49-F238E27FC236}">
                  <a16:creationId xmlns:a16="http://schemas.microsoft.com/office/drawing/2014/main" id="{B163E9DD-17E6-4C00-9058-984BCD74BD53}"/>
                </a:ext>
              </a:extLst>
            </xdr:cNvPr>
            <xdr:cNvSpPr txBox="1"/>
          </xdr:nvSpPr>
          <xdr:spPr>
            <a:xfrm>
              <a:off x="15487156" y="5893891"/>
              <a:ext cx="300275" cy="1997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US" sz="1000" b="0" i="1">
                            <a:latin typeface="Cambria Math" panose="02040503050406030204" pitchFamily="18" charset="0"/>
                          </a:rPr>
                        </m:ctrlPr>
                      </m:sSupPr>
                      <m:e>
                        <m:r>
                          <a:rPr lang="en-US" sz="1000" b="0" i="1">
                            <a:latin typeface="Cambria Math" panose="02040503050406030204" pitchFamily="18" charset="0"/>
                          </a:rPr>
                          <m:t>𝑌</m:t>
                        </m:r>
                      </m:e>
                      <m:sup>
                        <m:r>
                          <a:rPr lang="en-US" sz="1000" b="0" i="1">
                            <a:latin typeface="Cambria Math" panose="02040503050406030204" pitchFamily="18" charset="0"/>
                          </a:rPr>
                          <m:t>𝑃𝑟𝑒𝑑</m:t>
                        </m:r>
                      </m:sup>
                    </m:sSup>
                    <m:r>
                      <a:rPr lang="en-US" sz="1000" b="0" i="1">
                        <a:latin typeface="Cambria Math" panose="02040503050406030204" pitchFamily="18" charset="0"/>
                      </a:rPr>
                      <m:t> </m:t>
                    </m:r>
                  </m:oMath>
                </m:oMathPara>
              </a14:m>
              <a:endParaRPr lang="en-US" sz="1000"/>
            </a:p>
          </xdr:txBody>
        </xdr:sp>
      </mc:Choice>
      <mc:Fallback xmlns="">
        <xdr:sp macro="" textlink="">
          <xdr:nvSpPr>
            <xdr:cNvPr id="6" name="TextBox 6">
              <a:extLst>
                <a:ext uri="{FF2B5EF4-FFF2-40B4-BE49-F238E27FC236}">
                  <a16:creationId xmlns:a16="http://schemas.microsoft.com/office/drawing/2014/main" id="{B163E9DD-17E6-4C00-9058-984BCD74BD53}"/>
                </a:ext>
              </a:extLst>
            </xdr:cNvPr>
            <xdr:cNvSpPr txBox="1"/>
          </xdr:nvSpPr>
          <xdr:spPr>
            <a:xfrm>
              <a:off x="15487156" y="5893891"/>
              <a:ext cx="300275" cy="1997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000" b="0" i="0">
                  <a:latin typeface="Cambria Math" panose="02040503050406030204" pitchFamily="18" charset="0"/>
                </a:rPr>
                <a:t>𝑌^𝑃𝑟𝑒𝑑  </a:t>
              </a:r>
              <a:endParaRPr lang="en-US" sz="1000"/>
            </a:p>
          </xdr:txBody>
        </xdr:sp>
      </mc:Fallback>
    </mc:AlternateContent>
    <xdr:clientData/>
  </xdr:oneCellAnchor>
  <xdr:oneCellAnchor>
    <xdr:from>
      <xdr:col>19</xdr:col>
      <xdr:colOff>369336</xdr:colOff>
      <xdr:row>16</xdr:row>
      <xdr:rowOff>196508</xdr:rowOff>
    </xdr:from>
    <xdr:ext cx="596445" cy="260905"/>
    <mc:AlternateContent xmlns:mc="http://schemas.openxmlformats.org/markup-compatibility/2006" xmlns:a14="http://schemas.microsoft.com/office/drawing/2010/main">
      <mc:Choice Requires="a14">
        <xdr:sp macro="" textlink="">
          <xdr:nvSpPr>
            <xdr:cNvPr id="7" name="TextBox 7">
              <a:extLst>
                <a:ext uri="{FF2B5EF4-FFF2-40B4-BE49-F238E27FC236}">
                  <a16:creationId xmlns:a16="http://schemas.microsoft.com/office/drawing/2014/main" id="{4F1D7798-7575-45CC-AEA1-EA60AC478308}"/>
                </a:ext>
              </a:extLst>
            </xdr:cNvPr>
            <xdr:cNvSpPr txBox="1"/>
          </xdr:nvSpPr>
          <xdr:spPr>
            <a:xfrm>
              <a:off x="16476111" y="2749208"/>
              <a:ext cx="596445" cy="26090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𝑏</m:t>
                        </m:r>
                        <m:r>
                          <a:rPr lang="en-US" sz="700" b="0" i="1">
                            <a:solidFill>
                              <a:schemeClr val="accent1"/>
                            </a:solidFill>
                            <a:latin typeface="Cambria Math" panose="02040503050406030204" pitchFamily="18" charset="0"/>
                          </a:rPr>
                          <m:t>2</m:t>
                        </m:r>
                      </m:den>
                    </m:f>
                    <m:r>
                      <a:rPr lang="en-US" sz="700" b="0" i="1">
                        <a:solidFill>
                          <a:schemeClr val="accent1"/>
                        </a:solidFill>
                        <a:latin typeface="Cambria Math" panose="02040503050406030204" pitchFamily="18" charset="0"/>
                      </a:rPr>
                      <m:t>=</m:t>
                    </m:r>
                    <m:nary>
                      <m:naryPr>
                        <m:chr m:val="∑"/>
                        <m:subHide m:val="on"/>
                        <m:supHide m:val="on"/>
                        <m:ctrlPr>
                          <a:rPr lang="en-US" sz="700" b="0" i="1">
                            <a:solidFill>
                              <a:schemeClr val="accent1"/>
                            </a:solidFill>
                            <a:latin typeface="Cambria Math" panose="02040503050406030204" pitchFamily="18" charset="0"/>
                          </a:rPr>
                        </m:ctrlPr>
                      </m:naryPr>
                      <m:sub/>
                      <m:sup/>
                      <m:e>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𝑍</m:t>
                            </m:r>
                            <m:r>
                              <a:rPr lang="en-US" sz="700" b="0" i="1">
                                <a:solidFill>
                                  <a:schemeClr val="accent1"/>
                                </a:solidFill>
                                <a:latin typeface="Cambria Math" panose="02040503050406030204" pitchFamily="18" charset="0"/>
                              </a:rPr>
                              <m:t>2</m:t>
                            </m:r>
                          </m:den>
                        </m:f>
                      </m:e>
                    </m:nary>
                    <m:r>
                      <a:rPr lang="en-US" sz="700" b="0" i="1">
                        <a:solidFill>
                          <a:schemeClr val="accent1"/>
                        </a:solidFill>
                        <a:latin typeface="Cambria Math" panose="02040503050406030204" pitchFamily="18" charset="0"/>
                      </a:rPr>
                      <m:t> </m:t>
                    </m:r>
                  </m:oMath>
                </m:oMathPara>
              </a14:m>
              <a:endParaRPr lang="en-US" sz="700">
                <a:solidFill>
                  <a:schemeClr val="accent1"/>
                </a:solidFill>
              </a:endParaRPr>
            </a:p>
          </xdr:txBody>
        </xdr:sp>
      </mc:Choice>
      <mc:Fallback xmlns="">
        <xdr:sp macro="" textlink="">
          <xdr:nvSpPr>
            <xdr:cNvPr id="7" name="TextBox 7">
              <a:extLst>
                <a:ext uri="{FF2B5EF4-FFF2-40B4-BE49-F238E27FC236}">
                  <a16:creationId xmlns:a16="http://schemas.microsoft.com/office/drawing/2014/main" id="{4F1D7798-7575-45CC-AEA1-EA60AC478308}"/>
                </a:ext>
              </a:extLst>
            </xdr:cNvPr>
            <xdr:cNvSpPr txBox="1"/>
          </xdr:nvSpPr>
          <xdr:spPr>
            <a:xfrm>
              <a:off x="16476111" y="2749208"/>
              <a:ext cx="596445" cy="26090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𝑏2=</a:t>
              </a:r>
              <a:r>
                <a:rPr lang="en-US" altLang="zh-CN" sz="700" b="0" i="0">
                  <a:solidFill>
                    <a:schemeClr val="accent1"/>
                  </a:solidFill>
                  <a:latin typeface="Cambria Math" panose="02040503050406030204" pitchFamily="18" charset="0"/>
                </a:rPr>
                <a:t>∑▒</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𝑍2  </a:t>
              </a:r>
              <a:endParaRPr lang="en-US" sz="700">
                <a:solidFill>
                  <a:schemeClr val="accent1"/>
                </a:solidFill>
              </a:endParaRPr>
            </a:p>
          </xdr:txBody>
        </xdr:sp>
      </mc:Fallback>
    </mc:AlternateContent>
    <xdr:clientData/>
  </xdr:oneCellAnchor>
  <xdr:oneCellAnchor>
    <xdr:from>
      <xdr:col>19</xdr:col>
      <xdr:colOff>360159</xdr:colOff>
      <xdr:row>14</xdr:row>
      <xdr:rowOff>59347</xdr:rowOff>
    </xdr:from>
    <xdr:ext cx="709490" cy="234038"/>
    <mc:AlternateContent xmlns:mc="http://schemas.openxmlformats.org/markup-compatibility/2006" xmlns:a14="http://schemas.microsoft.com/office/drawing/2010/main">
      <mc:Choice Requires="a14">
        <xdr:sp macro="" textlink="">
          <xdr:nvSpPr>
            <xdr:cNvPr id="8" name="TextBox 8">
              <a:extLst>
                <a:ext uri="{FF2B5EF4-FFF2-40B4-BE49-F238E27FC236}">
                  <a16:creationId xmlns:a16="http://schemas.microsoft.com/office/drawing/2014/main" id="{C39FC008-162E-4085-ACBB-C49FEDD17648}"/>
                </a:ext>
              </a:extLst>
            </xdr:cNvPr>
            <xdr:cNvSpPr txBox="1"/>
          </xdr:nvSpPr>
          <xdr:spPr>
            <a:xfrm>
              <a:off x="16466934" y="2326297"/>
              <a:ext cx="709490"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𝑊</m:t>
                        </m:r>
                        <m:r>
                          <a:rPr lang="en-US" sz="800" b="0" i="1">
                            <a:solidFill>
                              <a:schemeClr val="accent1"/>
                            </a:solidFill>
                            <a:latin typeface="Cambria Math" panose="02040503050406030204" pitchFamily="18" charset="0"/>
                          </a:rPr>
                          <m:t>2</m:t>
                        </m:r>
                      </m:den>
                    </m:f>
                    <m:r>
                      <a:rPr lang="en-US" sz="800" b="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𝐴</m:t>
                    </m:r>
                    <m:r>
                      <a:rPr lang="en-US" sz="800" b="0" i="1">
                        <a:solidFill>
                          <a:schemeClr val="accent1"/>
                        </a:solidFill>
                        <a:latin typeface="Cambria Math" panose="02040503050406030204" pitchFamily="18" charset="0"/>
                      </a:rPr>
                      <m:t>1</m:t>
                    </m:r>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𝑍</m:t>
                        </m:r>
                        <m:r>
                          <a:rPr lang="en-US" sz="800" b="0" i="1">
                            <a:solidFill>
                              <a:schemeClr val="accent1"/>
                            </a:solidFill>
                            <a:latin typeface="Cambria Math" panose="02040503050406030204" pitchFamily="18" charset="0"/>
                          </a:rPr>
                          <m:t>2</m:t>
                        </m:r>
                      </m:den>
                    </m:f>
                    <m:r>
                      <a:rPr lang="en-US" sz="800" b="0" i="1">
                        <a:solidFill>
                          <a:schemeClr val="accent1"/>
                        </a:solidFill>
                        <a:latin typeface="Cambria Math" panose="02040503050406030204" pitchFamily="18" charset="0"/>
                      </a:rPr>
                      <m:t> </m:t>
                    </m:r>
                  </m:oMath>
                </m:oMathPara>
              </a14:m>
              <a:endParaRPr lang="en-US" sz="800">
                <a:solidFill>
                  <a:schemeClr val="accent1"/>
                </a:solidFill>
              </a:endParaRPr>
            </a:p>
          </xdr:txBody>
        </xdr:sp>
      </mc:Choice>
      <mc:Fallback xmlns="">
        <xdr:sp macro="" textlink="">
          <xdr:nvSpPr>
            <xdr:cNvPr id="8" name="TextBox 8">
              <a:extLst>
                <a:ext uri="{FF2B5EF4-FFF2-40B4-BE49-F238E27FC236}">
                  <a16:creationId xmlns:a16="http://schemas.microsoft.com/office/drawing/2014/main" id="{C39FC008-162E-4085-ACBB-C49FEDD17648}"/>
                </a:ext>
              </a:extLst>
            </xdr:cNvPr>
            <xdr:cNvSpPr txBox="1"/>
          </xdr:nvSpPr>
          <xdr:spPr>
            <a:xfrm>
              <a:off x="16466934" y="2326297"/>
              <a:ext cx="709490"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𝑊2=𝐴1</a:t>
              </a:r>
              <a:r>
                <a:rPr lang="en-US" altLang="zh-CN" sz="800" i="0">
                  <a:solidFill>
                    <a:schemeClr val="accent1"/>
                  </a:solidFill>
                  <a:latin typeface="Cambria Math" panose="02040503050406030204" pitchFamily="18" charset="0"/>
                </a:rPr>
                <a:t> </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𝑍2  </a:t>
              </a:r>
              <a:endParaRPr lang="en-US" sz="800">
                <a:solidFill>
                  <a:schemeClr val="accent1"/>
                </a:solidFill>
              </a:endParaRPr>
            </a:p>
          </xdr:txBody>
        </xdr:sp>
      </mc:Fallback>
    </mc:AlternateContent>
    <xdr:clientData/>
  </xdr:oneCellAnchor>
  <xdr:oneCellAnchor>
    <xdr:from>
      <xdr:col>16</xdr:col>
      <xdr:colOff>19829</xdr:colOff>
      <xdr:row>4</xdr:row>
      <xdr:rowOff>59347</xdr:rowOff>
    </xdr:from>
    <xdr:ext cx="656398" cy="234038"/>
    <mc:AlternateContent xmlns:mc="http://schemas.openxmlformats.org/markup-compatibility/2006" xmlns:a14="http://schemas.microsoft.com/office/drawing/2010/main">
      <mc:Choice Requires="a14">
        <xdr:sp macro="" textlink="">
          <xdr:nvSpPr>
            <xdr:cNvPr id="9" name="TextBox 9">
              <a:extLst>
                <a:ext uri="{FF2B5EF4-FFF2-40B4-BE49-F238E27FC236}">
                  <a16:creationId xmlns:a16="http://schemas.microsoft.com/office/drawing/2014/main" id="{E26EE1CF-C5CD-41DD-954A-0675DC0D86EB}"/>
                </a:ext>
              </a:extLst>
            </xdr:cNvPr>
            <xdr:cNvSpPr txBox="1"/>
          </xdr:nvSpPr>
          <xdr:spPr>
            <a:xfrm>
              <a:off x="13583429" y="707047"/>
              <a:ext cx="656398"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𝑊</m:t>
                        </m:r>
                        <m:r>
                          <a:rPr lang="en-US" sz="800" b="0" i="1">
                            <a:solidFill>
                              <a:schemeClr val="accent1"/>
                            </a:solidFill>
                            <a:latin typeface="Cambria Math" panose="02040503050406030204" pitchFamily="18" charset="0"/>
                          </a:rPr>
                          <m:t>1</m:t>
                        </m:r>
                      </m:den>
                    </m:f>
                    <m:r>
                      <a:rPr lang="en-US" sz="800" b="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𝑋</m:t>
                    </m:r>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𝑍</m:t>
                        </m:r>
                        <m:r>
                          <a:rPr lang="en-US" sz="800" b="0" i="1">
                            <a:solidFill>
                              <a:schemeClr val="accent1"/>
                            </a:solidFill>
                            <a:latin typeface="Cambria Math" panose="02040503050406030204" pitchFamily="18" charset="0"/>
                          </a:rPr>
                          <m:t>1</m:t>
                        </m:r>
                      </m:den>
                    </m:f>
                    <m:r>
                      <a:rPr lang="en-US" sz="800" b="0" i="1">
                        <a:solidFill>
                          <a:schemeClr val="accent1"/>
                        </a:solidFill>
                        <a:latin typeface="Cambria Math" panose="02040503050406030204" pitchFamily="18" charset="0"/>
                      </a:rPr>
                      <m:t> </m:t>
                    </m:r>
                  </m:oMath>
                </m:oMathPara>
              </a14:m>
              <a:endParaRPr lang="en-US" sz="800">
                <a:solidFill>
                  <a:schemeClr val="accent1"/>
                </a:solidFill>
              </a:endParaRPr>
            </a:p>
          </xdr:txBody>
        </xdr:sp>
      </mc:Choice>
      <mc:Fallback xmlns="">
        <xdr:sp macro="" textlink="">
          <xdr:nvSpPr>
            <xdr:cNvPr id="9" name="TextBox 9">
              <a:extLst>
                <a:ext uri="{FF2B5EF4-FFF2-40B4-BE49-F238E27FC236}">
                  <a16:creationId xmlns:a16="http://schemas.microsoft.com/office/drawing/2014/main" id="{E26EE1CF-C5CD-41DD-954A-0675DC0D86EB}"/>
                </a:ext>
              </a:extLst>
            </xdr:cNvPr>
            <xdr:cNvSpPr txBox="1"/>
          </xdr:nvSpPr>
          <xdr:spPr>
            <a:xfrm>
              <a:off x="13583429" y="707047"/>
              <a:ext cx="656398"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𝑊1=𝑋</a:t>
              </a:r>
              <a:r>
                <a:rPr lang="en-US" altLang="zh-CN" sz="800" i="0">
                  <a:solidFill>
                    <a:schemeClr val="accent1"/>
                  </a:solidFill>
                  <a:latin typeface="Cambria Math" panose="02040503050406030204" pitchFamily="18" charset="0"/>
                </a:rPr>
                <a:t> </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𝑍1  </a:t>
              </a:r>
              <a:endParaRPr lang="en-US" sz="800">
                <a:solidFill>
                  <a:schemeClr val="accent1"/>
                </a:solidFill>
              </a:endParaRPr>
            </a:p>
          </xdr:txBody>
        </xdr:sp>
      </mc:Fallback>
    </mc:AlternateContent>
    <xdr:clientData/>
  </xdr:oneCellAnchor>
  <xdr:oneCellAnchor>
    <xdr:from>
      <xdr:col>16</xdr:col>
      <xdr:colOff>23896</xdr:colOff>
      <xdr:row>7</xdr:row>
      <xdr:rowOff>196508</xdr:rowOff>
    </xdr:from>
    <xdr:ext cx="596445" cy="260905"/>
    <mc:AlternateContent xmlns:mc="http://schemas.openxmlformats.org/markup-compatibility/2006" xmlns:a14="http://schemas.microsoft.com/office/drawing/2010/main">
      <mc:Choice Requires="a14">
        <xdr:sp macro="" textlink="">
          <xdr:nvSpPr>
            <xdr:cNvPr id="10" name="TextBox 10">
              <a:extLst>
                <a:ext uri="{FF2B5EF4-FFF2-40B4-BE49-F238E27FC236}">
                  <a16:creationId xmlns:a16="http://schemas.microsoft.com/office/drawing/2014/main" id="{C76CB10C-1169-480D-A45F-FDD7A2C0BEDC}"/>
                </a:ext>
              </a:extLst>
            </xdr:cNvPr>
            <xdr:cNvSpPr txBox="1"/>
          </xdr:nvSpPr>
          <xdr:spPr>
            <a:xfrm>
              <a:off x="13587496" y="1291883"/>
              <a:ext cx="596445" cy="26090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𝑏</m:t>
                        </m:r>
                        <m:r>
                          <a:rPr lang="en-US" sz="700" b="0" i="1">
                            <a:solidFill>
                              <a:schemeClr val="accent1"/>
                            </a:solidFill>
                            <a:latin typeface="Cambria Math" panose="02040503050406030204" pitchFamily="18" charset="0"/>
                          </a:rPr>
                          <m:t>1</m:t>
                        </m:r>
                      </m:den>
                    </m:f>
                    <m:r>
                      <a:rPr lang="en-US" sz="700" b="0" i="1">
                        <a:solidFill>
                          <a:schemeClr val="accent1"/>
                        </a:solidFill>
                        <a:latin typeface="Cambria Math" panose="02040503050406030204" pitchFamily="18" charset="0"/>
                      </a:rPr>
                      <m:t>=</m:t>
                    </m:r>
                    <m:nary>
                      <m:naryPr>
                        <m:chr m:val="∑"/>
                        <m:subHide m:val="on"/>
                        <m:supHide m:val="on"/>
                        <m:ctrlPr>
                          <a:rPr lang="en-US" sz="700" b="0" i="1">
                            <a:solidFill>
                              <a:schemeClr val="accent1"/>
                            </a:solidFill>
                            <a:latin typeface="Cambria Math" panose="02040503050406030204" pitchFamily="18" charset="0"/>
                          </a:rPr>
                        </m:ctrlPr>
                      </m:naryPr>
                      <m:sub/>
                      <m:sup/>
                      <m:e>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𝑍</m:t>
                            </m:r>
                            <m:r>
                              <a:rPr lang="en-US" sz="700" b="0" i="1">
                                <a:solidFill>
                                  <a:schemeClr val="accent1"/>
                                </a:solidFill>
                                <a:latin typeface="Cambria Math" panose="02040503050406030204" pitchFamily="18" charset="0"/>
                              </a:rPr>
                              <m:t>1</m:t>
                            </m:r>
                          </m:den>
                        </m:f>
                      </m:e>
                    </m:nary>
                    <m:r>
                      <a:rPr lang="en-US" sz="700" b="0" i="1">
                        <a:solidFill>
                          <a:schemeClr val="accent1"/>
                        </a:solidFill>
                        <a:latin typeface="Cambria Math" panose="02040503050406030204" pitchFamily="18" charset="0"/>
                      </a:rPr>
                      <m:t> </m:t>
                    </m:r>
                  </m:oMath>
                </m:oMathPara>
              </a14:m>
              <a:endParaRPr lang="en-US" sz="700">
                <a:solidFill>
                  <a:schemeClr val="accent1"/>
                </a:solidFill>
              </a:endParaRPr>
            </a:p>
          </xdr:txBody>
        </xdr:sp>
      </mc:Choice>
      <mc:Fallback xmlns="">
        <xdr:sp macro="" textlink="">
          <xdr:nvSpPr>
            <xdr:cNvPr id="10" name="TextBox 10">
              <a:extLst>
                <a:ext uri="{FF2B5EF4-FFF2-40B4-BE49-F238E27FC236}">
                  <a16:creationId xmlns:a16="http://schemas.microsoft.com/office/drawing/2014/main" id="{C76CB10C-1169-480D-A45F-FDD7A2C0BEDC}"/>
                </a:ext>
              </a:extLst>
            </xdr:cNvPr>
            <xdr:cNvSpPr txBox="1"/>
          </xdr:nvSpPr>
          <xdr:spPr>
            <a:xfrm>
              <a:off x="13587496" y="1291883"/>
              <a:ext cx="596445" cy="260905"/>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𝑏1=</a:t>
              </a:r>
              <a:r>
                <a:rPr lang="en-US" altLang="zh-CN" sz="700" b="0" i="0">
                  <a:solidFill>
                    <a:schemeClr val="accent1"/>
                  </a:solidFill>
                  <a:latin typeface="Cambria Math" panose="02040503050406030204" pitchFamily="18" charset="0"/>
                </a:rPr>
                <a:t>∑▒</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𝑍1  </a:t>
              </a:r>
              <a:endParaRPr lang="en-US" sz="700">
                <a:solidFill>
                  <a:schemeClr val="accent1"/>
                </a:solidFill>
              </a:endParaRPr>
            </a:p>
          </xdr:txBody>
        </xdr:sp>
      </mc:Fallback>
    </mc:AlternateContent>
    <xdr:clientData/>
  </xdr:oneCellAnchor>
  <xdr:oneCellAnchor>
    <xdr:from>
      <xdr:col>16</xdr:col>
      <xdr:colOff>17721</xdr:colOff>
      <xdr:row>10</xdr:row>
      <xdr:rowOff>100418</xdr:rowOff>
    </xdr:from>
    <xdr:ext cx="1125565" cy="204864"/>
    <mc:AlternateContent xmlns:mc="http://schemas.openxmlformats.org/markup-compatibility/2006" xmlns:a14="http://schemas.microsoft.com/office/drawing/2010/main">
      <mc:Choice Requires="a14">
        <xdr:sp macro="" textlink="">
          <xdr:nvSpPr>
            <xdr:cNvPr id="11" name="TextBox 12">
              <a:extLst>
                <a:ext uri="{FF2B5EF4-FFF2-40B4-BE49-F238E27FC236}">
                  <a16:creationId xmlns:a16="http://schemas.microsoft.com/office/drawing/2014/main" id="{DC853FA8-6951-440E-8949-58C55A5A9CAE}"/>
                </a:ext>
              </a:extLst>
            </xdr:cNvPr>
            <xdr:cNvSpPr txBox="1"/>
          </xdr:nvSpPr>
          <xdr:spPr>
            <a:xfrm>
              <a:off x="13581321" y="1719668"/>
              <a:ext cx="1125565" cy="204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𝑍</m:t>
                        </m:r>
                        <m:r>
                          <a:rPr lang="en-US" sz="700" b="0" i="1">
                            <a:solidFill>
                              <a:schemeClr val="accent1"/>
                            </a:solidFill>
                            <a:latin typeface="Cambria Math" panose="02040503050406030204" pitchFamily="18" charset="0"/>
                          </a:rPr>
                          <m:t>1</m:t>
                        </m:r>
                      </m:den>
                    </m:f>
                    <m:r>
                      <a:rPr lang="en-US" sz="700" b="0" i="1">
                        <a:solidFill>
                          <a:schemeClr val="accent1"/>
                        </a:solidFill>
                        <a:latin typeface="Cambria Math" panose="02040503050406030204" pitchFamily="18" charset="0"/>
                      </a:rPr>
                      <m:t>=</m:t>
                    </m:r>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𝐴</m:t>
                        </m:r>
                        <m:r>
                          <a:rPr lang="en-US" sz="700" b="0" i="1">
                            <a:solidFill>
                              <a:schemeClr val="accent1"/>
                            </a:solidFill>
                            <a:latin typeface="Cambria Math" panose="02040503050406030204" pitchFamily="18" charset="0"/>
                          </a:rPr>
                          <m:t>2</m:t>
                        </m:r>
                      </m:den>
                    </m:f>
                    <m:r>
                      <a:rPr lang="en-US" sz="700" b="0" i="1">
                        <a:solidFill>
                          <a:schemeClr val="accent1"/>
                        </a:solidFill>
                        <a:latin typeface="Cambria Math" panose="02040503050406030204" pitchFamily="18" charset="0"/>
                      </a:rPr>
                      <m:t>  </m:t>
                    </m:r>
                    <m:r>
                      <a:rPr lang="en-US" sz="700" b="0" i="1">
                        <a:solidFill>
                          <a:schemeClr val="accent1"/>
                        </a:solidFill>
                        <a:latin typeface="Cambria Math" panose="02040503050406030204" pitchFamily="18" charset="0"/>
                      </a:rPr>
                      <m:t>𝑖𝑓</m:t>
                    </m:r>
                    <m:r>
                      <a:rPr lang="en-US" sz="700" b="0" i="1">
                        <a:solidFill>
                          <a:schemeClr val="accent1"/>
                        </a:solidFill>
                        <a:latin typeface="Cambria Math" panose="02040503050406030204" pitchFamily="18" charset="0"/>
                      </a:rPr>
                      <m:t> </m:t>
                    </m:r>
                    <m:r>
                      <a:rPr lang="en-US" sz="700" b="0" i="1">
                        <a:solidFill>
                          <a:schemeClr val="accent1"/>
                        </a:solidFill>
                        <a:latin typeface="Cambria Math" panose="02040503050406030204" pitchFamily="18" charset="0"/>
                      </a:rPr>
                      <m:t>𝑍</m:t>
                    </m:r>
                    <m:r>
                      <a:rPr lang="en-US" sz="700" b="0" i="1">
                        <a:solidFill>
                          <a:schemeClr val="accent1"/>
                        </a:solidFill>
                        <a:latin typeface="Cambria Math" panose="02040503050406030204" pitchFamily="18" charset="0"/>
                      </a:rPr>
                      <m:t>1&gt;0 </m:t>
                    </m:r>
                    <m:r>
                      <a:rPr lang="en-US" sz="700" b="0" i="1">
                        <a:solidFill>
                          <a:schemeClr val="accent1"/>
                        </a:solidFill>
                        <a:latin typeface="Cambria Math" panose="02040503050406030204" pitchFamily="18" charset="0"/>
                      </a:rPr>
                      <m:t>𝑒𝑙𝑠𝑒</m:t>
                    </m:r>
                    <m:r>
                      <a:rPr lang="en-US" sz="700" b="0" i="1">
                        <a:solidFill>
                          <a:schemeClr val="accent1"/>
                        </a:solidFill>
                        <a:latin typeface="Cambria Math" panose="02040503050406030204" pitchFamily="18" charset="0"/>
                      </a:rPr>
                      <m:t> 0</m:t>
                    </m:r>
                  </m:oMath>
                </m:oMathPara>
              </a14:m>
              <a:endParaRPr lang="en-US" sz="700">
                <a:solidFill>
                  <a:schemeClr val="accent1"/>
                </a:solidFill>
              </a:endParaRPr>
            </a:p>
          </xdr:txBody>
        </xdr:sp>
      </mc:Choice>
      <mc:Fallback xmlns="">
        <xdr:sp macro="" textlink="">
          <xdr:nvSpPr>
            <xdr:cNvPr id="11" name="TextBox 12">
              <a:extLst>
                <a:ext uri="{FF2B5EF4-FFF2-40B4-BE49-F238E27FC236}">
                  <a16:creationId xmlns:a16="http://schemas.microsoft.com/office/drawing/2014/main" id="{DC853FA8-6951-440E-8949-58C55A5A9CAE}"/>
                </a:ext>
              </a:extLst>
            </xdr:cNvPr>
            <xdr:cNvSpPr txBox="1"/>
          </xdr:nvSpPr>
          <xdr:spPr>
            <a:xfrm>
              <a:off x="13581321" y="1719668"/>
              <a:ext cx="1125565" cy="204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𝑍1=</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𝐴2   𝑖𝑓 𝑍1&gt;0 𝑒𝑙𝑠𝑒 0</a:t>
              </a:r>
              <a:endParaRPr lang="en-US" sz="700">
                <a:solidFill>
                  <a:schemeClr val="accent1"/>
                </a:solidFill>
              </a:endParaRPr>
            </a:p>
          </xdr:txBody>
        </xdr:sp>
      </mc:Fallback>
    </mc:AlternateContent>
    <xdr:clientData/>
  </xdr:oneCellAnchor>
  <xdr:oneCellAnchor>
    <xdr:from>
      <xdr:col>4</xdr:col>
      <xdr:colOff>328838</xdr:colOff>
      <xdr:row>19</xdr:row>
      <xdr:rowOff>76505</xdr:rowOff>
    </xdr:from>
    <xdr:ext cx="709490" cy="234038"/>
    <mc:AlternateContent xmlns:mc="http://schemas.openxmlformats.org/markup-compatibility/2006" xmlns:a14="http://schemas.microsoft.com/office/drawing/2010/main">
      <mc:Choice Requires="a14">
        <xdr:sp macro="" textlink="">
          <xdr:nvSpPr>
            <xdr:cNvPr id="12" name="TextBox 13">
              <a:extLst>
                <a:ext uri="{FF2B5EF4-FFF2-40B4-BE49-F238E27FC236}">
                  <a16:creationId xmlns:a16="http://schemas.microsoft.com/office/drawing/2014/main" id="{A387EC71-8C54-4C66-B47D-780B283AE09E}"/>
                </a:ext>
              </a:extLst>
            </xdr:cNvPr>
            <xdr:cNvSpPr txBox="1"/>
          </xdr:nvSpPr>
          <xdr:spPr>
            <a:xfrm>
              <a:off x="3719738" y="3153080"/>
              <a:ext cx="709490"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𝐴</m:t>
                        </m:r>
                        <m:r>
                          <a:rPr lang="en-US" sz="800" b="0" i="1">
                            <a:solidFill>
                              <a:schemeClr val="accent1"/>
                            </a:solidFill>
                            <a:latin typeface="Cambria Math" panose="02040503050406030204" pitchFamily="18" charset="0"/>
                          </a:rPr>
                          <m:t>1</m:t>
                        </m:r>
                      </m:den>
                    </m:f>
                    <m:r>
                      <a:rPr lang="en-US" sz="800" b="0" i="1">
                        <a:solidFill>
                          <a:schemeClr val="accent1"/>
                        </a:solidFill>
                        <a:latin typeface="Cambria Math" panose="02040503050406030204" pitchFamily="18" charset="0"/>
                      </a:rPr>
                      <m:t>=</m:t>
                    </m:r>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𝑍</m:t>
                        </m:r>
                        <m:r>
                          <a:rPr lang="en-US" sz="800" b="0" i="1">
                            <a:solidFill>
                              <a:schemeClr val="accent1"/>
                            </a:solidFill>
                            <a:latin typeface="Cambria Math" panose="02040503050406030204" pitchFamily="18" charset="0"/>
                          </a:rPr>
                          <m:t>2</m:t>
                        </m:r>
                      </m:den>
                    </m:f>
                    <m:r>
                      <a:rPr lang="en-US" sz="800" b="0" i="1">
                        <a:solidFill>
                          <a:schemeClr val="accent1"/>
                        </a:solidFill>
                        <a:latin typeface="Cambria Math" panose="02040503050406030204" pitchFamily="18" charset="0"/>
                      </a:rPr>
                      <m:t> </m:t>
                    </m:r>
                    <m:r>
                      <a:rPr lang="en-US" sz="800" b="0" i="1">
                        <a:solidFill>
                          <a:schemeClr val="accent1"/>
                        </a:solidFill>
                        <a:latin typeface="Cambria Math" panose="02040503050406030204" pitchFamily="18" charset="0"/>
                      </a:rPr>
                      <m:t>𝑊</m:t>
                    </m:r>
                    <m:r>
                      <a:rPr lang="en-US" sz="800" b="0" i="1">
                        <a:solidFill>
                          <a:schemeClr val="accent1"/>
                        </a:solidFill>
                        <a:latin typeface="Cambria Math" panose="02040503050406030204" pitchFamily="18" charset="0"/>
                      </a:rPr>
                      <m:t>2</m:t>
                    </m:r>
                  </m:oMath>
                </m:oMathPara>
              </a14:m>
              <a:endParaRPr lang="en-US" sz="800">
                <a:solidFill>
                  <a:schemeClr val="accent1"/>
                </a:solidFill>
              </a:endParaRPr>
            </a:p>
          </xdr:txBody>
        </xdr:sp>
      </mc:Choice>
      <mc:Fallback xmlns="">
        <xdr:sp macro="" textlink="">
          <xdr:nvSpPr>
            <xdr:cNvPr id="12" name="TextBox 13">
              <a:extLst>
                <a:ext uri="{FF2B5EF4-FFF2-40B4-BE49-F238E27FC236}">
                  <a16:creationId xmlns:a16="http://schemas.microsoft.com/office/drawing/2014/main" id="{A387EC71-8C54-4C66-B47D-780B283AE09E}"/>
                </a:ext>
              </a:extLst>
            </xdr:cNvPr>
            <xdr:cNvSpPr txBox="1"/>
          </xdr:nvSpPr>
          <xdr:spPr>
            <a:xfrm>
              <a:off x="3719738" y="3153080"/>
              <a:ext cx="709490"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𝐴1=</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𝑍2  𝑊2</a:t>
              </a:r>
              <a:endParaRPr lang="en-US" sz="800">
                <a:solidFill>
                  <a:schemeClr val="accent1"/>
                </a:solidFill>
              </a:endParaRPr>
            </a:p>
          </xdr:txBody>
        </xdr:sp>
      </mc:Fallback>
    </mc:AlternateContent>
    <xdr:clientData/>
  </xdr:oneCellAnchor>
  <xdr:oneCellAnchor>
    <xdr:from>
      <xdr:col>19</xdr:col>
      <xdr:colOff>366374</xdr:colOff>
      <xdr:row>19</xdr:row>
      <xdr:rowOff>104910</xdr:rowOff>
    </xdr:from>
    <xdr:ext cx="1125565" cy="204864"/>
    <mc:AlternateContent xmlns:mc="http://schemas.openxmlformats.org/markup-compatibility/2006" xmlns:a14="http://schemas.microsoft.com/office/drawing/2010/main">
      <mc:Choice Requires="a14">
        <xdr:sp macro="" textlink="">
          <xdr:nvSpPr>
            <xdr:cNvPr id="13" name="TextBox 14">
              <a:extLst>
                <a:ext uri="{FF2B5EF4-FFF2-40B4-BE49-F238E27FC236}">
                  <a16:creationId xmlns:a16="http://schemas.microsoft.com/office/drawing/2014/main" id="{5734A794-0C15-4967-81D4-862B662531E8}"/>
                </a:ext>
              </a:extLst>
            </xdr:cNvPr>
            <xdr:cNvSpPr txBox="1"/>
          </xdr:nvSpPr>
          <xdr:spPr>
            <a:xfrm>
              <a:off x="16473149" y="3181485"/>
              <a:ext cx="1125565" cy="204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𝑍</m:t>
                        </m:r>
                        <m:r>
                          <a:rPr lang="en-US" sz="700" b="0" i="1">
                            <a:solidFill>
                              <a:schemeClr val="accent1"/>
                            </a:solidFill>
                            <a:latin typeface="Cambria Math" panose="02040503050406030204" pitchFamily="18" charset="0"/>
                          </a:rPr>
                          <m:t>2</m:t>
                        </m:r>
                      </m:den>
                    </m:f>
                    <m:r>
                      <a:rPr lang="en-US" sz="700" b="0" i="1">
                        <a:solidFill>
                          <a:schemeClr val="accent1"/>
                        </a:solidFill>
                        <a:latin typeface="Cambria Math" panose="02040503050406030204" pitchFamily="18" charset="0"/>
                      </a:rPr>
                      <m:t>=</m:t>
                    </m:r>
                    <m:f>
                      <m:fPr>
                        <m:ctrlPr>
                          <a:rPr lang="en-US" sz="700" i="1">
                            <a:solidFill>
                              <a:schemeClr val="accent1"/>
                            </a:solidFill>
                            <a:latin typeface="Cambria Math" panose="02040503050406030204" pitchFamily="18" charset="0"/>
                          </a:rPr>
                        </m:ctrlPr>
                      </m:fPr>
                      <m:num>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𝐿</m:t>
                        </m:r>
                      </m:num>
                      <m:den>
                        <m:r>
                          <a:rPr lang="en-US" sz="700" i="1">
                            <a:solidFill>
                              <a:schemeClr val="accent1"/>
                            </a:solidFill>
                            <a:latin typeface="Cambria Math" panose="02040503050406030204" pitchFamily="18" charset="0"/>
                          </a:rPr>
                          <m:t>𝜕</m:t>
                        </m:r>
                        <m:r>
                          <a:rPr lang="en-US" sz="700" b="0" i="1">
                            <a:solidFill>
                              <a:schemeClr val="accent1"/>
                            </a:solidFill>
                            <a:latin typeface="Cambria Math" panose="02040503050406030204" pitchFamily="18" charset="0"/>
                          </a:rPr>
                          <m:t>𝐴</m:t>
                        </m:r>
                        <m:r>
                          <a:rPr lang="en-US" sz="700" b="0" i="1">
                            <a:solidFill>
                              <a:schemeClr val="accent1"/>
                            </a:solidFill>
                            <a:latin typeface="Cambria Math" panose="02040503050406030204" pitchFamily="18" charset="0"/>
                          </a:rPr>
                          <m:t>3</m:t>
                        </m:r>
                      </m:den>
                    </m:f>
                    <m:r>
                      <a:rPr lang="en-US" sz="700" b="0" i="1">
                        <a:solidFill>
                          <a:schemeClr val="accent1"/>
                        </a:solidFill>
                        <a:latin typeface="Cambria Math" panose="02040503050406030204" pitchFamily="18" charset="0"/>
                      </a:rPr>
                      <m:t>  </m:t>
                    </m:r>
                    <m:r>
                      <a:rPr lang="en-US" sz="700" b="0" i="1">
                        <a:solidFill>
                          <a:schemeClr val="accent1"/>
                        </a:solidFill>
                        <a:latin typeface="Cambria Math" panose="02040503050406030204" pitchFamily="18" charset="0"/>
                      </a:rPr>
                      <m:t>𝑖𝑓</m:t>
                    </m:r>
                    <m:r>
                      <a:rPr lang="en-US" sz="700" b="0" i="1">
                        <a:solidFill>
                          <a:schemeClr val="accent1"/>
                        </a:solidFill>
                        <a:latin typeface="Cambria Math" panose="02040503050406030204" pitchFamily="18" charset="0"/>
                      </a:rPr>
                      <m:t> </m:t>
                    </m:r>
                    <m:r>
                      <a:rPr lang="en-US" sz="700" b="0" i="1">
                        <a:solidFill>
                          <a:schemeClr val="accent1"/>
                        </a:solidFill>
                        <a:latin typeface="Cambria Math" panose="02040503050406030204" pitchFamily="18" charset="0"/>
                      </a:rPr>
                      <m:t>𝑍</m:t>
                    </m:r>
                    <m:r>
                      <a:rPr lang="en-US" sz="700" b="0" i="1">
                        <a:solidFill>
                          <a:schemeClr val="accent1"/>
                        </a:solidFill>
                        <a:latin typeface="Cambria Math" panose="02040503050406030204" pitchFamily="18" charset="0"/>
                      </a:rPr>
                      <m:t>2&gt;0 </m:t>
                    </m:r>
                    <m:r>
                      <a:rPr lang="en-US" sz="700" b="0" i="1">
                        <a:solidFill>
                          <a:schemeClr val="accent1"/>
                        </a:solidFill>
                        <a:latin typeface="Cambria Math" panose="02040503050406030204" pitchFamily="18" charset="0"/>
                      </a:rPr>
                      <m:t>𝑒𝑙𝑠𝑒</m:t>
                    </m:r>
                    <m:r>
                      <a:rPr lang="en-US" sz="700" b="0" i="1">
                        <a:solidFill>
                          <a:schemeClr val="accent1"/>
                        </a:solidFill>
                        <a:latin typeface="Cambria Math" panose="02040503050406030204" pitchFamily="18" charset="0"/>
                      </a:rPr>
                      <m:t> 0</m:t>
                    </m:r>
                  </m:oMath>
                </m:oMathPara>
              </a14:m>
              <a:endParaRPr lang="en-US" sz="700">
                <a:solidFill>
                  <a:schemeClr val="accent1"/>
                </a:solidFill>
              </a:endParaRPr>
            </a:p>
          </xdr:txBody>
        </xdr:sp>
      </mc:Choice>
      <mc:Fallback xmlns="">
        <xdr:sp macro="" textlink="">
          <xdr:nvSpPr>
            <xdr:cNvPr id="13" name="TextBox 14">
              <a:extLst>
                <a:ext uri="{FF2B5EF4-FFF2-40B4-BE49-F238E27FC236}">
                  <a16:creationId xmlns:a16="http://schemas.microsoft.com/office/drawing/2014/main" id="{5734A794-0C15-4967-81D4-862B662531E8}"/>
                </a:ext>
              </a:extLst>
            </xdr:cNvPr>
            <xdr:cNvSpPr txBox="1"/>
          </xdr:nvSpPr>
          <xdr:spPr>
            <a:xfrm>
              <a:off x="16473149" y="3181485"/>
              <a:ext cx="1125565" cy="204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𝑍2=</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𝐿/</a:t>
              </a:r>
              <a:r>
                <a:rPr lang="en-US" sz="700" i="0">
                  <a:solidFill>
                    <a:schemeClr val="accent1"/>
                  </a:solidFill>
                  <a:latin typeface="Cambria Math" panose="02040503050406030204" pitchFamily="18" charset="0"/>
                </a:rPr>
                <a:t>𝜕</a:t>
              </a:r>
              <a:r>
                <a:rPr lang="en-US" sz="700" b="0" i="0">
                  <a:solidFill>
                    <a:schemeClr val="accent1"/>
                  </a:solidFill>
                  <a:latin typeface="Cambria Math" panose="02040503050406030204" pitchFamily="18" charset="0"/>
                </a:rPr>
                <a:t>𝐴3   𝑖𝑓 𝑍2&gt;0 𝑒𝑙𝑠𝑒 0</a:t>
              </a:r>
              <a:endParaRPr lang="en-US" sz="700">
                <a:solidFill>
                  <a:schemeClr val="accent1"/>
                </a:solidFill>
              </a:endParaRPr>
            </a:p>
          </xdr:txBody>
        </xdr:sp>
      </mc:Fallback>
    </mc:AlternateContent>
    <xdr:clientData/>
  </xdr:oneCellAnchor>
  <xdr:oneCellAnchor>
    <xdr:from>
      <xdr:col>6</xdr:col>
      <xdr:colOff>311797</xdr:colOff>
      <xdr:row>29</xdr:row>
      <xdr:rowOff>38024</xdr:rowOff>
    </xdr:from>
    <xdr:ext cx="709490" cy="234038"/>
    <mc:AlternateContent xmlns:mc="http://schemas.openxmlformats.org/markup-compatibility/2006" xmlns:a14="http://schemas.microsoft.com/office/drawing/2010/main">
      <mc:Choice Requires="a14">
        <xdr:sp macro="" textlink="">
          <xdr:nvSpPr>
            <xdr:cNvPr id="14" name="TextBox 15">
              <a:extLst>
                <a:ext uri="{FF2B5EF4-FFF2-40B4-BE49-F238E27FC236}">
                  <a16:creationId xmlns:a16="http://schemas.microsoft.com/office/drawing/2014/main" id="{612A3303-E7B9-4FA5-A355-66F11BB3E508}"/>
                </a:ext>
              </a:extLst>
            </xdr:cNvPr>
            <xdr:cNvSpPr txBox="1"/>
          </xdr:nvSpPr>
          <xdr:spPr>
            <a:xfrm>
              <a:off x="5398147" y="4733849"/>
              <a:ext cx="709490"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𝐴</m:t>
                        </m:r>
                        <m:r>
                          <a:rPr lang="en-US" sz="800" b="0" i="1">
                            <a:solidFill>
                              <a:schemeClr val="accent1"/>
                            </a:solidFill>
                            <a:latin typeface="Cambria Math" panose="02040503050406030204" pitchFamily="18" charset="0"/>
                          </a:rPr>
                          <m:t>2</m:t>
                        </m:r>
                      </m:den>
                    </m:f>
                    <m:r>
                      <a:rPr lang="en-US" sz="800" b="0" i="1">
                        <a:solidFill>
                          <a:schemeClr val="accent1"/>
                        </a:solidFill>
                        <a:latin typeface="Cambria Math" panose="02040503050406030204" pitchFamily="18" charset="0"/>
                      </a:rPr>
                      <m:t>=</m:t>
                    </m:r>
                    <m:f>
                      <m:fPr>
                        <m:ctrlPr>
                          <a:rPr lang="en-US" sz="800" i="1">
                            <a:solidFill>
                              <a:schemeClr val="accent1"/>
                            </a:solidFill>
                            <a:latin typeface="Cambria Math" panose="02040503050406030204" pitchFamily="18" charset="0"/>
                          </a:rPr>
                        </m:ctrlPr>
                      </m:fPr>
                      <m:num>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𝐿</m:t>
                        </m:r>
                      </m:num>
                      <m:den>
                        <m:r>
                          <a:rPr lang="en-US" sz="800" i="1">
                            <a:solidFill>
                              <a:schemeClr val="accent1"/>
                            </a:solidFill>
                            <a:latin typeface="Cambria Math" panose="02040503050406030204" pitchFamily="18" charset="0"/>
                          </a:rPr>
                          <m:t>𝜕</m:t>
                        </m:r>
                        <m:r>
                          <a:rPr lang="en-US" sz="800" b="0" i="1">
                            <a:solidFill>
                              <a:schemeClr val="accent1"/>
                            </a:solidFill>
                            <a:latin typeface="Cambria Math" panose="02040503050406030204" pitchFamily="18" charset="0"/>
                          </a:rPr>
                          <m:t>𝑍</m:t>
                        </m:r>
                        <m:r>
                          <a:rPr lang="en-US" sz="800" b="0" i="1">
                            <a:solidFill>
                              <a:schemeClr val="accent1"/>
                            </a:solidFill>
                            <a:latin typeface="Cambria Math" panose="02040503050406030204" pitchFamily="18" charset="0"/>
                          </a:rPr>
                          <m:t>3</m:t>
                        </m:r>
                      </m:den>
                    </m:f>
                    <m:r>
                      <a:rPr lang="en-US" sz="800" b="0" i="1">
                        <a:solidFill>
                          <a:schemeClr val="accent1"/>
                        </a:solidFill>
                        <a:latin typeface="Cambria Math" panose="02040503050406030204" pitchFamily="18" charset="0"/>
                      </a:rPr>
                      <m:t> </m:t>
                    </m:r>
                    <m:r>
                      <a:rPr lang="en-US" sz="800" b="0" i="1">
                        <a:solidFill>
                          <a:schemeClr val="accent1"/>
                        </a:solidFill>
                        <a:latin typeface="Cambria Math" panose="02040503050406030204" pitchFamily="18" charset="0"/>
                      </a:rPr>
                      <m:t>𝑊</m:t>
                    </m:r>
                    <m:r>
                      <a:rPr lang="en-US" sz="800" b="0" i="1">
                        <a:solidFill>
                          <a:schemeClr val="accent1"/>
                        </a:solidFill>
                        <a:latin typeface="Cambria Math" panose="02040503050406030204" pitchFamily="18" charset="0"/>
                      </a:rPr>
                      <m:t>3</m:t>
                    </m:r>
                  </m:oMath>
                </m:oMathPara>
              </a14:m>
              <a:endParaRPr lang="en-US" sz="800">
                <a:solidFill>
                  <a:schemeClr val="accent1"/>
                </a:solidFill>
              </a:endParaRPr>
            </a:p>
          </xdr:txBody>
        </xdr:sp>
      </mc:Choice>
      <mc:Fallback xmlns="">
        <xdr:sp macro="" textlink="">
          <xdr:nvSpPr>
            <xdr:cNvPr id="14" name="TextBox 15">
              <a:extLst>
                <a:ext uri="{FF2B5EF4-FFF2-40B4-BE49-F238E27FC236}">
                  <a16:creationId xmlns:a16="http://schemas.microsoft.com/office/drawing/2014/main" id="{612A3303-E7B9-4FA5-A355-66F11BB3E508}"/>
                </a:ext>
              </a:extLst>
            </xdr:cNvPr>
            <xdr:cNvSpPr txBox="1"/>
          </xdr:nvSpPr>
          <xdr:spPr>
            <a:xfrm>
              <a:off x="5398147" y="4733849"/>
              <a:ext cx="709490" cy="234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𝐴2=</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𝐿/</a:t>
              </a:r>
              <a:r>
                <a:rPr lang="en-US" sz="800" i="0">
                  <a:solidFill>
                    <a:schemeClr val="accent1"/>
                  </a:solidFill>
                  <a:latin typeface="Cambria Math" panose="02040503050406030204" pitchFamily="18" charset="0"/>
                </a:rPr>
                <a:t>𝜕</a:t>
              </a:r>
              <a:r>
                <a:rPr lang="en-US" sz="800" b="0" i="0">
                  <a:solidFill>
                    <a:schemeClr val="accent1"/>
                  </a:solidFill>
                  <a:latin typeface="Cambria Math" panose="02040503050406030204" pitchFamily="18" charset="0"/>
                </a:rPr>
                <a:t>𝑍3  𝑊3</a:t>
              </a:r>
              <a:endParaRPr lang="en-US" sz="800">
                <a:solidFill>
                  <a:schemeClr val="accent1"/>
                </a:solidFill>
              </a:endParaRPr>
            </a:p>
          </xdr:txBody>
        </xdr:sp>
      </mc:Fallback>
    </mc:AlternateContent>
    <xdr:clientData/>
  </xdr:oneCellAnchor>
  <xdr:oneCellAnchor>
    <xdr:from>
      <xdr:col>20</xdr:col>
      <xdr:colOff>342215</xdr:colOff>
      <xdr:row>29</xdr:row>
      <xdr:rowOff>76048</xdr:rowOff>
    </xdr:from>
    <xdr:ext cx="537198" cy="396006"/>
    <mc:AlternateContent xmlns:mc="http://schemas.openxmlformats.org/markup-compatibility/2006" xmlns:a14="http://schemas.microsoft.com/office/drawing/2010/main">
      <mc:Choice Requires="a14">
        <xdr:sp macro="" textlink="">
          <xdr:nvSpPr>
            <xdr:cNvPr id="15" name="TextBox 16">
              <a:extLst>
                <a:ext uri="{FF2B5EF4-FFF2-40B4-BE49-F238E27FC236}">
                  <a16:creationId xmlns:a16="http://schemas.microsoft.com/office/drawing/2014/main" id="{C74914E4-01FC-465E-9F82-0ACAC18F0D00}"/>
                </a:ext>
              </a:extLst>
            </xdr:cNvPr>
            <xdr:cNvSpPr txBox="1"/>
          </xdr:nvSpPr>
          <xdr:spPr>
            <a:xfrm>
              <a:off x="17296715" y="4771873"/>
              <a:ext cx="537198" cy="396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900" i="1">
                            <a:solidFill>
                              <a:schemeClr val="accent1"/>
                            </a:solidFill>
                            <a:latin typeface="Cambria Math" panose="02040503050406030204" pitchFamily="18" charset="0"/>
                          </a:rPr>
                        </m:ctrlPr>
                      </m:fPr>
                      <m:num>
                        <m:r>
                          <a:rPr lang="en-US" sz="900" i="1">
                            <a:solidFill>
                              <a:schemeClr val="accent1"/>
                            </a:solidFill>
                            <a:latin typeface="Cambria Math" panose="02040503050406030204" pitchFamily="18" charset="0"/>
                          </a:rPr>
                          <m:t>𝜕</m:t>
                        </m:r>
                        <m:r>
                          <a:rPr lang="en-US" sz="900" b="0" i="1">
                            <a:solidFill>
                              <a:schemeClr val="accent1"/>
                            </a:solidFill>
                            <a:latin typeface="Cambria Math" panose="02040503050406030204" pitchFamily="18" charset="0"/>
                          </a:rPr>
                          <m:t>𝐿</m:t>
                        </m:r>
                      </m:num>
                      <m:den>
                        <m:r>
                          <a:rPr lang="en-US" sz="900" i="1">
                            <a:solidFill>
                              <a:schemeClr val="accent1"/>
                            </a:solidFill>
                            <a:latin typeface="Cambria Math" panose="02040503050406030204" pitchFamily="18" charset="0"/>
                          </a:rPr>
                          <m:t>𝜕</m:t>
                        </m:r>
                        <m:r>
                          <a:rPr lang="en-US" sz="900" b="0" i="1">
                            <a:solidFill>
                              <a:schemeClr val="accent1"/>
                            </a:solidFill>
                            <a:latin typeface="Cambria Math" panose="02040503050406030204" pitchFamily="18" charset="0"/>
                          </a:rPr>
                          <m:t>𝑍</m:t>
                        </m:r>
                        <m:r>
                          <a:rPr lang="en-US" sz="900" b="0" i="1">
                            <a:solidFill>
                              <a:schemeClr val="accent1"/>
                            </a:solidFill>
                            <a:latin typeface="Cambria Math" panose="02040503050406030204" pitchFamily="18" charset="0"/>
                          </a:rPr>
                          <m:t>3</m:t>
                        </m:r>
                      </m:den>
                    </m:f>
                  </m:oMath>
                </m:oMathPara>
              </a14:m>
              <a:endParaRPr lang="en-US" sz="900" b="0">
                <a:solidFill>
                  <a:schemeClr val="accent1"/>
                </a:solidFill>
              </a:endParaRPr>
            </a:p>
            <a:p>
              <a:endParaRPr lang="en-US" sz="900">
                <a:solidFill>
                  <a:schemeClr val="accent1"/>
                </a:solidFill>
              </a:endParaRPr>
            </a:p>
          </xdr:txBody>
        </xdr:sp>
      </mc:Choice>
      <mc:Fallback xmlns="">
        <xdr:sp macro="" textlink="">
          <xdr:nvSpPr>
            <xdr:cNvPr id="15" name="TextBox 16">
              <a:extLst>
                <a:ext uri="{FF2B5EF4-FFF2-40B4-BE49-F238E27FC236}">
                  <a16:creationId xmlns:a16="http://schemas.microsoft.com/office/drawing/2014/main" id="{C74914E4-01FC-465E-9F82-0ACAC18F0D00}"/>
                </a:ext>
              </a:extLst>
            </xdr:cNvPr>
            <xdr:cNvSpPr txBox="1"/>
          </xdr:nvSpPr>
          <xdr:spPr>
            <a:xfrm>
              <a:off x="17296715" y="4771873"/>
              <a:ext cx="537198" cy="396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i="0">
                  <a:solidFill>
                    <a:schemeClr val="accent1"/>
                  </a:solidFill>
                  <a:latin typeface="Cambria Math" panose="02040503050406030204" pitchFamily="18" charset="0"/>
                </a:rPr>
                <a:t>𝜕</a:t>
              </a:r>
              <a:r>
                <a:rPr lang="en-US" sz="900" b="0" i="0">
                  <a:solidFill>
                    <a:schemeClr val="accent1"/>
                  </a:solidFill>
                  <a:latin typeface="Cambria Math" panose="02040503050406030204" pitchFamily="18" charset="0"/>
                </a:rPr>
                <a:t>𝐿/</a:t>
              </a:r>
              <a:r>
                <a:rPr lang="en-US" sz="900" i="0">
                  <a:solidFill>
                    <a:schemeClr val="accent1"/>
                  </a:solidFill>
                  <a:latin typeface="Cambria Math" panose="02040503050406030204" pitchFamily="18" charset="0"/>
                </a:rPr>
                <a:t>𝜕</a:t>
              </a:r>
              <a:r>
                <a:rPr lang="en-US" sz="900" b="0" i="0">
                  <a:solidFill>
                    <a:schemeClr val="accent1"/>
                  </a:solidFill>
                  <a:latin typeface="Cambria Math" panose="02040503050406030204" pitchFamily="18" charset="0"/>
                </a:rPr>
                <a:t>𝑍3</a:t>
              </a:r>
              <a:endParaRPr lang="en-US" sz="900" b="0">
                <a:solidFill>
                  <a:schemeClr val="accent1"/>
                </a:solidFill>
              </a:endParaRPr>
            </a:p>
            <a:p>
              <a:endParaRPr lang="en-US" sz="900">
                <a:solidFill>
                  <a:schemeClr val="accent1"/>
                </a:solidFill>
              </a:endParaRPr>
            </a:p>
          </xdr:txBody>
        </xdr:sp>
      </mc:Fallback>
    </mc:AlternateContent>
    <xdr:clientData/>
  </xdr:oneCellAnchor>
  <xdr:twoCellAnchor>
    <xdr:from>
      <xdr:col>0</xdr:col>
      <xdr:colOff>482600</xdr:colOff>
      <xdr:row>14</xdr:row>
      <xdr:rowOff>76200</xdr:rowOff>
    </xdr:from>
    <xdr:to>
      <xdr:col>0</xdr:col>
      <xdr:colOff>850808</xdr:colOff>
      <xdr:row>16</xdr:row>
      <xdr:rowOff>75919</xdr:rowOff>
    </xdr:to>
    <xdr:sp macro="" textlink="">
      <xdr:nvSpPr>
        <xdr:cNvPr id="16" name="Oval 20">
          <a:extLst>
            <a:ext uri="{FF2B5EF4-FFF2-40B4-BE49-F238E27FC236}">
              <a16:creationId xmlns:a16="http://schemas.microsoft.com/office/drawing/2014/main" id="{EA607E7B-77C3-4842-88E7-D8037B049D3C}"/>
            </a:ext>
          </a:extLst>
        </xdr:cNvPr>
        <xdr:cNvSpPr/>
      </xdr:nvSpPr>
      <xdr:spPr>
        <a:xfrm>
          <a:off x="482600" y="2343150"/>
          <a:ext cx="368208" cy="32356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783109</xdr:colOff>
      <xdr:row>14</xdr:row>
      <xdr:rowOff>76200</xdr:rowOff>
    </xdr:from>
    <xdr:to>
      <xdr:col>2</xdr:col>
      <xdr:colOff>186117</xdr:colOff>
      <xdr:row>16</xdr:row>
      <xdr:rowOff>75919</xdr:rowOff>
    </xdr:to>
    <xdr:sp macro="" textlink="">
      <xdr:nvSpPr>
        <xdr:cNvPr id="17" name="Oval 21">
          <a:extLst>
            <a:ext uri="{FF2B5EF4-FFF2-40B4-BE49-F238E27FC236}">
              <a16:creationId xmlns:a16="http://schemas.microsoft.com/office/drawing/2014/main" id="{0AF70579-4D15-4F95-BF36-1A07EB5AEC6D}"/>
            </a:ext>
          </a:extLst>
        </xdr:cNvPr>
        <xdr:cNvSpPr/>
      </xdr:nvSpPr>
      <xdr:spPr>
        <a:xfrm>
          <a:off x="1630834" y="2343150"/>
          <a:ext cx="250733" cy="32356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135938</xdr:colOff>
      <xdr:row>14</xdr:row>
      <xdr:rowOff>76200</xdr:rowOff>
    </xdr:from>
    <xdr:to>
      <xdr:col>1</xdr:col>
      <xdr:colOff>504146</xdr:colOff>
      <xdr:row>16</xdr:row>
      <xdr:rowOff>75919</xdr:rowOff>
    </xdr:to>
    <xdr:sp macro="" textlink="">
      <xdr:nvSpPr>
        <xdr:cNvPr id="18" name="Oval 22">
          <a:extLst>
            <a:ext uri="{FF2B5EF4-FFF2-40B4-BE49-F238E27FC236}">
              <a16:creationId xmlns:a16="http://schemas.microsoft.com/office/drawing/2014/main" id="{E7C0AD65-C238-48B0-8C43-2B8819B2D495}"/>
            </a:ext>
          </a:extLst>
        </xdr:cNvPr>
        <xdr:cNvSpPr/>
      </xdr:nvSpPr>
      <xdr:spPr>
        <a:xfrm>
          <a:off x="983663" y="2343150"/>
          <a:ext cx="368208" cy="32356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165100</xdr:colOff>
      <xdr:row>23</xdr:row>
      <xdr:rowOff>177800</xdr:rowOff>
    </xdr:from>
    <xdr:to>
      <xdr:col>0</xdr:col>
      <xdr:colOff>533352</xdr:colOff>
      <xdr:row>25</xdr:row>
      <xdr:rowOff>177519</xdr:rowOff>
    </xdr:to>
    <xdr:sp macro="" textlink="">
      <xdr:nvSpPr>
        <xdr:cNvPr id="19" name="Oval 26">
          <a:extLst>
            <a:ext uri="{FF2B5EF4-FFF2-40B4-BE49-F238E27FC236}">
              <a16:creationId xmlns:a16="http://schemas.microsoft.com/office/drawing/2014/main" id="{07F0FF58-01B5-4DC2-B8EA-28C237A0D2B4}"/>
            </a:ext>
          </a:extLst>
        </xdr:cNvPr>
        <xdr:cNvSpPr/>
      </xdr:nvSpPr>
      <xdr:spPr>
        <a:xfrm>
          <a:off x="165100" y="3883025"/>
          <a:ext cx="368252" cy="323569"/>
        </a:xfrm>
        <a:prstGeom prst="ellipse">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147807</xdr:colOff>
      <xdr:row>23</xdr:row>
      <xdr:rowOff>177800</xdr:rowOff>
    </xdr:from>
    <xdr:to>
      <xdr:col>3</xdr:col>
      <xdr:colOff>185859</xdr:colOff>
      <xdr:row>25</xdr:row>
      <xdr:rowOff>177519</xdr:rowOff>
    </xdr:to>
    <xdr:sp macro="" textlink="">
      <xdr:nvSpPr>
        <xdr:cNvPr id="20" name="Oval 27">
          <a:extLst>
            <a:ext uri="{FF2B5EF4-FFF2-40B4-BE49-F238E27FC236}">
              <a16:creationId xmlns:a16="http://schemas.microsoft.com/office/drawing/2014/main" id="{6A34724F-5A94-4578-9692-00C81BD316DE}"/>
            </a:ext>
          </a:extLst>
        </xdr:cNvPr>
        <xdr:cNvSpPr/>
      </xdr:nvSpPr>
      <xdr:spPr>
        <a:xfrm>
          <a:off x="1843257" y="3883025"/>
          <a:ext cx="885777" cy="323569"/>
        </a:xfrm>
        <a:prstGeom prst="ellipse">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465760</xdr:colOff>
      <xdr:row>23</xdr:row>
      <xdr:rowOff>177800</xdr:rowOff>
    </xdr:from>
    <xdr:to>
      <xdr:col>1</xdr:col>
      <xdr:colOff>834012</xdr:colOff>
      <xdr:row>25</xdr:row>
      <xdr:rowOff>177519</xdr:rowOff>
    </xdr:to>
    <xdr:sp macro="" textlink="">
      <xdr:nvSpPr>
        <xdr:cNvPr id="21" name="Oval 28">
          <a:extLst>
            <a:ext uri="{FF2B5EF4-FFF2-40B4-BE49-F238E27FC236}">
              <a16:creationId xmlns:a16="http://schemas.microsoft.com/office/drawing/2014/main" id="{88E491F0-8E69-4342-AC0D-5A9D9A94F9EE}"/>
            </a:ext>
          </a:extLst>
        </xdr:cNvPr>
        <xdr:cNvSpPr/>
      </xdr:nvSpPr>
      <xdr:spPr>
        <a:xfrm>
          <a:off x="1313485" y="3883025"/>
          <a:ext cx="368252" cy="323569"/>
        </a:xfrm>
        <a:prstGeom prst="ellipse">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783712</xdr:colOff>
      <xdr:row>23</xdr:row>
      <xdr:rowOff>177800</xdr:rowOff>
    </xdr:from>
    <xdr:to>
      <xdr:col>1</xdr:col>
      <xdr:colOff>186764</xdr:colOff>
      <xdr:row>25</xdr:row>
      <xdr:rowOff>177519</xdr:rowOff>
    </xdr:to>
    <xdr:sp macro="" textlink="">
      <xdr:nvSpPr>
        <xdr:cNvPr id="22" name="Oval 29">
          <a:extLst>
            <a:ext uri="{FF2B5EF4-FFF2-40B4-BE49-F238E27FC236}">
              <a16:creationId xmlns:a16="http://schemas.microsoft.com/office/drawing/2014/main" id="{AE0B19D2-5635-4BAD-ABD4-2D9E8071A1FE}"/>
            </a:ext>
          </a:extLst>
        </xdr:cNvPr>
        <xdr:cNvSpPr/>
      </xdr:nvSpPr>
      <xdr:spPr>
        <a:xfrm>
          <a:off x="783712" y="3883025"/>
          <a:ext cx="250777" cy="323569"/>
        </a:xfrm>
        <a:prstGeom prst="ellipse">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520700</xdr:colOff>
      <xdr:row>33</xdr:row>
      <xdr:rowOff>152400</xdr:rowOff>
    </xdr:from>
    <xdr:to>
      <xdr:col>0</xdr:col>
      <xdr:colOff>888908</xdr:colOff>
      <xdr:row>35</xdr:row>
      <xdr:rowOff>152119</xdr:rowOff>
    </xdr:to>
    <xdr:sp macro="" textlink="">
      <xdr:nvSpPr>
        <xdr:cNvPr id="23" name="Oval 33">
          <a:extLst>
            <a:ext uri="{FF2B5EF4-FFF2-40B4-BE49-F238E27FC236}">
              <a16:creationId xmlns:a16="http://schemas.microsoft.com/office/drawing/2014/main" id="{451264ED-6ADA-418A-B967-6D03305E69A5}"/>
            </a:ext>
          </a:extLst>
        </xdr:cNvPr>
        <xdr:cNvSpPr/>
      </xdr:nvSpPr>
      <xdr:spPr>
        <a:xfrm>
          <a:off x="520700" y="5495925"/>
          <a:ext cx="330108" cy="32356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821209</xdr:colOff>
      <xdr:row>33</xdr:row>
      <xdr:rowOff>152400</xdr:rowOff>
    </xdr:from>
    <xdr:to>
      <xdr:col>2</xdr:col>
      <xdr:colOff>224217</xdr:colOff>
      <xdr:row>35</xdr:row>
      <xdr:rowOff>152119</xdr:rowOff>
    </xdr:to>
    <xdr:sp macro="" textlink="">
      <xdr:nvSpPr>
        <xdr:cNvPr id="24" name="Oval 34">
          <a:extLst>
            <a:ext uri="{FF2B5EF4-FFF2-40B4-BE49-F238E27FC236}">
              <a16:creationId xmlns:a16="http://schemas.microsoft.com/office/drawing/2014/main" id="{112CD267-3541-40AE-ABFE-3E3E3DD8E449}"/>
            </a:ext>
          </a:extLst>
        </xdr:cNvPr>
        <xdr:cNvSpPr/>
      </xdr:nvSpPr>
      <xdr:spPr>
        <a:xfrm>
          <a:off x="1668934" y="5495925"/>
          <a:ext cx="250733" cy="32356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174038</xdr:colOff>
      <xdr:row>33</xdr:row>
      <xdr:rowOff>152400</xdr:rowOff>
    </xdr:from>
    <xdr:to>
      <xdr:col>1</xdr:col>
      <xdr:colOff>542246</xdr:colOff>
      <xdr:row>35</xdr:row>
      <xdr:rowOff>152119</xdr:rowOff>
    </xdr:to>
    <xdr:sp macro="" textlink="">
      <xdr:nvSpPr>
        <xdr:cNvPr id="25" name="Oval 35">
          <a:extLst>
            <a:ext uri="{FF2B5EF4-FFF2-40B4-BE49-F238E27FC236}">
              <a16:creationId xmlns:a16="http://schemas.microsoft.com/office/drawing/2014/main" id="{41D57CE4-F4F1-4A3E-B8A9-8D56CAACAF48}"/>
            </a:ext>
          </a:extLst>
        </xdr:cNvPr>
        <xdr:cNvSpPr/>
      </xdr:nvSpPr>
      <xdr:spPr>
        <a:xfrm>
          <a:off x="1021763" y="5495925"/>
          <a:ext cx="368208" cy="32356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241300</xdr:colOff>
      <xdr:row>4</xdr:row>
      <xdr:rowOff>177800</xdr:rowOff>
    </xdr:from>
    <xdr:to>
      <xdr:col>0</xdr:col>
      <xdr:colOff>609552</xdr:colOff>
      <xdr:row>6</xdr:row>
      <xdr:rowOff>177519</xdr:rowOff>
    </xdr:to>
    <xdr:sp macro="" textlink="">
      <xdr:nvSpPr>
        <xdr:cNvPr id="26" name="Oval 36">
          <a:extLst>
            <a:ext uri="{FF2B5EF4-FFF2-40B4-BE49-F238E27FC236}">
              <a16:creationId xmlns:a16="http://schemas.microsoft.com/office/drawing/2014/main" id="{DAFB8627-CC84-4C97-A954-378E16C45B10}"/>
            </a:ext>
          </a:extLst>
        </xdr:cNvPr>
        <xdr:cNvSpPr/>
      </xdr:nvSpPr>
      <xdr:spPr>
        <a:xfrm>
          <a:off x="241300" y="806450"/>
          <a:ext cx="368252" cy="323569"/>
        </a:xfrm>
        <a:prstGeom prst="ellipse">
          <a:avLst/>
        </a:prstGeom>
        <a:solidFill>
          <a:schemeClr val="accent3">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224007</xdr:colOff>
      <xdr:row>4</xdr:row>
      <xdr:rowOff>177800</xdr:rowOff>
    </xdr:from>
    <xdr:to>
      <xdr:col>3</xdr:col>
      <xdr:colOff>262059</xdr:colOff>
      <xdr:row>6</xdr:row>
      <xdr:rowOff>177519</xdr:rowOff>
    </xdr:to>
    <xdr:sp macro="" textlink="">
      <xdr:nvSpPr>
        <xdr:cNvPr id="27" name="Oval 37">
          <a:extLst>
            <a:ext uri="{FF2B5EF4-FFF2-40B4-BE49-F238E27FC236}">
              <a16:creationId xmlns:a16="http://schemas.microsoft.com/office/drawing/2014/main" id="{7AF9FD58-5020-4832-B6A0-2B06175AD150}"/>
            </a:ext>
          </a:extLst>
        </xdr:cNvPr>
        <xdr:cNvSpPr/>
      </xdr:nvSpPr>
      <xdr:spPr>
        <a:xfrm>
          <a:off x="1919457" y="806450"/>
          <a:ext cx="885777" cy="323569"/>
        </a:xfrm>
        <a:prstGeom prst="ellipse">
          <a:avLst/>
        </a:prstGeom>
        <a:solidFill>
          <a:schemeClr val="accent3">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541960</xdr:colOff>
      <xdr:row>4</xdr:row>
      <xdr:rowOff>177800</xdr:rowOff>
    </xdr:from>
    <xdr:to>
      <xdr:col>1</xdr:col>
      <xdr:colOff>910212</xdr:colOff>
      <xdr:row>6</xdr:row>
      <xdr:rowOff>177519</xdr:rowOff>
    </xdr:to>
    <xdr:sp macro="" textlink="">
      <xdr:nvSpPr>
        <xdr:cNvPr id="28" name="Oval 38">
          <a:extLst>
            <a:ext uri="{FF2B5EF4-FFF2-40B4-BE49-F238E27FC236}">
              <a16:creationId xmlns:a16="http://schemas.microsoft.com/office/drawing/2014/main" id="{7A74C333-EA61-471B-8426-C239067188A9}"/>
            </a:ext>
          </a:extLst>
        </xdr:cNvPr>
        <xdr:cNvSpPr/>
      </xdr:nvSpPr>
      <xdr:spPr>
        <a:xfrm>
          <a:off x="1389685" y="806450"/>
          <a:ext cx="301577" cy="323569"/>
        </a:xfrm>
        <a:prstGeom prst="ellipse">
          <a:avLst/>
        </a:prstGeom>
        <a:solidFill>
          <a:schemeClr val="accent3">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859912</xdr:colOff>
      <xdr:row>4</xdr:row>
      <xdr:rowOff>177800</xdr:rowOff>
    </xdr:from>
    <xdr:to>
      <xdr:col>1</xdr:col>
      <xdr:colOff>262964</xdr:colOff>
      <xdr:row>6</xdr:row>
      <xdr:rowOff>177519</xdr:rowOff>
    </xdr:to>
    <xdr:sp macro="" textlink="">
      <xdr:nvSpPr>
        <xdr:cNvPr id="29" name="Oval 39">
          <a:extLst>
            <a:ext uri="{FF2B5EF4-FFF2-40B4-BE49-F238E27FC236}">
              <a16:creationId xmlns:a16="http://schemas.microsoft.com/office/drawing/2014/main" id="{DC9F3BA6-17C1-47A1-A242-96B75119C367}"/>
            </a:ext>
          </a:extLst>
        </xdr:cNvPr>
        <xdr:cNvSpPr/>
      </xdr:nvSpPr>
      <xdr:spPr>
        <a:xfrm>
          <a:off x="850387" y="806450"/>
          <a:ext cx="260302" cy="323569"/>
        </a:xfrm>
        <a:prstGeom prst="ellipse">
          <a:avLst/>
        </a:prstGeom>
        <a:solidFill>
          <a:schemeClr val="accent3">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25</xdr:col>
      <xdr:colOff>123825</xdr:colOff>
      <xdr:row>4</xdr:row>
      <xdr:rowOff>57150</xdr:rowOff>
    </xdr:from>
    <xdr:ext cx="1362075" cy="3514725"/>
    <xdr:grpSp>
      <xdr:nvGrpSpPr>
        <xdr:cNvPr id="2" name="Shape 2" title="Drawing">
          <a:extLst>
            <a:ext uri="{FF2B5EF4-FFF2-40B4-BE49-F238E27FC236}">
              <a16:creationId xmlns:a16="http://schemas.microsoft.com/office/drawing/2014/main" id="{EFCC72DD-4460-421E-822C-787D84839149}"/>
            </a:ext>
          </a:extLst>
        </xdr:cNvPr>
        <xdr:cNvGrpSpPr/>
      </xdr:nvGrpSpPr>
      <xdr:grpSpPr>
        <a:xfrm>
          <a:off x="5514975" y="1276350"/>
          <a:ext cx="1362075" cy="3514725"/>
          <a:chOff x="3399325" y="1907225"/>
          <a:chExt cx="1340000" cy="3498949"/>
        </a:xfrm>
      </xdr:grpSpPr>
      <xdr:sp macro="" textlink="">
        <xdr:nvSpPr>
          <xdr:cNvPr id="3" name="Shape 3">
            <a:extLst>
              <a:ext uri="{FF2B5EF4-FFF2-40B4-BE49-F238E27FC236}">
                <a16:creationId xmlns:a16="http://schemas.microsoft.com/office/drawing/2014/main" id="{4075C621-972A-BCB8-C581-2A7DBADDFDF1}"/>
              </a:ext>
            </a:extLst>
          </xdr:cNvPr>
          <xdr:cNvSpPr/>
        </xdr:nvSpPr>
        <xdr:spPr>
          <a:xfrm>
            <a:off x="3803925" y="2457525"/>
            <a:ext cx="935400" cy="288600"/>
          </a:xfrm>
          <a:prstGeom prst="roundRect">
            <a:avLst>
              <a:gd name="adj" fmla="val 16667"/>
            </a:avLst>
          </a:prstGeom>
          <a:solidFill>
            <a:srgbClr val="D9D2E9"/>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MatMul1</a:t>
            </a:r>
            <a:endParaRPr sz="1400"/>
          </a:p>
        </xdr:txBody>
      </xdr:sp>
      <xdr:sp macro="" textlink="">
        <xdr:nvSpPr>
          <xdr:cNvPr id="4" name="Shape 4">
            <a:extLst>
              <a:ext uri="{FF2B5EF4-FFF2-40B4-BE49-F238E27FC236}">
                <a16:creationId xmlns:a16="http://schemas.microsoft.com/office/drawing/2014/main" id="{B7D64287-4361-DC6C-3700-A84F546BDC62}"/>
              </a:ext>
            </a:extLst>
          </xdr:cNvPr>
          <xdr:cNvSpPr/>
        </xdr:nvSpPr>
        <xdr:spPr>
          <a:xfrm>
            <a:off x="3893475" y="3254000"/>
            <a:ext cx="756300" cy="288600"/>
          </a:xfrm>
          <a:prstGeom prst="roundRect">
            <a:avLst>
              <a:gd name="adj" fmla="val 16667"/>
            </a:avLst>
          </a:prstGeom>
          <a:solidFill>
            <a:srgbClr val="FFF2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Scale</a:t>
            </a:r>
            <a:endParaRPr sz="1400"/>
          </a:p>
        </xdr:txBody>
      </xdr:sp>
      <xdr:sp macro="" textlink="">
        <xdr:nvSpPr>
          <xdr:cNvPr id="5" name="Shape 5">
            <a:extLst>
              <a:ext uri="{FF2B5EF4-FFF2-40B4-BE49-F238E27FC236}">
                <a16:creationId xmlns:a16="http://schemas.microsoft.com/office/drawing/2014/main" id="{0E16524B-A0F2-5352-C06B-BF5BB73D9B1C}"/>
              </a:ext>
            </a:extLst>
          </xdr:cNvPr>
          <xdr:cNvSpPr/>
        </xdr:nvSpPr>
        <xdr:spPr>
          <a:xfrm>
            <a:off x="3803925" y="4162725"/>
            <a:ext cx="935400" cy="288600"/>
          </a:xfrm>
          <a:prstGeom prst="roundRect">
            <a:avLst>
              <a:gd name="adj" fmla="val 16667"/>
            </a:avLst>
          </a:prstGeom>
          <a:solidFill>
            <a:srgbClr val="D9EAD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Softmax</a:t>
            </a:r>
            <a:endParaRPr sz="1400"/>
          </a:p>
        </xdr:txBody>
      </xdr:sp>
      <xdr:sp macro="" textlink="">
        <xdr:nvSpPr>
          <xdr:cNvPr id="6" name="Shape 6">
            <a:extLst>
              <a:ext uri="{FF2B5EF4-FFF2-40B4-BE49-F238E27FC236}">
                <a16:creationId xmlns:a16="http://schemas.microsoft.com/office/drawing/2014/main" id="{C280E332-6980-9537-AE47-BA32EBD23E36}"/>
              </a:ext>
            </a:extLst>
          </xdr:cNvPr>
          <xdr:cNvSpPr/>
        </xdr:nvSpPr>
        <xdr:spPr>
          <a:xfrm>
            <a:off x="3412425" y="5117574"/>
            <a:ext cx="935400" cy="288600"/>
          </a:xfrm>
          <a:prstGeom prst="roundRect">
            <a:avLst>
              <a:gd name="adj" fmla="val 16667"/>
            </a:avLst>
          </a:prstGeom>
          <a:solidFill>
            <a:srgbClr val="D9D2E9"/>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MatMul2</a:t>
            </a:r>
            <a:endParaRPr sz="1400"/>
          </a:p>
        </xdr:txBody>
      </xdr:sp>
      <xdr:sp macro="" textlink="">
        <xdr:nvSpPr>
          <xdr:cNvPr id="7" name="Shape 7">
            <a:extLst>
              <a:ext uri="{FF2B5EF4-FFF2-40B4-BE49-F238E27FC236}">
                <a16:creationId xmlns:a16="http://schemas.microsoft.com/office/drawing/2014/main" id="{7BE69078-5C50-67AC-2B56-F38980E4F319}"/>
              </a:ext>
            </a:extLst>
          </xdr:cNvPr>
          <xdr:cNvSpPr txBox="1"/>
        </xdr:nvSpPr>
        <xdr:spPr>
          <a:xfrm>
            <a:off x="4271625" y="1907225"/>
            <a:ext cx="278700" cy="400200"/>
          </a:xfrm>
          <a:prstGeom prst="rect">
            <a:avLst/>
          </a:prstGeom>
          <a:solidFill>
            <a:srgbClr val="00FF00"/>
          </a:solidFill>
          <a:ln>
            <a:noFill/>
          </a:ln>
        </xdr:spPr>
        <xdr:txBody>
          <a:bodyPr spcFirstLastPara="1" wrap="square" lIns="91425" tIns="91425" rIns="91425" bIns="91425" anchor="t" anchorCtr="0">
            <a:spAutoFit/>
          </a:bodyPr>
          <a:lstStyle/>
          <a:p>
            <a:pPr marL="0" lvl="0" indent="0" algn="ctr" rtl="0">
              <a:spcBef>
                <a:spcPts val="0"/>
              </a:spcBef>
              <a:spcAft>
                <a:spcPts val="0"/>
              </a:spcAft>
              <a:buNone/>
            </a:pPr>
            <a:r>
              <a:rPr lang="en-US" sz="1400" b="1"/>
              <a:t>Q</a:t>
            </a:r>
            <a:endParaRPr sz="1400" b="1"/>
          </a:p>
        </xdr:txBody>
      </xdr:sp>
      <xdr:sp macro="" textlink="">
        <xdr:nvSpPr>
          <xdr:cNvPr id="8" name="Shape 8">
            <a:extLst>
              <a:ext uri="{FF2B5EF4-FFF2-40B4-BE49-F238E27FC236}">
                <a16:creationId xmlns:a16="http://schemas.microsoft.com/office/drawing/2014/main" id="{A59AAF13-513F-0D59-D894-90D407F92893}"/>
              </a:ext>
            </a:extLst>
          </xdr:cNvPr>
          <xdr:cNvSpPr txBox="1"/>
        </xdr:nvSpPr>
        <xdr:spPr>
          <a:xfrm>
            <a:off x="3903675" y="1907225"/>
            <a:ext cx="278700" cy="400200"/>
          </a:xfrm>
          <a:prstGeom prst="rect">
            <a:avLst/>
          </a:prstGeom>
          <a:solidFill>
            <a:srgbClr val="00FF00"/>
          </a:solid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t>K</a:t>
            </a:r>
            <a:endParaRPr sz="1400" b="1"/>
          </a:p>
        </xdr:txBody>
      </xdr:sp>
      <xdr:sp macro="" textlink="">
        <xdr:nvSpPr>
          <xdr:cNvPr id="9" name="Shape 9">
            <a:extLst>
              <a:ext uri="{FF2B5EF4-FFF2-40B4-BE49-F238E27FC236}">
                <a16:creationId xmlns:a16="http://schemas.microsoft.com/office/drawing/2014/main" id="{9AD71F76-E205-F8C0-4B07-AA96303843F8}"/>
              </a:ext>
            </a:extLst>
          </xdr:cNvPr>
          <xdr:cNvSpPr txBox="1"/>
        </xdr:nvSpPr>
        <xdr:spPr>
          <a:xfrm>
            <a:off x="3399325" y="1907225"/>
            <a:ext cx="278700" cy="400200"/>
          </a:xfrm>
          <a:prstGeom prst="rect">
            <a:avLst/>
          </a:prstGeom>
          <a:solidFill>
            <a:srgbClr val="00FF00"/>
          </a:solid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b="1"/>
              <a:t>V</a:t>
            </a:r>
            <a:endParaRPr sz="1400" b="1"/>
          </a:p>
        </xdr:txBody>
      </xdr:sp>
      <xdr:cxnSp macro="">
        <xdr:nvCxnSpPr>
          <xdr:cNvPr id="10" name="Shape 10">
            <a:extLst>
              <a:ext uri="{FF2B5EF4-FFF2-40B4-BE49-F238E27FC236}">
                <a16:creationId xmlns:a16="http://schemas.microsoft.com/office/drawing/2014/main" id="{FAE80346-6541-2ECF-7086-26B91513F1E8}"/>
              </a:ext>
            </a:extLst>
          </xdr:cNvPr>
          <xdr:cNvCxnSpPr>
            <a:stCxn id="9" idx="2"/>
          </xdr:cNvCxnSpPr>
        </xdr:nvCxnSpPr>
        <xdr:spPr>
          <a:xfrm>
            <a:off x="3538675" y="2307425"/>
            <a:ext cx="9600" cy="2794800"/>
          </a:xfrm>
          <a:prstGeom prst="straightConnector1">
            <a:avLst/>
          </a:prstGeom>
          <a:noFill/>
          <a:ln w="9525" cap="flat" cmpd="sng">
            <a:solidFill>
              <a:srgbClr val="000000"/>
            </a:solidFill>
            <a:prstDash val="solid"/>
            <a:round/>
            <a:headEnd type="none" w="med" len="med"/>
            <a:tailEnd type="triangle" w="med" len="med"/>
          </a:ln>
        </xdr:spPr>
      </xdr:cxnSp>
      <xdr:cxnSp macro="">
        <xdr:nvCxnSpPr>
          <xdr:cNvPr id="11" name="Shape 11">
            <a:extLst>
              <a:ext uri="{FF2B5EF4-FFF2-40B4-BE49-F238E27FC236}">
                <a16:creationId xmlns:a16="http://schemas.microsoft.com/office/drawing/2014/main" id="{C5323048-9B5C-50C0-96CE-C0810530C388}"/>
              </a:ext>
            </a:extLst>
          </xdr:cNvPr>
          <xdr:cNvCxnSpPr>
            <a:stCxn id="3" idx="2"/>
            <a:endCxn id="4" idx="0"/>
          </xdr:cNvCxnSpPr>
        </xdr:nvCxnSpPr>
        <xdr:spPr>
          <a:xfrm>
            <a:off x="4271625" y="2746125"/>
            <a:ext cx="0" cy="507900"/>
          </a:xfrm>
          <a:prstGeom prst="straightConnector1">
            <a:avLst/>
          </a:prstGeom>
          <a:noFill/>
          <a:ln w="9525" cap="flat" cmpd="sng">
            <a:solidFill>
              <a:srgbClr val="000000"/>
            </a:solidFill>
            <a:prstDash val="solid"/>
            <a:round/>
            <a:headEnd type="none" w="med" len="med"/>
            <a:tailEnd type="triangle" w="med" len="med"/>
          </a:ln>
        </xdr:spPr>
      </xdr:cxnSp>
      <xdr:cxnSp macro="">
        <xdr:nvCxnSpPr>
          <xdr:cNvPr id="12" name="Shape 12">
            <a:extLst>
              <a:ext uri="{FF2B5EF4-FFF2-40B4-BE49-F238E27FC236}">
                <a16:creationId xmlns:a16="http://schemas.microsoft.com/office/drawing/2014/main" id="{D84DC329-BB41-4606-EC21-A22FD2F28E4C}"/>
              </a:ext>
            </a:extLst>
          </xdr:cNvPr>
          <xdr:cNvCxnSpPr>
            <a:stCxn id="4" idx="2"/>
            <a:endCxn id="5" idx="0"/>
          </xdr:cNvCxnSpPr>
        </xdr:nvCxnSpPr>
        <xdr:spPr>
          <a:xfrm>
            <a:off x="4271625" y="3542600"/>
            <a:ext cx="0" cy="620100"/>
          </a:xfrm>
          <a:prstGeom prst="straightConnector1">
            <a:avLst/>
          </a:prstGeom>
          <a:noFill/>
          <a:ln w="9525" cap="flat" cmpd="sng">
            <a:solidFill>
              <a:srgbClr val="000000"/>
            </a:solidFill>
            <a:prstDash val="solid"/>
            <a:round/>
            <a:headEnd type="none" w="med" len="med"/>
            <a:tailEnd type="triangle" w="med" len="med"/>
          </a:ln>
        </xdr:spPr>
      </xdr:cxnSp>
      <xdr:cxnSp macro="">
        <xdr:nvCxnSpPr>
          <xdr:cNvPr id="13" name="Shape 13">
            <a:extLst>
              <a:ext uri="{FF2B5EF4-FFF2-40B4-BE49-F238E27FC236}">
                <a16:creationId xmlns:a16="http://schemas.microsoft.com/office/drawing/2014/main" id="{2BFC81D3-77F4-B6EE-8FB2-39AB73D7DD5F}"/>
              </a:ext>
            </a:extLst>
          </xdr:cNvPr>
          <xdr:cNvCxnSpPr>
            <a:stCxn id="5" idx="2"/>
          </xdr:cNvCxnSpPr>
        </xdr:nvCxnSpPr>
        <xdr:spPr>
          <a:xfrm>
            <a:off x="4271625" y="4451325"/>
            <a:ext cx="900" cy="645600"/>
          </a:xfrm>
          <a:prstGeom prst="straightConnector1">
            <a:avLst/>
          </a:prstGeom>
          <a:noFill/>
          <a:ln w="9525" cap="flat" cmpd="sng">
            <a:solidFill>
              <a:srgbClr val="000000"/>
            </a:solidFill>
            <a:prstDash val="solid"/>
            <a:round/>
            <a:headEnd type="none" w="med" len="med"/>
            <a:tailEnd type="triangle" w="med" len="med"/>
          </a:ln>
        </xdr:spPr>
      </xdr:cxnSp>
      <xdr:cxnSp macro="">
        <xdr:nvCxnSpPr>
          <xdr:cNvPr id="14" name="Shape 14">
            <a:extLst>
              <a:ext uri="{FF2B5EF4-FFF2-40B4-BE49-F238E27FC236}">
                <a16:creationId xmlns:a16="http://schemas.microsoft.com/office/drawing/2014/main" id="{16703ED0-AC5B-88EB-548E-1126784716E3}"/>
              </a:ext>
            </a:extLst>
          </xdr:cNvPr>
          <xdr:cNvCxnSpPr/>
        </xdr:nvCxnSpPr>
        <xdr:spPr>
          <a:xfrm>
            <a:off x="4042725" y="2315325"/>
            <a:ext cx="1200" cy="152400"/>
          </a:xfrm>
          <a:prstGeom prst="straightConnector1">
            <a:avLst/>
          </a:prstGeom>
          <a:noFill/>
          <a:ln w="9525" cap="flat" cmpd="sng">
            <a:solidFill>
              <a:srgbClr val="000000"/>
            </a:solidFill>
            <a:prstDash val="solid"/>
            <a:round/>
            <a:headEnd type="none" w="med" len="med"/>
            <a:tailEnd type="triangle" w="med" len="med"/>
          </a:ln>
        </xdr:spPr>
      </xdr:cxnSp>
      <xdr:cxnSp macro="">
        <xdr:nvCxnSpPr>
          <xdr:cNvPr id="15" name="Shape 15">
            <a:extLst>
              <a:ext uri="{FF2B5EF4-FFF2-40B4-BE49-F238E27FC236}">
                <a16:creationId xmlns:a16="http://schemas.microsoft.com/office/drawing/2014/main" id="{BDFBDECE-0662-D12C-1572-FC70BB9F475F}"/>
              </a:ext>
            </a:extLst>
          </xdr:cNvPr>
          <xdr:cNvCxnSpPr/>
        </xdr:nvCxnSpPr>
        <xdr:spPr>
          <a:xfrm>
            <a:off x="4423425" y="2315325"/>
            <a:ext cx="1200" cy="152400"/>
          </a:xfrm>
          <a:prstGeom prst="straightConnector1">
            <a:avLst/>
          </a:prstGeom>
          <a:noFill/>
          <a:ln w="9525" cap="flat" cmpd="sng">
            <a:solidFill>
              <a:srgbClr val="000000"/>
            </a:solidFill>
            <a:prstDash val="solid"/>
            <a:round/>
            <a:headEnd type="none" w="med" len="med"/>
            <a:tailEnd type="triangle" w="med" len="med"/>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20</xdr:col>
      <xdr:colOff>9525</xdr:colOff>
      <xdr:row>6</xdr:row>
      <xdr:rowOff>0</xdr:rowOff>
    </xdr:from>
    <xdr:ext cx="2181225" cy="4381500"/>
    <xdr:grpSp>
      <xdr:nvGrpSpPr>
        <xdr:cNvPr id="2" name="Shape 2" title="Drawing">
          <a:extLst>
            <a:ext uri="{FF2B5EF4-FFF2-40B4-BE49-F238E27FC236}">
              <a16:creationId xmlns:a16="http://schemas.microsoft.com/office/drawing/2014/main" id="{A538D282-4662-4FED-82F2-0B00A2BABBC3}"/>
            </a:ext>
          </a:extLst>
        </xdr:cNvPr>
        <xdr:cNvGrpSpPr/>
      </xdr:nvGrpSpPr>
      <xdr:grpSpPr>
        <a:xfrm>
          <a:off x="4543425" y="1485900"/>
          <a:ext cx="2181225" cy="4381500"/>
          <a:chOff x="1766250" y="257850"/>
          <a:chExt cx="2159600" cy="4362025"/>
        </a:xfrm>
      </xdr:grpSpPr>
      <xdr:sp macro="" textlink="">
        <xdr:nvSpPr>
          <xdr:cNvPr id="3" name="Shape 3">
            <a:extLst>
              <a:ext uri="{FF2B5EF4-FFF2-40B4-BE49-F238E27FC236}">
                <a16:creationId xmlns:a16="http://schemas.microsoft.com/office/drawing/2014/main" id="{C90769E6-E154-9F81-F7C3-487EE7CCF61C}"/>
              </a:ext>
            </a:extLst>
          </xdr:cNvPr>
          <xdr:cNvSpPr/>
        </xdr:nvSpPr>
        <xdr:spPr>
          <a:xfrm>
            <a:off x="1766250" y="257850"/>
            <a:ext cx="426300" cy="396000"/>
          </a:xfrm>
          <a:prstGeom prst="ellipse">
            <a:avLst/>
          </a:prstGeom>
          <a:solidFill>
            <a:srgbClr val="FCE5CD"/>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57BE24D0-A8FF-2941-6F70-999C3D73C929}"/>
              </a:ext>
            </a:extLst>
          </xdr:cNvPr>
          <xdr:cNvSpPr/>
        </xdr:nvSpPr>
        <xdr:spPr>
          <a:xfrm>
            <a:off x="2299388" y="257850"/>
            <a:ext cx="426300" cy="396000"/>
          </a:xfrm>
          <a:prstGeom prst="ellipse">
            <a:avLst/>
          </a:prstGeom>
          <a:solidFill>
            <a:srgbClr val="FCE5CD"/>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23BB92C4-EC98-6671-95A0-539F99224BE2}"/>
              </a:ext>
            </a:extLst>
          </xdr:cNvPr>
          <xdr:cNvSpPr/>
        </xdr:nvSpPr>
        <xdr:spPr>
          <a:xfrm>
            <a:off x="2841550" y="257850"/>
            <a:ext cx="426300" cy="396000"/>
          </a:xfrm>
          <a:prstGeom prst="ellipse">
            <a:avLst/>
          </a:prstGeom>
          <a:solidFill>
            <a:srgbClr val="FCE5CD"/>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6" name="Shape 6">
            <a:extLst>
              <a:ext uri="{FF2B5EF4-FFF2-40B4-BE49-F238E27FC236}">
                <a16:creationId xmlns:a16="http://schemas.microsoft.com/office/drawing/2014/main" id="{19C94257-3BAE-292B-A2D7-9532FAC142B1}"/>
              </a:ext>
            </a:extLst>
          </xdr:cNvPr>
          <xdr:cNvSpPr/>
        </xdr:nvSpPr>
        <xdr:spPr>
          <a:xfrm>
            <a:off x="3383700" y="257850"/>
            <a:ext cx="426300" cy="396000"/>
          </a:xfrm>
          <a:prstGeom prst="ellipse">
            <a:avLst/>
          </a:prstGeom>
          <a:solidFill>
            <a:srgbClr val="FCE5CD"/>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7" name="Shape 7">
            <a:extLst>
              <a:ext uri="{FF2B5EF4-FFF2-40B4-BE49-F238E27FC236}">
                <a16:creationId xmlns:a16="http://schemas.microsoft.com/office/drawing/2014/main" id="{8276373E-AB32-AE88-66BC-6E0F47FACF39}"/>
              </a:ext>
            </a:extLst>
          </xdr:cNvPr>
          <xdr:cNvSpPr/>
        </xdr:nvSpPr>
        <xdr:spPr>
          <a:xfrm>
            <a:off x="2121675" y="121745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 name="Shape 8">
            <a:extLst>
              <a:ext uri="{FF2B5EF4-FFF2-40B4-BE49-F238E27FC236}">
                <a16:creationId xmlns:a16="http://schemas.microsoft.com/office/drawing/2014/main" id="{1D2DBD37-3596-C0CF-3098-EEE3D8E711EC}"/>
              </a:ext>
            </a:extLst>
          </xdr:cNvPr>
          <xdr:cNvSpPr/>
        </xdr:nvSpPr>
        <xdr:spPr>
          <a:xfrm>
            <a:off x="2654813" y="121745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9" name="Shape 9">
            <a:extLst>
              <a:ext uri="{FF2B5EF4-FFF2-40B4-BE49-F238E27FC236}">
                <a16:creationId xmlns:a16="http://schemas.microsoft.com/office/drawing/2014/main" id="{75A23601-373C-05D9-7C9D-F70449A0F086}"/>
              </a:ext>
            </a:extLst>
          </xdr:cNvPr>
          <xdr:cNvSpPr/>
        </xdr:nvSpPr>
        <xdr:spPr>
          <a:xfrm>
            <a:off x="3196975" y="121745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0" name="Shape 10">
            <a:extLst>
              <a:ext uri="{FF2B5EF4-FFF2-40B4-BE49-F238E27FC236}">
                <a16:creationId xmlns:a16="http://schemas.microsoft.com/office/drawing/2014/main" id="{F6D76660-F3E9-76F7-0447-150B34D033D1}"/>
              </a:ext>
            </a:extLst>
          </xdr:cNvPr>
          <xdr:cNvSpPr/>
        </xdr:nvSpPr>
        <xdr:spPr>
          <a:xfrm>
            <a:off x="1882100" y="224295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 name="Shape 11">
            <a:extLst>
              <a:ext uri="{FF2B5EF4-FFF2-40B4-BE49-F238E27FC236}">
                <a16:creationId xmlns:a16="http://schemas.microsoft.com/office/drawing/2014/main" id="{40146036-7FF3-907C-E0A6-A966C9545D41}"/>
              </a:ext>
            </a:extLst>
          </xdr:cNvPr>
          <xdr:cNvSpPr/>
        </xdr:nvSpPr>
        <xdr:spPr>
          <a:xfrm>
            <a:off x="2415238" y="224295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2" name="Shape 12">
            <a:extLst>
              <a:ext uri="{FF2B5EF4-FFF2-40B4-BE49-F238E27FC236}">
                <a16:creationId xmlns:a16="http://schemas.microsoft.com/office/drawing/2014/main" id="{0C88D706-6C82-5128-8F0C-30658E45A2C1}"/>
              </a:ext>
            </a:extLst>
          </xdr:cNvPr>
          <xdr:cNvSpPr/>
        </xdr:nvSpPr>
        <xdr:spPr>
          <a:xfrm>
            <a:off x="2957400" y="224295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3" name="Shape 13">
            <a:extLst>
              <a:ext uri="{FF2B5EF4-FFF2-40B4-BE49-F238E27FC236}">
                <a16:creationId xmlns:a16="http://schemas.microsoft.com/office/drawing/2014/main" id="{1CF83809-3A09-E0CE-8ED4-582B199BFF75}"/>
              </a:ext>
            </a:extLst>
          </xdr:cNvPr>
          <xdr:cNvSpPr/>
        </xdr:nvSpPr>
        <xdr:spPr>
          <a:xfrm>
            <a:off x="3499550" y="224295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4" name="Shape 14">
            <a:extLst>
              <a:ext uri="{FF2B5EF4-FFF2-40B4-BE49-F238E27FC236}">
                <a16:creationId xmlns:a16="http://schemas.microsoft.com/office/drawing/2014/main" id="{828D7AFB-9488-A264-5678-14E10AA79DD9}"/>
              </a:ext>
            </a:extLst>
          </xdr:cNvPr>
          <xdr:cNvSpPr/>
        </xdr:nvSpPr>
        <xdr:spPr>
          <a:xfrm>
            <a:off x="2112663" y="338540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5" name="Shape 15">
            <a:extLst>
              <a:ext uri="{FF2B5EF4-FFF2-40B4-BE49-F238E27FC236}">
                <a16:creationId xmlns:a16="http://schemas.microsoft.com/office/drawing/2014/main" id="{298C7CDD-C83C-B275-FF64-9E88A304612A}"/>
              </a:ext>
            </a:extLst>
          </xdr:cNvPr>
          <xdr:cNvSpPr/>
        </xdr:nvSpPr>
        <xdr:spPr>
          <a:xfrm>
            <a:off x="2654825" y="338540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6" name="Shape 16">
            <a:extLst>
              <a:ext uri="{FF2B5EF4-FFF2-40B4-BE49-F238E27FC236}">
                <a16:creationId xmlns:a16="http://schemas.microsoft.com/office/drawing/2014/main" id="{31483584-03D7-3AE6-8198-50C4E8A39844}"/>
              </a:ext>
            </a:extLst>
          </xdr:cNvPr>
          <xdr:cNvSpPr/>
        </xdr:nvSpPr>
        <xdr:spPr>
          <a:xfrm>
            <a:off x="3196975" y="3385400"/>
            <a:ext cx="426300" cy="3960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7" name="Shape 17">
            <a:extLst>
              <a:ext uri="{FF2B5EF4-FFF2-40B4-BE49-F238E27FC236}">
                <a16:creationId xmlns:a16="http://schemas.microsoft.com/office/drawing/2014/main" id="{1554BA57-C3EA-0048-CDC3-81CF97AC501D}"/>
              </a:ext>
            </a:extLst>
          </xdr:cNvPr>
          <xdr:cNvSpPr/>
        </xdr:nvSpPr>
        <xdr:spPr>
          <a:xfrm>
            <a:off x="2654825" y="4223875"/>
            <a:ext cx="426300" cy="396000"/>
          </a:xfrm>
          <a:prstGeom prst="ellipse">
            <a:avLst/>
          </a:prstGeom>
          <a:solidFill>
            <a:srgbClr val="C9DAF8"/>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xnSp macro="">
        <xdr:nvCxnSpPr>
          <xdr:cNvPr id="18" name="Shape 18">
            <a:extLst>
              <a:ext uri="{FF2B5EF4-FFF2-40B4-BE49-F238E27FC236}">
                <a16:creationId xmlns:a16="http://schemas.microsoft.com/office/drawing/2014/main" id="{56989E42-9665-0C2D-0A0E-9B284BC49BC1}"/>
              </a:ext>
            </a:extLst>
          </xdr:cNvPr>
          <xdr:cNvCxnSpPr>
            <a:stCxn id="3" idx="4"/>
            <a:endCxn id="7" idx="0"/>
          </xdr:cNvCxnSpPr>
        </xdr:nvCxnSpPr>
        <xdr:spPr>
          <a:xfrm>
            <a:off x="1979400" y="653850"/>
            <a:ext cx="3555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19" name="Shape 19">
            <a:extLst>
              <a:ext uri="{FF2B5EF4-FFF2-40B4-BE49-F238E27FC236}">
                <a16:creationId xmlns:a16="http://schemas.microsoft.com/office/drawing/2014/main" id="{AB6CF0F0-8771-4FCF-E32B-1E32C4AE2D72}"/>
              </a:ext>
            </a:extLst>
          </xdr:cNvPr>
          <xdr:cNvCxnSpPr>
            <a:stCxn id="4" idx="4"/>
            <a:endCxn id="7" idx="0"/>
          </xdr:cNvCxnSpPr>
        </xdr:nvCxnSpPr>
        <xdr:spPr>
          <a:xfrm flipH="1">
            <a:off x="2334938" y="653850"/>
            <a:ext cx="1776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0" name="Shape 20">
            <a:extLst>
              <a:ext uri="{FF2B5EF4-FFF2-40B4-BE49-F238E27FC236}">
                <a16:creationId xmlns:a16="http://schemas.microsoft.com/office/drawing/2014/main" id="{950395F2-BF0A-7668-FDFA-793E7E30DCE1}"/>
              </a:ext>
            </a:extLst>
          </xdr:cNvPr>
          <xdr:cNvCxnSpPr>
            <a:stCxn id="5" idx="4"/>
            <a:endCxn id="8" idx="0"/>
          </xdr:cNvCxnSpPr>
        </xdr:nvCxnSpPr>
        <xdr:spPr>
          <a:xfrm flipH="1">
            <a:off x="2868100" y="653850"/>
            <a:ext cx="1866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1" name="Shape 21">
            <a:extLst>
              <a:ext uri="{FF2B5EF4-FFF2-40B4-BE49-F238E27FC236}">
                <a16:creationId xmlns:a16="http://schemas.microsoft.com/office/drawing/2014/main" id="{3058D108-BC46-3DBC-2EB6-D0234339B55B}"/>
              </a:ext>
            </a:extLst>
          </xdr:cNvPr>
          <xdr:cNvCxnSpPr>
            <a:stCxn id="4" idx="4"/>
            <a:endCxn id="8" idx="0"/>
          </xdr:cNvCxnSpPr>
        </xdr:nvCxnSpPr>
        <xdr:spPr>
          <a:xfrm>
            <a:off x="2512538" y="653850"/>
            <a:ext cx="3555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2" name="Shape 22">
            <a:extLst>
              <a:ext uri="{FF2B5EF4-FFF2-40B4-BE49-F238E27FC236}">
                <a16:creationId xmlns:a16="http://schemas.microsoft.com/office/drawing/2014/main" id="{FCDC8203-3DC5-31D4-7ED5-ABB08B6B4F55}"/>
              </a:ext>
            </a:extLst>
          </xdr:cNvPr>
          <xdr:cNvCxnSpPr>
            <a:stCxn id="4" idx="4"/>
            <a:endCxn id="9" idx="0"/>
          </xdr:cNvCxnSpPr>
        </xdr:nvCxnSpPr>
        <xdr:spPr>
          <a:xfrm>
            <a:off x="2512538" y="653850"/>
            <a:ext cx="8976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3" name="Shape 23">
            <a:extLst>
              <a:ext uri="{FF2B5EF4-FFF2-40B4-BE49-F238E27FC236}">
                <a16:creationId xmlns:a16="http://schemas.microsoft.com/office/drawing/2014/main" id="{5C4C06EF-B9DC-2F4C-905B-8D2AFB4F785F}"/>
              </a:ext>
            </a:extLst>
          </xdr:cNvPr>
          <xdr:cNvCxnSpPr>
            <a:stCxn id="5" idx="4"/>
            <a:endCxn id="7" idx="0"/>
          </xdr:cNvCxnSpPr>
        </xdr:nvCxnSpPr>
        <xdr:spPr>
          <a:xfrm flipH="1">
            <a:off x="2334700" y="653850"/>
            <a:ext cx="7200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4" name="Shape 24">
            <a:extLst>
              <a:ext uri="{FF2B5EF4-FFF2-40B4-BE49-F238E27FC236}">
                <a16:creationId xmlns:a16="http://schemas.microsoft.com/office/drawing/2014/main" id="{82109E0D-0E52-1DF7-ED88-36C829CD16CB}"/>
              </a:ext>
            </a:extLst>
          </xdr:cNvPr>
          <xdr:cNvCxnSpPr>
            <a:stCxn id="6" idx="4"/>
            <a:endCxn id="7" idx="0"/>
          </xdr:cNvCxnSpPr>
        </xdr:nvCxnSpPr>
        <xdr:spPr>
          <a:xfrm flipH="1">
            <a:off x="2334750" y="653850"/>
            <a:ext cx="12621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5" name="Shape 25">
            <a:extLst>
              <a:ext uri="{FF2B5EF4-FFF2-40B4-BE49-F238E27FC236}">
                <a16:creationId xmlns:a16="http://schemas.microsoft.com/office/drawing/2014/main" id="{28EA00E9-E245-F310-4E04-A73A247CA55D}"/>
              </a:ext>
            </a:extLst>
          </xdr:cNvPr>
          <xdr:cNvCxnSpPr>
            <a:stCxn id="5" idx="4"/>
            <a:endCxn id="9" idx="0"/>
          </xdr:cNvCxnSpPr>
        </xdr:nvCxnSpPr>
        <xdr:spPr>
          <a:xfrm>
            <a:off x="3054700" y="653850"/>
            <a:ext cx="3555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6" name="Shape 26">
            <a:extLst>
              <a:ext uri="{FF2B5EF4-FFF2-40B4-BE49-F238E27FC236}">
                <a16:creationId xmlns:a16="http://schemas.microsoft.com/office/drawing/2014/main" id="{FE28060C-4573-6FC9-0FB2-B3F14A4852A7}"/>
              </a:ext>
            </a:extLst>
          </xdr:cNvPr>
          <xdr:cNvCxnSpPr>
            <a:stCxn id="6" idx="4"/>
            <a:endCxn id="9" idx="0"/>
          </xdr:cNvCxnSpPr>
        </xdr:nvCxnSpPr>
        <xdr:spPr>
          <a:xfrm flipH="1">
            <a:off x="3410250" y="653850"/>
            <a:ext cx="1866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7" name="Shape 27">
            <a:extLst>
              <a:ext uri="{FF2B5EF4-FFF2-40B4-BE49-F238E27FC236}">
                <a16:creationId xmlns:a16="http://schemas.microsoft.com/office/drawing/2014/main" id="{3931D1A3-B5ED-E446-71E8-13068D8F1726}"/>
              </a:ext>
            </a:extLst>
          </xdr:cNvPr>
          <xdr:cNvCxnSpPr>
            <a:stCxn id="6" idx="4"/>
            <a:endCxn id="8" idx="0"/>
          </xdr:cNvCxnSpPr>
        </xdr:nvCxnSpPr>
        <xdr:spPr>
          <a:xfrm flipH="1">
            <a:off x="2867850" y="653850"/>
            <a:ext cx="7290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8" name="Shape 28">
            <a:extLst>
              <a:ext uri="{FF2B5EF4-FFF2-40B4-BE49-F238E27FC236}">
                <a16:creationId xmlns:a16="http://schemas.microsoft.com/office/drawing/2014/main" id="{2264CB13-DE49-6116-301E-83E9A5F2225B}"/>
              </a:ext>
            </a:extLst>
          </xdr:cNvPr>
          <xdr:cNvCxnSpPr>
            <a:stCxn id="3" idx="4"/>
            <a:endCxn id="8" idx="0"/>
          </xdr:cNvCxnSpPr>
        </xdr:nvCxnSpPr>
        <xdr:spPr>
          <a:xfrm>
            <a:off x="1979400" y="653850"/>
            <a:ext cx="8886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29" name="Shape 29">
            <a:extLst>
              <a:ext uri="{FF2B5EF4-FFF2-40B4-BE49-F238E27FC236}">
                <a16:creationId xmlns:a16="http://schemas.microsoft.com/office/drawing/2014/main" id="{EA7974A7-0E8C-5AC2-9579-B49F6D77381C}"/>
              </a:ext>
            </a:extLst>
          </xdr:cNvPr>
          <xdr:cNvCxnSpPr>
            <a:stCxn id="3" idx="4"/>
            <a:endCxn id="9" idx="0"/>
          </xdr:cNvCxnSpPr>
        </xdr:nvCxnSpPr>
        <xdr:spPr>
          <a:xfrm>
            <a:off x="1979400" y="653850"/>
            <a:ext cx="1430700" cy="5637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0" name="Shape 30">
            <a:extLst>
              <a:ext uri="{FF2B5EF4-FFF2-40B4-BE49-F238E27FC236}">
                <a16:creationId xmlns:a16="http://schemas.microsoft.com/office/drawing/2014/main" id="{C092B5F5-2D0C-6498-05A8-1EE1B175C203}"/>
              </a:ext>
            </a:extLst>
          </xdr:cNvPr>
          <xdr:cNvCxnSpPr>
            <a:stCxn id="7" idx="4"/>
            <a:endCxn id="10" idx="0"/>
          </xdr:cNvCxnSpPr>
        </xdr:nvCxnSpPr>
        <xdr:spPr>
          <a:xfrm flipH="1">
            <a:off x="2095125" y="1613450"/>
            <a:ext cx="2397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1" name="Shape 31">
            <a:extLst>
              <a:ext uri="{FF2B5EF4-FFF2-40B4-BE49-F238E27FC236}">
                <a16:creationId xmlns:a16="http://schemas.microsoft.com/office/drawing/2014/main" id="{2864FC0F-A255-BAA4-47FA-DDAC4986B7DA}"/>
              </a:ext>
            </a:extLst>
          </xdr:cNvPr>
          <xdr:cNvCxnSpPr>
            <a:stCxn id="7" idx="4"/>
            <a:endCxn id="11" idx="0"/>
          </xdr:cNvCxnSpPr>
        </xdr:nvCxnSpPr>
        <xdr:spPr>
          <a:xfrm>
            <a:off x="2334825" y="1613450"/>
            <a:ext cx="2937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2" name="Shape 32">
            <a:extLst>
              <a:ext uri="{FF2B5EF4-FFF2-40B4-BE49-F238E27FC236}">
                <a16:creationId xmlns:a16="http://schemas.microsoft.com/office/drawing/2014/main" id="{7ED8FC1C-4292-34B9-D529-3FE699458D11}"/>
              </a:ext>
            </a:extLst>
          </xdr:cNvPr>
          <xdr:cNvCxnSpPr>
            <a:stCxn id="7" idx="4"/>
            <a:endCxn id="12" idx="0"/>
          </xdr:cNvCxnSpPr>
        </xdr:nvCxnSpPr>
        <xdr:spPr>
          <a:xfrm>
            <a:off x="2334825" y="1613450"/>
            <a:ext cx="8358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3" name="Shape 33">
            <a:extLst>
              <a:ext uri="{FF2B5EF4-FFF2-40B4-BE49-F238E27FC236}">
                <a16:creationId xmlns:a16="http://schemas.microsoft.com/office/drawing/2014/main" id="{2776638D-25AA-7FC4-8FB4-F2BBD3AD90A0}"/>
              </a:ext>
            </a:extLst>
          </xdr:cNvPr>
          <xdr:cNvCxnSpPr>
            <a:stCxn id="7" idx="4"/>
            <a:endCxn id="13" idx="0"/>
          </xdr:cNvCxnSpPr>
        </xdr:nvCxnSpPr>
        <xdr:spPr>
          <a:xfrm>
            <a:off x="2334825" y="1613450"/>
            <a:ext cx="13779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4" name="Shape 34">
            <a:extLst>
              <a:ext uri="{FF2B5EF4-FFF2-40B4-BE49-F238E27FC236}">
                <a16:creationId xmlns:a16="http://schemas.microsoft.com/office/drawing/2014/main" id="{874DDD5A-7463-3E98-80F6-5CB43C1EBD9B}"/>
              </a:ext>
            </a:extLst>
          </xdr:cNvPr>
          <xdr:cNvCxnSpPr>
            <a:stCxn id="8" idx="4"/>
            <a:endCxn id="10" idx="0"/>
          </xdr:cNvCxnSpPr>
        </xdr:nvCxnSpPr>
        <xdr:spPr>
          <a:xfrm flipH="1">
            <a:off x="2095163" y="1613450"/>
            <a:ext cx="7728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5" name="Shape 35">
            <a:extLst>
              <a:ext uri="{FF2B5EF4-FFF2-40B4-BE49-F238E27FC236}">
                <a16:creationId xmlns:a16="http://schemas.microsoft.com/office/drawing/2014/main" id="{86E3011B-F995-087F-44C3-DBF135EB7CC4}"/>
              </a:ext>
            </a:extLst>
          </xdr:cNvPr>
          <xdr:cNvCxnSpPr>
            <a:stCxn id="8" idx="4"/>
            <a:endCxn id="11" idx="0"/>
          </xdr:cNvCxnSpPr>
        </xdr:nvCxnSpPr>
        <xdr:spPr>
          <a:xfrm flipH="1">
            <a:off x="2628263" y="1613450"/>
            <a:ext cx="2397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6" name="Shape 36">
            <a:extLst>
              <a:ext uri="{FF2B5EF4-FFF2-40B4-BE49-F238E27FC236}">
                <a16:creationId xmlns:a16="http://schemas.microsoft.com/office/drawing/2014/main" id="{23F2CBCA-6C39-65F3-BD08-EF689E202E68}"/>
              </a:ext>
            </a:extLst>
          </xdr:cNvPr>
          <xdr:cNvCxnSpPr>
            <a:stCxn id="8" idx="4"/>
            <a:endCxn id="12" idx="0"/>
          </xdr:cNvCxnSpPr>
        </xdr:nvCxnSpPr>
        <xdr:spPr>
          <a:xfrm>
            <a:off x="2867963" y="1613450"/>
            <a:ext cx="3027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7" name="Shape 37">
            <a:extLst>
              <a:ext uri="{FF2B5EF4-FFF2-40B4-BE49-F238E27FC236}">
                <a16:creationId xmlns:a16="http://schemas.microsoft.com/office/drawing/2014/main" id="{5C7D783C-31AC-0ADD-28DD-30EC5CA7B987}"/>
              </a:ext>
            </a:extLst>
          </xdr:cNvPr>
          <xdr:cNvCxnSpPr>
            <a:stCxn id="8" idx="4"/>
            <a:endCxn id="13" idx="0"/>
          </xdr:cNvCxnSpPr>
        </xdr:nvCxnSpPr>
        <xdr:spPr>
          <a:xfrm>
            <a:off x="2867963" y="1613450"/>
            <a:ext cx="8448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8" name="Shape 38">
            <a:extLst>
              <a:ext uri="{FF2B5EF4-FFF2-40B4-BE49-F238E27FC236}">
                <a16:creationId xmlns:a16="http://schemas.microsoft.com/office/drawing/2014/main" id="{CB469D71-528F-966F-04C3-A04406CF0903}"/>
              </a:ext>
            </a:extLst>
          </xdr:cNvPr>
          <xdr:cNvCxnSpPr>
            <a:stCxn id="9" idx="4"/>
            <a:endCxn id="13" idx="0"/>
          </xdr:cNvCxnSpPr>
        </xdr:nvCxnSpPr>
        <xdr:spPr>
          <a:xfrm>
            <a:off x="3410125" y="1613450"/>
            <a:ext cx="3027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39" name="Shape 39">
            <a:extLst>
              <a:ext uri="{FF2B5EF4-FFF2-40B4-BE49-F238E27FC236}">
                <a16:creationId xmlns:a16="http://schemas.microsoft.com/office/drawing/2014/main" id="{2647784A-1A94-6099-13B2-0AF0F342B93E}"/>
              </a:ext>
            </a:extLst>
          </xdr:cNvPr>
          <xdr:cNvCxnSpPr>
            <a:stCxn id="9" idx="4"/>
            <a:endCxn id="12" idx="0"/>
          </xdr:cNvCxnSpPr>
        </xdr:nvCxnSpPr>
        <xdr:spPr>
          <a:xfrm flipH="1">
            <a:off x="3170425" y="1613450"/>
            <a:ext cx="2397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0" name="Shape 40">
            <a:extLst>
              <a:ext uri="{FF2B5EF4-FFF2-40B4-BE49-F238E27FC236}">
                <a16:creationId xmlns:a16="http://schemas.microsoft.com/office/drawing/2014/main" id="{7F6F6239-D036-C45B-6695-9CAF66BF7670}"/>
              </a:ext>
            </a:extLst>
          </xdr:cNvPr>
          <xdr:cNvCxnSpPr>
            <a:stCxn id="9" idx="4"/>
            <a:endCxn id="11" idx="0"/>
          </xdr:cNvCxnSpPr>
        </xdr:nvCxnSpPr>
        <xdr:spPr>
          <a:xfrm flipH="1">
            <a:off x="2628325" y="1613450"/>
            <a:ext cx="7818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1" name="Shape 41">
            <a:extLst>
              <a:ext uri="{FF2B5EF4-FFF2-40B4-BE49-F238E27FC236}">
                <a16:creationId xmlns:a16="http://schemas.microsoft.com/office/drawing/2014/main" id="{00AD2289-0FBD-9AB9-075A-20EC7CE430F5}"/>
              </a:ext>
            </a:extLst>
          </xdr:cNvPr>
          <xdr:cNvCxnSpPr>
            <a:stCxn id="9" idx="4"/>
            <a:endCxn id="10" idx="0"/>
          </xdr:cNvCxnSpPr>
        </xdr:nvCxnSpPr>
        <xdr:spPr>
          <a:xfrm flipH="1">
            <a:off x="2095225" y="1613450"/>
            <a:ext cx="1314900" cy="629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2" name="Shape 42">
            <a:extLst>
              <a:ext uri="{FF2B5EF4-FFF2-40B4-BE49-F238E27FC236}">
                <a16:creationId xmlns:a16="http://schemas.microsoft.com/office/drawing/2014/main" id="{9AF89EBB-B555-4CDC-25EE-436620C57F99}"/>
              </a:ext>
            </a:extLst>
          </xdr:cNvPr>
          <xdr:cNvCxnSpPr>
            <a:stCxn id="16" idx="0"/>
            <a:endCxn id="13" idx="4"/>
          </xdr:cNvCxnSpPr>
        </xdr:nvCxnSpPr>
        <xdr:spPr>
          <a:xfrm rot="10800000" flipH="1">
            <a:off x="3410125" y="2639000"/>
            <a:ext cx="3027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3" name="Shape 43">
            <a:extLst>
              <a:ext uri="{FF2B5EF4-FFF2-40B4-BE49-F238E27FC236}">
                <a16:creationId xmlns:a16="http://schemas.microsoft.com/office/drawing/2014/main" id="{A93BDAE2-7CBF-AAE7-A299-7B9FB80E40E1}"/>
              </a:ext>
            </a:extLst>
          </xdr:cNvPr>
          <xdr:cNvCxnSpPr>
            <a:stCxn id="15" idx="0"/>
            <a:endCxn id="13" idx="4"/>
          </xdr:cNvCxnSpPr>
        </xdr:nvCxnSpPr>
        <xdr:spPr>
          <a:xfrm rot="10800000" flipH="1">
            <a:off x="2867975" y="2639000"/>
            <a:ext cx="8448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4" name="Shape 44">
            <a:extLst>
              <a:ext uri="{FF2B5EF4-FFF2-40B4-BE49-F238E27FC236}">
                <a16:creationId xmlns:a16="http://schemas.microsoft.com/office/drawing/2014/main" id="{378FED28-A128-8D73-715B-9C7B7CB9ECE9}"/>
              </a:ext>
            </a:extLst>
          </xdr:cNvPr>
          <xdr:cNvCxnSpPr>
            <a:stCxn id="14" idx="0"/>
            <a:endCxn id="13" idx="4"/>
          </xdr:cNvCxnSpPr>
        </xdr:nvCxnSpPr>
        <xdr:spPr>
          <a:xfrm rot="10800000" flipH="1">
            <a:off x="2325813" y="2639000"/>
            <a:ext cx="13869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5" name="Shape 45">
            <a:extLst>
              <a:ext uri="{FF2B5EF4-FFF2-40B4-BE49-F238E27FC236}">
                <a16:creationId xmlns:a16="http://schemas.microsoft.com/office/drawing/2014/main" id="{FEDC14DA-2A88-954F-A86A-692782BAE13A}"/>
              </a:ext>
            </a:extLst>
          </xdr:cNvPr>
          <xdr:cNvCxnSpPr>
            <a:stCxn id="16" idx="0"/>
            <a:endCxn id="12" idx="4"/>
          </xdr:cNvCxnSpPr>
        </xdr:nvCxnSpPr>
        <xdr:spPr>
          <a:xfrm rot="10800000">
            <a:off x="3170425" y="2639000"/>
            <a:ext cx="2397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6" name="Shape 46">
            <a:extLst>
              <a:ext uri="{FF2B5EF4-FFF2-40B4-BE49-F238E27FC236}">
                <a16:creationId xmlns:a16="http://schemas.microsoft.com/office/drawing/2014/main" id="{F8B342CD-8E60-651D-4638-4607B8D1310B}"/>
              </a:ext>
            </a:extLst>
          </xdr:cNvPr>
          <xdr:cNvCxnSpPr>
            <a:stCxn id="15" idx="0"/>
            <a:endCxn id="12" idx="4"/>
          </xdr:cNvCxnSpPr>
        </xdr:nvCxnSpPr>
        <xdr:spPr>
          <a:xfrm rot="10800000" flipH="1">
            <a:off x="2867975" y="2639000"/>
            <a:ext cx="3027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7" name="Shape 47">
            <a:extLst>
              <a:ext uri="{FF2B5EF4-FFF2-40B4-BE49-F238E27FC236}">
                <a16:creationId xmlns:a16="http://schemas.microsoft.com/office/drawing/2014/main" id="{2E031BAD-679D-B162-813B-EC2BDEE91733}"/>
              </a:ext>
            </a:extLst>
          </xdr:cNvPr>
          <xdr:cNvCxnSpPr>
            <a:stCxn id="14" idx="0"/>
            <a:endCxn id="12" idx="4"/>
          </xdr:cNvCxnSpPr>
        </xdr:nvCxnSpPr>
        <xdr:spPr>
          <a:xfrm rot="10800000" flipH="1">
            <a:off x="2325813" y="2639000"/>
            <a:ext cx="8448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8" name="Shape 48">
            <a:extLst>
              <a:ext uri="{FF2B5EF4-FFF2-40B4-BE49-F238E27FC236}">
                <a16:creationId xmlns:a16="http://schemas.microsoft.com/office/drawing/2014/main" id="{F0C58A28-A818-14EF-822D-E51D84DEE1A1}"/>
              </a:ext>
            </a:extLst>
          </xdr:cNvPr>
          <xdr:cNvCxnSpPr>
            <a:stCxn id="16" idx="0"/>
            <a:endCxn id="11" idx="4"/>
          </xdr:cNvCxnSpPr>
        </xdr:nvCxnSpPr>
        <xdr:spPr>
          <a:xfrm rot="10800000">
            <a:off x="2628325" y="2639000"/>
            <a:ext cx="7818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49" name="Shape 49">
            <a:extLst>
              <a:ext uri="{FF2B5EF4-FFF2-40B4-BE49-F238E27FC236}">
                <a16:creationId xmlns:a16="http://schemas.microsoft.com/office/drawing/2014/main" id="{2D82F399-6D30-A08A-4698-6E4C33C0F604}"/>
              </a:ext>
            </a:extLst>
          </xdr:cNvPr>
          <xdr:cNvCxnSpPr>
            <a:stCxn id="15" idx="0"/>
            <a:endCxn id="11" idx="4"/>
          </xdr:cNvCxnSpPr>
        </xdr:nvCxnSpPr>
        <xdr:spPr>
          <a:xfrm rot="10800000">
            <a:off x="2628275" y="2639000"/>
            <a:ext cx="2397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50" name="Shape 50">
            <a:extLst>
              <a:ext uri="{FF2B5EF4-FFF2-40B4-BE49-F238E27FC236}">
                <a16:creationId xmlns:a16="http://schemas.microsoft.com/office/drawing/2014/main" id="{2F945E3E-7444-9D38-6A7C-6E1CE6D78648}"/>
              </a:ext>
            </a:extLst>
          </xdr:cNvPr>
          <xdr:cNvCxnSpPr>
            <a:stCxn id="14" idx="0"/>
            <a:endCxn id="11" idx="4"/>
          </xdr:cNvCxnSpPr>
        </xdr:nvCxnSpPr>
        <xdr:spPr>
          <a:xfrm rot="10800000" flipH="1">
            <a:off x="2325813" y="2639000"/>
            <a:ext cx="3027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51" name="Shape 51">
            <a:extLst>
              <a:ext uri="{FF2B5EF4-FFF2-40B4-BE49-F238E27FC236}">
                <a16:creationId xmlns:a16="http://schemas.microsoft.com/office/drawing/2014/main" id="{77C0DC2F-4D2F-44FE-57E1-0E67537F1A14}"/>
              </a:ext>
            </a:extLst>
          </xdr:cNvPr>
          <xdr:cNvCxnSpPr>
            <a:stCxn id="14" idx="0"/>
            <a:endCxn id="10" idx="4"/>
          </xdr:cNvCxnSpPr>
        </xdr:nvCxnSpPr>
        <xdr:spPr>
          <a:xfrm rot="10800000">
            <a:off x="2095113" y="2639000"/>
            <a:ext cx="2307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52" name="Shape 52">
            <a:extLst>
              <a:ext uri="{FF2B5EF4-FFF2-40B4-BE49-F238E27FC236}">
                <a16:creationId xmlns:a16="http://schemas.microsoft.com/office/drawing/2014/main" id="{2EC35321-1229-8FF3-E45C-9938825443E8}"/>
              </a:ext>
            </a:extLst>
          </xdr:cNvPr>
          <xdr:cNvCxnSpPr>
            <a:stCxn id="15" idx="0"/>
            <a:endCxn id="10" idx="4"/>
          </xdr:cNvCxnSpPr>
        </xdr:nvCxnSpPr>
        <xdr:spPr>
          <a:xfrm rot="10800000">
            <a:off x="2095175" y="2639000"/>
            <a:ext cx="7728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53" name="Shape 53">
            <a:extLst>
              <a:ext uri="{FF2B5EF4-FFF2-40B4-BE49-F238E27FC236}">
                <a16:creationId xmlns:a16="http://schemas.microsoft.com/office/drawing/2014/main" id="{CD6E68B4-7FE4-D126-5B6A-008A6B926478}"/>
              </a:ext>
            </a:extLst>
          </xdr:cNvPr>
          <xdr:cNvCxnSpPr>
            <a:stCxn id="16" idx="0"/>
            <a:endCxn id="10" idx="4"/>
          </xdr:cNvCxnSpPr>
        </xdr:nvCxnSpPr>
        <xdr:spPr>
          <a:xfrm rot="10800000">
            <a:off x="2095225" y="2639000"/>
            <a:ext cx="1314900" cy="7464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54" name="Shape 54">
            <a:extLst>
              <a:ext uri="{FF2B5EF4-FFF2-40B4-BE49-F238E27FC236}">
                <a16:creationId xmlns:a16="http://schemas.microsoft.com/office/drawing/2014/main" id="{334526CA-5996-8AA3-30D2-93456CD590A2}"/>
              </a:ext>
            </a:extLst>
          </xdr:cNvPr>
          <xdr:cNvCxnSpPr>
            <a:stCxn id="17" idx="0"/>
            <a:endCxn id="14" idx="4"/>
          </xdr:cNvCxnSpPr>
        </xdr:nvCxnSpPr>
        <xdr:spPr>
          <a:xfrm rot="10800000">
            <a:off x="2325875" y="3781375"/>
            <a:ext cx="542100" cy="4425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55" name="Shape 55">
            <a:extLst>
              <a:ext uri="{FF2B5EF4-FFF2-40B4-BE49-F238E27FC236}">
                <a16:creationId xmlns:a16="http://schemas.microsoft.com/office/drawing/2014/main" id="{822853BA-9A06-29D1-67A0-C765D5E42E64}"/>
              </a:ext>
            </a:extLst>
          </xdr:cNvPr>
          <xdr:cNvCxnSpPr>
            <a:stCxn id="17" idx="0"/>
            <a:endCxn id="15" idx="4"/>
          </xdr:cNvCxnSpPr>
        </xdr:nvCxnSpPr>
        <xdr:spPr>
          <a:xfrm rot="10800000">
            <a:off x="2867975" y="3781375"/>
            <a:ext cx="0" cy="442500"/>
          </a:xfrm>
          <a:prstGeom prst="straightConnector1">
            <a:avLst/>
          </a:prstGeom>
          <a:noFill/>
          <a:ln w="9525" cap="flat" cmpd="sng">
            <a:solidFill>
              <a:srgbClr val="000000"/>
            </a:solidFill>
            <a:prstDash val="solid"/>
            <a:round/>
            <a:headEnd type="none" w="med" len="med"/>
            <a:tailEnd type="none" w="med" len="med"/>
          </a:ln>
        </xdr:spPr>
      </xdr:cxnSp>
      <xdr:cxnSp macro="">
        <xdr:nvCxnSpPr>
          <xdr:cNvPr id="56" name="Shape 56">
            <a:extLst>
              <a:ext uri="{FF2B5EF4-FFF2-40B4-BE49-F238E27FC236}">
                <a16:creationId xmlns:a16="http://schemas.microsoft.com/office/drawing/2014/main" id="{3FD7F186-024C-4BC7-1415-5CF187778009}"/>
              </a:ext>
            </a:extLst>
          </xdr:cNvPr>
          <xdr:cNvCxnSpPr>
            <a:stCxn id="17" idx="0"/>
            <a:endCxn id="16" idx="4"/>
          </xdr:cNvCxnSpPr>
        </xdr:nvCxnSpPr>
        <xdr:spPr>
          <a:xfrm rot="10800000" flipH="1">
            <a:off x="2867975" y="3781375"/>
            <a:ext cx="542100" cy="44250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21</xdr:col>
      <xdr:colOff>206130</xdr:colOff>
      <xdr:row>4</xdr:row>
      <xdr:rowOff>134327</xdr:rowOff>
    </xdr:from>
    <xdr:ext cx="1857375" cy="4615473"/>
    <xdr:grpSp>
      <xdr:nvGrpSpPr>
        <xdr:cNvPr id="2" name="Shape 2" title="Drawing">
          <a:extLst>
            <a:ext uri="{FF2B5EF4-FFF2-40B4-BE49-F238E27FC236}">
              <a16:creationId xmlns:a16="http://schemas.microsoft.com/office/drawing/2014/main" id="{2446ED35-7FEB-49C8-AA45-AC808DAD2BC3}"/>
            </a:ext>
          </a:extLst>
        </xdr:cNvPr>
        <xdr:cNvGrpSpPr/>
      </xdr:nvGrpSpPr>
      <xdr:grpSpPr>
        <a:xfrm>
          <a:off x="4451559" y="991577"/>
          <a:ext cx="1857375" cy="4615473"/>
          <a:chOff x="1834100" y="447825"/>
          <a:chExt cx="1837850" cy="4598419"/>
        </a:xfrm>
      </xdr:grpSpPr>
      <xdr:sp macro="" textlink="">
        <xdr:nvSpPr>
          <xdr:cNvPr id="3" name="Shape 3">
            <a:extLst>
              <a:ext uri="{FF2B5EF4-FFF2-40B4-BE49-F238E27FC236}">
                <a16:creationId xmlns:a16="http://schemas.microsoft.com/office/drawing/2014/main" id="{3A1A81CA-EAB3-68B2-FC69-3DD123BD2DBE}"/>
              </a:ext>
            </a:extLst>
          </xdr:cNvPr>
          <xdr:cNvSpPr/>
        </xdr:nvSpPr>
        <xdr:spPr>
          <a:xfrm>
            <a:off x="2199175" y="447825"/>
            <a:ext cx="636900" cy="597000"/>
          </a:xfrm>
          <a:prstGeom prst="ellipse">
            <a:avLst/>
          </a:prstGeom>
          <a:solidFill>
            <a:srgbClr val="FFF2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300"/>
              <a:t>X</a:t>
            </a:r>
            <a:r>
              <a:rPr lang="en-US" sz="1000"/>
              <a:t>t</a:t>
            </a:r>
            <a:endParaRPr sz="1000"/>
          </a:p>
        </xdr:txBody>
      </xdr:sp>
      <xdr:sp macro="" textlink="">
        <xdr:nvSpPr>
          <xdr:cNvPr id="4" name="Shape 4">
            <a:extLst>
              <a:ext uri="{FF2B5EF4-FFF2-40B4-BE49-F238E27FC236}">
                <a16:creationId xmlns:a16="http://schemas.microsoft.com/office/drawing/2014/main" id="{529918EA-F0F5-C00F-CB00-C7A43426EC08}"/>
              </a:ext>
            </a:extLst>
          </xdr:cNvPr>
          <xdr:cNvSpPr/>
        </xdr:nvSpPr>
        <xdr:spPr>
          <a:xfrm>
            <a:off x="2199175" y="3078932"/>
            <a:ext cx="636900" cy="597000"/>
          </a:xfrm>
          <a:prstGeom prst="ellipse">
            <a:avLst/>
          </a:prstGeom>
          <a:solidFill>
            <a:srgbClr val="D9EAD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H</a:t>
            </a:r>
            <a:r>
              <a:rPr lang="en-US" sz="1000"/>
              <a:t>t</a:t>
            </a:r>
            <a:endParaRPr sz="1000"/>
          </a:p>
        </xdr:txBody>
      </xdr:sp>
      <xdr:sp macro="" textlink="">
        <xdr:nvSpPr>
          <xdr:cNvPr id="5" name="Shape 5">
            <a:extLst>
              <a:ext uri="{FF2B5EF4-FFF2-40B4-BE49-F238E27FC236}">
                <a16:creationId xmlns:a16="http://schemas.microsoft.com/office/drawing/2014/main" id="{BB8AD97A-FBEA-205F-E3E7-BED29C2FD0EC}"/>
              </a:ext>
            </a:extLst>
          </xdr:cNvPr>
          <xdr:cNvSpPr/>
        </xdr:nvSpPr>
        <xdr:spPr>
          <a:xfrm>
            <a:off x="2277100" y="4574644"/>
            <a:ext cx="477600" cy="4716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200"/>
              <a:t>Y</a:t>
            </a:r>
            <a:r>
              <a:rPr lang="en-US" sz="1000"/>
              <a:t>t</a:t>
            </a:r>
            <a:endParaRPr sz="1000"/>
          </a:p>
        </xdr:txBody>
      </xdr:sp>
      <xdr:cxnSp macro="">
        <xdr:nvCxnSpPr>
          <xdr:cNvPr id="6" name="Shape 6">
            <a:extLst>
              <a:ext uri="{FF2B5EF4-FFF2-40B4-BE49-F238E27FC236}">
                <a16:creationId xmlns:a16="http://schemas.microsoft.com/office/drawing/2014/main" id="{2077D6F9-0506-A7DA-AF64-989B1C69A36C}"/>
              </a:ext>
            </a:extLst>
          </xdr:cNvPr>
          <xdr:cNvCxnSpPr>
            <a:stCxn id="3" idx="4"/>
            <a:endCxn id="15" idx="0"/>
          </xdr:cNvCxnSpPr>
        </xdr:nvCxnSpPr>
        <xdr:spPr>
          <a:xfrm flipH="1">
            <a:off x="2514175" y="1044825"/>
            <a:ext cx="3449" cy="1064017"/>
          </a:xfrm>
          <a:prstGeom prst="straightConnector1">
            <a:avLst/>
          </a:prstGeom>
          <a:noFill/>
          <a:ln w="9525" cap="flat" cmpd="sng">
            <a:solidFill>
              <a:srgbClr val="000000"/>
            </a:solidFill>
            <a:prstDash val="solid"/>
            <a:round/>
            <a:headEnd type="none" w="med" len="med"/>
            <a:tailEnd type="stealth" w="med" len="med"/>
          </a:ln>
        </xdr:spPr>
      </xdr:cxnSp>
      <xdr:cxnSp macro="">
        <xdr:nvCxnSpPr>
          <xdr:cNvPr id="7" name="Shape 8">
            <a:extLst>
              <a:ext uri="{FF2B5EF4-FFF2-40B4-BE49-F238E27FC236}">
                <a16:creationId xmlns:a16="http://schemas.microsoft.com/office/drawing/2014/main" id="{12F53621-927B-EBFA-8740-187992AC3003}"/>
              </a:ext>
            </a:extLst>
          </xdr:cNvPr>
          <xdr:cNvCxnSpPr>
            <a:stCxn id="4" idx="4"/>
            <a:endCxn id="17" idx="0"/>
          </xdr:cNvCxnSpPr>
        </xdr:nvCxnSpPr>
        <xdr:spPr>
          <a:xfrm flipH="1">
            <a:off x="2515900" y="3675932"/>
            <a:ext cx="1725" cy="243213"/>
          </a:xfrm>
          <a:prstGeom prst="straightConnector1">
            <a:avLst/>
          </a:prstGeom>
          <a:noFill/>
          <a:ln w="9525" cap="flat" cmpd="sng">
            <a:solidFill>
              <a:srgbClr val="000000"/>
            </a:solidFill>
            <a:prstDash val="solid"/>
            <a:round/>
            <a:headEnd type="none" w="med" len="med"/>
            <a:tailEnd type="stealth" w="med" len="med"/>
          </a:ln>
        </xdr:spPr>
      </xdr:cxnSp>
      <xdr:sp macro="" textlink="">
        <xdr:nvSpPr>
          <xdr:cNvPr id="8" name="Shape 10">
            <a:extLst>
              <a:ext uri="{FF2B5EF4-FFF2-40B4-BE49-F238E27FC236}">
                <a16:creationId xmlns:a16="http://schemas.microsoft.com/office/drawing/2014/main" id="{C50FD22B-E50A-EA3E-9A94-8DD834160FDA}"/>
              </a:ext>
            </a:extLst>
          </xdr:cNvPr>
          <xdr:cNvSpPr/>
        </xdr:nvSpPr>
        <xdr:spPr>
          <a:xfrm>
            <a:off x="1834100" y="1122675"/>
            <a:ext cx="636900" cy="597000"/>
          </a:xfrm>
          <a:prstGeom prst="ellipse">
            <a:avLst/>
          </a:prstGeom>
          <a:solidFill>
            <a:srgbClr val="D9EAD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300"/>
          </a:p>
        </xdr:txBody>
      </xdr:sp>
      <xdr:sp macro="" textlink="">
        <xdr:nvSpPr>
          <xdr:cNvPr id="9" name="Shape 11">
            <a:extLst>
              <a:ext uri="{FF2B5EF4-FFF2-40B4-BE49-F238E27FC236}">
                <a16:creationId xmlns:a16="http://schemas.microsoft.com/office/drawing/2014/main" id="{46B5BDD5-07BB-F6D4-9A4E-E6A54251A282}"/>
              </a:ext>
            </a:extLst>
          </xdr:cNvPr>
          <xdr:cNvSpPr txBox="1"/>
        </xdr:nvSpPr>
        <xdr:spPr>
          <a:xfrm>
            <a:off x="2488050" y="1211113"/>
            <a:ext cx="477600" cy="369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200"/>
              <a:t>Wx</a:t>
            </a:r>
            <a:endParaRPr sz="1200"/>
          </a:p>
        </xdr:txBody>
      </xdr:sp>
      <xdr:cxnSp macro="">
        <xdr:nvCxnSpPr>
          <xdr:cNvPr id="10" name="Shape 12">
            <a:extLst>
              <a:ext uri="{FF2B5EF4-FFF2-40B4-BE49-F238E27FC236}">
                <a16:creationId xmlns:a16="http://schemas.microsoft.com/office/drawing/2014/main" id="{4C90B2D6-8971-1E98-813C-EE724A852D5D}"/>
              </a:ext>
            </a:extLst>
          </xdr:cNvPr>
          <xdr:cNvCxnSpPr>
            <a:stCxn id="8" idx="4"/>
            <a:endCxn id="15" idx="0"/>
          </xdr:cNvCxnSpPr>
        </xdr:nvCxnSpPr>
        <xdr:spPr>
          <a:xfrm>
            <a:off x="2152550" y="1719675"/>
            <a:ext cx="361625" cy="389167"/>
          </a:xfrm>
          <a:prstGeom prst="straightConnector1">
            <a:avLst/>
          </a:prstGeom>
          <a:noFill/>
          <a:ln w="9525" cap="flat" cmpd="sng">
            <a:solidFill>
              <a:srgbClr val="000000"/>
            </a:solidFill>
            <a:prstDash val="solid"/>
            <a:round/>
            <a:headEnd type="none" w="med" len="med"/>
            <a:tailEnd type="stealth" w="med" len="med"/>
          </a:ln>
        </xdr:spPr>
      </xdr:cxnSp>
      <xdr:sp macro="" textlink="">
        <xdr:nvSpPr>
          <xdr:cNvPr id="11" name="Shape 13">
            <a:extLst>
              <a:ext uri="{FF2B5EF4-FFF2-40B4-BE49-F238E27FC236}">
                <a16:creationId xmlns:a16="http://schemas.microsoft.com/office/drawing/2014/main" id="{48E6B22A-4C57-FE38-73B0-00B5E41E04CA}"/>
              </a:ext>
            </a:extLst>
          </xdr:cNvPr>
          <xdr:cNvSpPr txBox="1"/>
        </xdr:nvSpPr>
        <xdr:spPr>
          <a:xfrm>
            <a:off x="1913750" y="1739763"/>
            <a:ext cx="477600" cy="3693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200"/>
              <a:t>Wh</a:t>
            </a:r>
            <a:endParaRPr sz="1200"/>
          </a:p>
        </xdr:txBody>
      </xdr:sp>
      <xdr:sp macro="" textlink="">
        <xdr:nvSpPr>
          <xdr:cNvPr id="12" name="Shape 14">
            <a:extLst>
              <a:ext uri="{FF2B5EF4-FFF2-40B4-BE49-F238E27FC236}">
                <a16:creationId xmlns:a16="http://schemas.microsoft.com/office/drawing/2014/main" id="{882BD272-A16C-C75C-0242-EE633E76B77A}"/>
              </a:ext>
            </a:extLst>
          </xdr:cNvPr>
          <xdr:cNvSpPr txBox="1"/>
        </xdr:nvSpPr>
        <xdr:spPr>
          <a:xfrm>
            <a:off x="1910300" y="1221075"/>
            <a:ext cx="6369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H</a:t>
            </a:r>
            <a:r>
              <a:rPr lang="en-US" sz="1000"/>
              <a:t>t-1</a:t>
            </a:r>
            <a:endParaRPr sz="1000"/>
          </a:p>
        </xdr:txBody>
      </xdr:sp>
      <xdr:sp macro="" textlink="">
        <xdr:nvSpPr>
          <xdr:cNvPr id="13" name="Shape 15">
            <a:extLst>
              <a:ext uri="{FF2B5EF4-FFF2-40B4-BE49-F238E27FC236}">
                <a16:creationId xmlns:a16="http://schemas.microsoft.com/office/drawing/2014/main" id="{9612B096-9084-6FC7-035D-568A43F48E60}"/>
              </a:ext>
            </a:extLst>
          </xdr:cNvPr>
          <xdr:cNvSpPr/>
        </xdr:nvSpPr>
        <xdr:spPr>
          <a:xfrm>
            <a:off x="3035050" y="1122675"/>
            <a:ext cx="636900" cy="597000"/>
          </a:xfrm>
          <a:prstGeom prst="ellipse">
            <a:avLst/>
          </a:prstGeom>
          <a:solidFill>
            <a:srgbClr val="D9EAD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H</a:t>
            </a:r>
            <a:r>
              <a:rPr lang="en-US" sz="1000"/>
              <a:t>t</a:t>
            </a:r>
            <a:endParaRPr sz="1000"/>
          </a:p>
        </xdr:txBody>
      </xdr:sp>
      <xdr:cxnSp macro="">
        <xdr:nvCxnSpPr>
          <xdr:cNvPr id="14" name="Shape 16">
            <a:extLst>
              <a:ext uri="{FF2B5EF4-FFF2-40B4-BE49-F238E27FC236}">
                <a16:creationId xmlns:a16="http://schemas.microsoft.com/office/drawing/2014/main" id="{3BADAFEC-4AB2-8DFD-AE00-D36DDC4F7429}"/>
              </a:ext>
            </a:extLst>
          </xdr:cNvPr>
          <xdr:cNvCxnSpPr>
            <a:stCxn id="4" idx="6"/>
            <a:endCxn id="13" idx="2"/>
          </xdr:cNvCxnSpPr>
        </xdr:nvCxnSpPr>
        <xdr:spPr>
          <a:xfrm flipV="1">
            <a:off x="2836074" y="1421175"/>
            <a:ext cx="198976" cy="1956257"/>
          </a:xfrm>
          <a:prstGeom prst="curvedConnector3">
            <a:avLst>
              <a:gd name="adj1" fmla="val 50000"/>
            </a:avLst>
          </a:prstGeom>
          <a:noFill/>
          <a:ln w="9525" cap="flat" cmpd="sng">
            <a:solidFill>
              <a:srgbClr val="6AA84F"/>
            </a:solidFill>
            <a:prstDash val="dash"/>
            <a:round/>
            <a:headEnd type="none" w="med" len="med"/>
            <a:tailEnd type="triangle" w="med" len="med"/>
          </a:ln>
        </xdr:spPr>
      </xdr:cxnSp>
      <xdr:sp macro="" textlink="">
        <xdr:nvSpPr>
          <xdr:cNvPr id="15" name="Shape 7">
            <a:extLst>
              <a:ext uri="{FF2B5EF4-FFF2-40B4-BE49-F238E27FC236}">
                <a16:creationId xmlns:a16="http://schemas.microsoft.com/office/drawing/2014/main" id="{06017676-1BC0-C8B6-2C25-163CCC04A3FD}"/>
              </a:ext>
            </a:extLst>
          </xdr:cNvPr>
          <xdr:cNvSpPr/>
        </xdr:nvSpPr>
        <xdr:spPr>
          <a:xfrm>
            <a:off x="2195725" y="2108842"/>
            <a:ext cx="636900" cy="597000"/>
          </a:xfrm>
          <a:prstGeom prst="ellipse">
            <a:avLst/>
          </a:prstGeom>
          <a:solidFill>
            <a:srgbClr val="FFFFFF"/>
          </a:solidFill>
          <a:ln w="9525" cap="flat" cmpd="sng">
            <a:solidFill>
              <a:srgbClr val="000000"/>
            </a:solidFill>
            <a:prstDash val="dot"/>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F</a:t>
            </a:r>
            <a:r>
              <a:rPr lang="en-US" sz="1000"/>
              <a:t>t</a:t>
            </a:r>
            <a:endParaRPr sz="1000"/>
          </a:p>
        </xdr:txBody>
      </xdr:sp>
      <xdr:cxnSp macro="">
        <xdr:nvCxnSpPr>
          <xdr:cNvPr id="16" name="Shape 17">
            <a:extLst>
              <a:ext uri="{FF2B5EF4-FFF2-40B4-BE49-F238E27FC236}">
                <a16:creationId xmlns:a16="http://schemas.microsoft.com/office/drawing/2014/main" id="{AA3FDEE8-4209-6C42-AFE3-34965BC75575}"/>
              </a:ext>
            </a:extLst>
          </xdr:cNvPr>
          <xdr:cNvCxnSpPr>
            <a:stCxn id="15" idx="4"/>
            <a:endCxn id="4" idx="0"/>
          </xdr:cNvCxnSpPr>
        </xdr:nvCxnSpPr>
        <xdr:spPr>
          <a:xfrm>
            <a:off x="2514175" y="2705842"/>
            <a:ext cx="3449" cy="373090"/>
          </a:xfrm>
          <a:prstGeom prst="straightConnector1">
            <a:avLst/>
          </a:prstGeom>
          <a:noFill/>
          <a:ln w="9525" cap="flat" cmpd="sng">
            <a:solidFill>
              <a:srgbClr val="000000"/>
            </a:solidFill>
            <a:prstDash val="solid"/>
            <a:round/>
            <a:headEnd type="none" w="med" len="med"/>
            <a:tailEnd type="stealth" w="med" len="med"/>
          </a:ln>
        </xdr:spPr>
      </xdr:cxnSp>
      <xdr:sp macro="" textlink="">
        <xdr:nvSpPr>
          <xdr:cNvPr id="17" name="Shape 9">
            <a:extLst>
              <a:ext uri="{FF2B5EF4-FFF2-40B4-BE49-F238E27FC236}">
                <a16:creationId xmlns:a16="http://schemas.microsoft.com/office/drawing/2014/main" id="{717AC3E3-357E-13D9-7AAE-CAF4680D00A8}"/>
              </a:ext>
            </a:extLst>
          </xdr:cNvPr>
          <xdr:cNvSpPr/>
        </xdr:nvSpPr>
        <xdr:spPr>
          <a:xfrm>
            <a:off x="2277100" y="3919145"/>
            <a:ext cx="477600" cy="471600"/>
          </a:xfrm>
          <a:prstGeom prst="ellipse">
            <a:avLst/>
          </a:prstGeom>
          <a:solidFill>
            <a:srgbClr val="FFFFFF"/>
          </a:solidFill>
          <a:ln w="9525" cap="flat" cmpd="sng">
            <a:solidFill>
              <a:srgbClr val="000000"/>
            </a:solidFill>
            <a:prstDash val="dot"/>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o</a:t>
            </a:r>
            <a:r>
              <a:rPr lang="en-US" sz="1000"/>
              <a:t>t</a:t>
            </a:r>
            <a:endParaRPr sz="1000"/>
          </a:p>
        </xdr:txBody>
      </xdr:sp>
      <xdr:cxnSp macro="">
        <xdr:nvCxnSpPr>
          <xdr:cNvPr id="18" name="Shape 18">
            <a:extLst>
              <a:ext uri="{FF2B5EF4-FFF2-40B4-BE49-F238E27FC236}">
                <a16:creationId xmlns:a16="http://schemas.microsoft.com/office/drawing/2014/main" id="{F383674F-9751-E80E-2919-D401D35BAD94}"/>
              </a:ext>
            </a:extLst>
          </xdr:cNvPr>
          <xdr:cNvCxnSpPr>
            <a:stCxn id="17" idx="4"/>
            <a:endCxn id="5" idx="0"/>
          </xdr:cNvCxnSpPr>
        </xdr:nvCxnSpPr>
        <xdr:spPr>
          <a:xfrm>
            <a:off x="2515900" y="4390745"/>
            <a:ext cx="0" cy="183899"/>
          </a:xfrm>
          <a:prstGeom prst="straightConnector1">
            <a:avLst/>
          </a:prstGeom>
          <a:noFill/>
          <a:ln w="9525" cap="flat" cmpd="sng">
            <a:solidFill>
              <a:srgbClr val="000000"/>
            </a:solidFill>
            <a:prstDash val="solid"/>
            <a:round/>
            <a:headEnd type="none" w="med" len="med"/>
            <a:tailEnd type="stealth" w="med" len="med"/>
          </a:ln>
        </xdr:spPr>
      </xdr:cxnSp>
    </xdr:grpSp>
    <xdr:clientData fLocksWithSheet="0"/>
  </xdr:oneCellAnchor>
  <xdr:twoCellAnchor>
    <xdr:from>
      <xdr:col>18</xdr:col>
      <xdr:colOff>48846</xdr:colOff>
      <xdr:row>9</xdr:row>
      <xdr:rowOff>115149</xdr:rowOff>
    </xdr:from>
    <xdr:to>
      <xdr:col>19</xdr:col>
      <xdr:colOff>214923</xdr:colOff>
      <xdr:row>20</xdr:row>
      <xdr:rowOff>136770</xdr:rowOff>
    </xdr:to>
    <xdr:sp macro="" textlink="">
      <xdr:nvSpPr>
        <xdr:cNvPr id="19" name="Freeform 23">
          <a:extLst>
            <a:ext uri="{FF2B5EF4-FFF2-40B4-BE49-F238E27FC236}">
              <a16:creationId xmlns:a16="http://schemas.microsoft.com/office/drawing/2014/main" id="{9A4455C0-9639-4392-81DB-F85C5FD80976}"/>
            </a:ext>
          </a:extLst>
        </xdr:cNvPr>
        <xdr:cNvSpPr/>
      </xdr:nvSpPr>
      <xdr:spPr>
        <a:xfrm>
          <a:off x="15307896" y="1572474"/>
          <a:ext cx="1013802" cy="1802796"/>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15</xdr:col>
      <xdr:colOff>48848</xdr:colOff>
      <xdr:row>9</xdr:row>
      <xdr:rowOff>126999</xdr:rowOff>
    </xdr:from>
    <xdr:to>
      <xdr:col>16</xdr:col>
      <xdr:colOff>224694</xdr:colOff>
      <xdr:row>20</xdr:row>
      <xdr:rowOff>148620</xdr:rowOff>
    </xdr:to>
    <xdr:sp macro="" textlink="">
      <xdr:nvSpPr>
        <xdr:cNvPr id="20" name="Freeform 24">
          <a:extLst>
            <a:ext uri="{FF2B5EF4-FFF2-40B4-BE49-F238E27FC236}">
              <a16:creationId xmlns:a16="http://schemas.microsoft.com/office/drawing/2014/main" id="{3A8E3AAC-C6F9-4B07-B8FE-0048E86FA692}"/>
            </a:ext>
          </a:extLst>
        </xdr:cNvPr>
        <xdr:cNvSpPr/>
      </xdr:nvSpPr>
      <xdr:spPr>
        <a:xfrm>
          <a:off x="12764723" y="1584324"/>
          <a:ext cx="1023571" cy="1802796"/>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12</xdr:col>
      <xdr:colOff>74248</xdr:colOff>
      <xdr:row>9</xdr:row>
      <xdr:rowOff>132860</xdr:rowOff>
    </xdr:from>
    <xdr:to>
      <xdr:col>13</xdr:col>
      <xdr:colOff>201248</xdr:colOff>
      <xdr:row>20</xdr:row>
      <xdr:rowOff>154481</xdr:rowOff>
    </xdr:to>
    <xdr:sp macro="" textlink="">
      <xdr:nvSpPr>
        <xdr:cNvPr id="21" name="Freeform 25">
          <a:extLst>
            <a:ext uri="{FF2B5EF4-FFF2-40B4-BE49-F238E27FC236}">
              <a16:creationId xmlns:a16="http://schemas.microsoft.com/office/drawing/2014/main" id="{D8EBC764-5890-4178-8C58-52DC100636C3}"/>
            </a:ext>
          </a:extLst>
        </xdr:cNvPr>
        <xdr:cNvSpPr/>
      </xdr:nvSpPr>
      <xdr:spPr>
        <a:xfrm>
          <a:off x="10246948" y="1590185"/>
          <a:ext cx="974725" cy="1802796"/>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21</xdr:col>
      <xdr:colOff>48846</xdr:colOff>
      <xdr:row>9</xdr:row>
      <xdr:rowOff>85841</xdr:rowOff>
    </xdr:from>
    <xdr:to>
      <xdr:col>22</xdr:col>
      <xdr:colOff>214923</xdr:colOff>
      <xdr:row>26</xdr:row>
      <xdr:rowOff>107463</xdr:rowOff>
    </xdr:to>
    <xdr:sp macro="" textlink="">
      <xdr:nvSpPr>
        <xdr:cNvPr id="2" name="Freeform 18">
          <a:extLst>
            <a:ext uri="{FF2B5EF4-FFF2-40B4-BE49-F238E27FC236}">
              <a16:creationId xmlns:a16="http://schemas.microsoft.com/office/drawing/2014/main" id="{57758B76-4943-47DB-A5EF-DA8612C77FAD}"/>
            </a:ext>
          </a:extLst>
        </xdr:cNvPr>
        <xdr:cNvSpPr/>
      </xdr:nvSpPr>
      <xdr:spPr>
        <a:xfrm>
          <a:off x="17851071" y="1543166"/>
          <a:ext cx="1013802" cy="2774347"/>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18</xdr:col>
      <xdr:colOff>20626</xdr:colOff>
      <xdr:row>9</xdr:row>
      <xdr:rowOff>83579</xdr:rowOff>
    </xdr:from>
    <xdr:to>
      <xdr:col>19</xdr:col>
      <xdr:colOff>196472</xdr:colOff>
      <xdr:row>26</xdr:row>
      <xdr:rowOff>105201</xdr:rowOff>
    </xdr:to>
    <xdr:sp macro="" textlink="">
      <xdr:nvSpPr>
        <xdr:cNvPr id="3" name="Freeform 19">
          <a:extLst>
            <a:ext uri="{FF2B5EF4-FFF2-40B4-BE49-F238E27FC236}">
              <a16:creationId xmlns:a16="http://schemas.microsoft.com/office/drawing/2014/main" id="{E459B0FC-9453-48F9-ABEA-0F7CCF6A1FAD}"/>
            </a:ext>
          </a:extLst>
        </xdr:cNvPr>
        <xdr:cNvSpPr/>
      </xdr:nvSpPr>
      <xdr:spPr>
        <a:xfrm>
          <a:off x="15279676" y="1540904"/>
          <a:ext cx="1023571" cy="2774347"/>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15</xdr:col>
      <xdr:colOff>84017</xdr:colOff>
      <xdr:row>9</xdr:row>
      <xdr:rowOff>98125</xdr:rowOff>
    </xdr:from>
    <xdr:to>
      <xdr:col>16</xdr:col>
      <xdr:colOff>211017</xdr:colOff>
      <xdr:row>26</xdr:row>
      <xdr:rowOff>119747</xdr:rowOff>
    </xdr:to>
    <xdr:sp macro="" textlink="">
      <xdr:nvSpPr>
        <xdr:cNvPr id="4" name="Freeform 20">
          <a:extLst>
            <a:ext uri="{FF2B5EF4-FFF2-40B4-BE49-F238E27FC236}">
              <a16:creationId xmlns:a16="http://schemas.microsoft.com/office/drawing/2014/main" id="{77662B2A-D4CF-424E-A82E-9A1DA1C9D8BA}"/>
            </a:ext>
          </a:extLst>
        </xdr:cNvPr>
        <xdr:cNvSpPr/>
      </xdr:nvSpPr>
      <xdr:spPr>
        <a:xfrm>
          <a:off x="12799892" y="1555450"/>
          <a:ext cx="974725" cy="2774347"/>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25</xdr:col>
      <xdr:colOff>48846</xdr:colOff>
      <xdr:row>13</xdr:row>
      <xdr:rowOff>98778</xdr:rowOff>
    </xdr:from>
    <xdr:to>
      <xdr:col>26</xdr:col>
      <xdr:colOff>197555</xdr:colOff>
      <xdr:row>30</xdr:row>
      <xdr:rowOff>127000</xdr:rowOff>
    </xdr:to>
    <xdr:sp macro="" textlink="">
      <xdr:nvSpPr>
        <xdr:cNvPr id="2" name="Freeform 1">
          <a:extLst>
            <a:ext uri="{FF2B5EF4-FFF2-40B4-BE49-F238E27FC236}">
              <a16:creationId xmlns:a16="http://schemas.microsoft.com/office/drawing/2014/main" id="{C4F681D0-F79F-4F91-B957-0A02ACD2BEED}"/>
            </a:ext>
          </a:extLst>
        </xdr:cNvPr>
        <xdr:cNvSpPr/>
      </xdr:nvSpPr>
      <xdr:spPr>
        <a:xfrm>
          <a:off x="21241971" y="2203803"/>
          <a:ext cx="996434" cy="2780947"/>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22</xdr:col>
      <xdr:colOff>48848</xdr:colOff>
      <xdr:row>13</xdr:row>
      <xdr:rowOff>98778</xdr:rowOff>
    </xdr:from>
    <xdr:to>
      <xdr:col>24</xdr:col>
      <xdr:colOff>0</xdr:colOff>
      <xdr:row>30</xdr:row>
      <xdr:rowOff>141111</xdr:rowOff>
    </xdr:to>
    <xdr:sp macro="" textlink="">
      <xdr:nvSpPr>
        <xdr:cNvPr id="3" name="Freeform 2">
          <a:extLst>
            <a:ext uri="{FF2B5EF4-FFF2-40B4-BE49-F238E27FC236}">
              <a16:creationId xmlns:a16="http://schemas.microsoft.com/office/drawing/2014/main" id="{31868091-513C-403E-A944-B1D2AC215852}"/>
            </a:ext>
          </a:extLst>
        </xdr:cNvPr>
        <xdr:cNvSpPr/>
      </xdr:nvSpPr>
      <xdr:spPr>
        <a:xfrm>
          <a:off x="18698798" y="2203803"/>
          <a:ext cx="1646602" cy="2795058"/>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84018</xdr:colOff>
      <xdr:row>13</xdr:row>
      <xdr:rowOff>127000</xdr:rowOff>
    </xdr:from>
    <xdr:to>
      <xdr:col>20</xdr:col>
      <xdr:colOff>155222</xdr:colOff>
      <xdr:row>30</xdr:row>
      <xdr:rowOff>127000</xdr:rowOff>
    </xdr:to>
    <xdr:sp macro="" textlink="">
      <xdr:nvSpPr>
        <xdr:cNvPr id="4" name="Freeform 3">
          <a:extLst>
            <a:ext uri="{FF2B5EF4-FFF2-40B4-BE49-F238E27FC236}">
              <a16:creationId xmlns:a16="http://schemas.microsoft.com/office/drawing/2014/main" id="{74C63DC8-5A81-4398-BF1B-EACA14965676}"/>
            </a:ext>
          </a:extLst>
        </xdr:cNvPr>
        <xdr:cNvSpPr/>
      </xdr:nvSpPr>
      <xdr:spPr>
        <a:xfrm>
          <a:off x="16190793" y="2232025"/>
          <a:ext cx="918929" cy="2752725"/>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28</xdr:col>
      <xdr:colOff>48846</xdr:colOff>
      <xdr:row>13</xdr:row>
      <xdr:rowOff>98778</xdr:rowOff>
    </xdr:from>
    <xdr:to>
      <xdr:col>29</xdr:col>
      <xdr:colOff>197555</xdr:colOff>
      <xdr:row>30</xdr:row>
      <xdr:rowOff>127000</xdr:rowOff>
    </xdr:to>
    <xdr:sp macro="" textlink="">
      <xdr:nvSpPr>
        <xdr:cNvPr id="5" name="Freeform 4">
          <a:extLst>
            <a:ext uri="{FF2B5EF4-FFF2-40B4-BE49-F238E27FC236}">
              <a16:creationId xmlns:a16="http://schemas.microsoft.com/office/drawing/2014/main" id="{15439058-486A-4DB4-9E69-2E99EA78CDBA}"/>
            </a:ext>
          </a:extLst>
        </xdr:cNvPr>
        <xdr:cNvSpPr/>
      </xdr:nvSpPr>
      <xdr:spPr>
        <a:xfrm>
          <a:off x="23785146" y="2203803"/>
          <a:ext cx="996434" cy="2780947"/>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twoCellAnchor>
    <xdr:from>
      <xdr:col>31</xdr:col>
      <xdr:colOff>48846</xdr:colOff>
      <xdr:row>13</xdr:row>
      <xdr:rowOff>98778</xdr:rowOff>
    </xdr:from>
    <xdr:to>
      <xdr:col>32</xdr:col>
      <xdr:colOff>197555</xdr:colOff>
      <xdr:row>30</xdr:row>
      <xdr:rowOff>127000</xdr:rowOff>
    </xdr:to>
    <xdr:sp macro="" textlink="">
      <xdr:nvSpPr>
        <xdr:cNvPr id="6" name="Freeform 5">
          <a:extLst>
            <a:ext uri="{FF2B5EF4-FFF2-40B4-BE49-F238E27FC236}">
              <a16:creationId xmlns:a16="http://schemas.microsoft.com/office/drawing/2014/main" id="{833B42D5-C368-4907-9A7D-A31596FF93A2}"/>
            </a:ext>
          </a:extLst>
        </xdr:cNvPr>
        <xdr:cNvSpPr/>
      </xdr:nvSpPr>
      <xdr:spPr>
        <a:xfrm>
          <a:off x="26328321" y="2203803"/>
          <a:ext cx="996434" cy="2780947"/>
        </a:xfrm>
        <a:custGeom>
          <a:avLst/>
          <a:gdLst>
            <a:gd name="connsiteX0" fmla="*/ 0 w 293077"/>
            <a:gd name="connsiteY0" fmla="*/ 2004775 h 2004775"/>
            <a:gd name="connsiteX1" fmla="*/ 97693 w 293077"/>
            <a:gd name="connsiteY1" fmla="*/ 1438159 h 2004775"/>
            <a:gd name="connsiteX2" fmla="*/ 97693 w 293077"/>
            <a:gd name="connsiteY2" fmla="*/ 246313 h 2004775"/>
            <a:gd name="connsiteX3" fmla="*/ 166077 w 293077"/>
            <a:gd name="connsiteY3" fmla="*/ 21621 h 2004775"/>
            <a:gd name="connsiteX4" fmla="*/ 293077 w 293077"/>
            <a:gd name="connsiteY4" fmla="*/ 21621 h 20047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93077" h="2004775">
              <a:moveTo>
                <a:pt x="0" y="2004775"/>
              </a:moveTo>
              <a:cubicBezTo>
                <a:pt x="40705" y="1868005"/>
                <a:pt x="81411" y="1731236"/>
                <a:pt x="97693" y="1438159"/>
              </a:cubicBezTo>
              <a:cubicBezTo>
                <a:pt x="113975" y="1145082"/>
                <a:pt x="86296" y="482403"/>
                <a:pt x="97693" y="246313"/>
              </a:cubicBezTo>
              <a:cubicBezTo>
                <a:pt x="109090" y="10223"/>
                <a:pt x="133513" y="59070"/>
                <a:pt x="166077" y="21621"/>
              </a:cubicBezTo>
              <a:cubicBezTo>
                <a:pt x="198641" y="-15828"/>
                <a:pt x="245859" y="2896"/>
                <a:pt x="293077" y="21621"/>
              </a:cubicBezTo>
            </a:path>
          </a:pathLst>
        </a:custGeom>
        <a:ln w="19050" cap="flat" cmpd="sng" algn="ctr">
          <a:solidFill>
            <a:schemeClr val="accent6"/>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525875</xdr:colOff>
      <xdr:row>1</xdr:row>
      <xdr:rowOff>128195</xdr:rowOff>
    </xdr:from>
    <xdr:ext cx="8848586" cy="4313268"/>
    <xdr:pic>
      <xdr:nvPicPr>
        <xdr:cNvPr id="2" name="Picture 2">
          <a:extLst>
            <a:ext uri="{FF2B5EF4-FFF2-40B4-BE49-F238E27FC236}">
              <a16:creationId xmlns:a16="http://schemas.microsoft.com/office/drawing/2014/main" id="{CA279576-FA39-480A-9B48-C14D29BC4E42}"/>
            </a:ext>
          </a:extLst>
        </xdr:cNvPr>
        <xdr:cNvPicPr>
          <a:picLocks noChangeAspect="1"/>
        </xdr:cNvPicPr>
      </xdr:nvPicPr>
      <xdr:blipFill>
        <a:blip xmlns:r="http://schemas.openxmlformats.org/officeDocument/2006/relationships" r:embed="rId1"/>
        <a:stretch>
          <a:fillRect/>
        </a:stretch>
      </xdr:blipFill>
      <xdr:spPr>
        <a:xfrm>
          <a:off x="1364075" y="328220"/>
          <a:ext cx="8848586" cy="4313268"/>
        </a:xfrm>
        <a:prstGeom prst="rect">
          <a:avLst/>
        </a:prstGeom>
      </xdr:spPr>
    </xdr:pic>
    <xdr:clientData/>
  </xdr:oneCellAnchor>
  <xdr:twoCellAnchor>
    <xdr:from>
      <xdr:col>0</xdr:col>
      <xdr:colOff>138544</xdr:colOff>
      <xdr:row>29</xdr:row>
      <xdr:rowOff>127000</xdr:rowOff>
    </xdr:from>
    <xdr:to>
      <xdr:col>38</xdr:col>
      <xdr:colOff>69273</xdr:colOff>
      <xdr:row>59</xdr:row>
      <xdr:rowOff>103909</xdr:rowOff>
    </xdr:to>
    <xdr:sp macro="" textlink="">
      <xdr:nvSpPr>
        <xdr:cNvPr id="3" name="Rectangle 3">
          <a:extLst>
            <a:ext uri="{FF2B5EF4-FFF2-40B4-BE49-F238E27FC236}">
              <a16:creationId xmlns:a16="http://schemas.microsoft.com/office/drawing/2014/main" id="{BED9EDDA-C22D-4B7B-A285-48CB016453C5}"/>
            </a:ext>
          </a:extLst>
        </xdr:cNvPr>
        <xdr:cNvSpPr/>
      </xdr:nvSpPr>
      <xdr:spPr>
        <a:xfrm>
          <a:off x="138544" y="5927725"/>
          <a:ext cx="31782329" cy="5977659"/>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153592</xdr:colOff>
      <xdr:row>60</xdr:row>
      <xdr:rowOff>108609</xdr:rowOff>
    </xdr:from>
    <xdr:to>
      <xdr:col>38</xdr:col>
      <xdr:colOff>84321</xdr:colOff>
      <xdr:row>90</xdr:row>
      <xdr:rowOff>87587</xdr:rowOff>
    </xdr:to>
    <xdr:sp macro="" textlink="">
      <xdr:nvSpPr>
        <xdr:cNvPr id="4" name="Rectangle 4">
          <a:extLst>
            <a:ext uri="{FF2B5EF4-FFF2-40B4-BE49-F238E27FC236}">
              <a16:creationId xmlns:a16="http://schemas.microsoft.com/office/drawing/2014/main" id="{CFEC5938-E513-429C-A33F-83E8066F2609}"/>
            </a:ext>
          </a:extLst>
        </xdr:cNvPr>
        <xdr:cNvSpPr/>
      </xdr:nvSpPr>
      <xdr:spPr>
        <a:xfrm>
          <a:off x="153592" y="12110109"/>
          <a:ext cx="31782329" cy="5979728"/>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173020</xdr:colOff>
      <xdr:row>1</xdr:row>
      <xdr:rowOff>200425</xdr:rowOff>
    </xdr:from>
    <xdr:ext cx="7610043" cy="2147854"/>
    <xdr:pic>
      <xdr:nvPicPr>
        <xdr:cNvPr id="2" name="Picture 1">
          <a:extLst>
            <a:ext uri="{FF2B5EF4-FFF2-40B4-BE49-F238E27FC236}">
              <a16:creationId xmlns:a16="http://schemas.microsoft.com/office/drawing/2014/main" id="{5C6351DA-1B63-4890-A1D3-84E93EA88E3E}"/>
            </a:ext>
          </a:extLst>
        </xdr:cNvPr>
        <xdr:cNvPicPr>
          <a:picLocks noChangeAspect="1"/>
        </xdr:cNvPicPr>
      </xdr:nvPicPr>
      <xdr:blipFill>
        <a:blip xmlns:r="http://schemas.openxmlformats.org/officeDocument/2006/relationships" r:embed="rId1"/>
        <a:stretch>
          <a:fillRect/>
        </a:stretch>
      </xdr:blipFill>
      <xdr:spPr>
        <a:xfrm>
          <a:off x="173020" y="400450"/>
          <a:ext cx="7610043" cy="214785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xdr:from>
      <xdr:col>0</xdr:col>
      <xdr:colOff>145143</xdr:colOff>
      <xdr:row>11</xdr:row>
      <xdr:rowOff>22282</xdr:rowOff>
    </xdr:from>
    <xdr:to>
      <xdr:col>42</xdr:col>
      <xdr:colOff>64305</xdr:colOff>
      <xdr:row>97</xdr:row>
      <xdr:rowOff>178245</xdr:rowOff>
    </xdr:to>
    <xdr:sp macro="" textlink="">
      <xdr:nvSpPr>
        <xdr:cNvPr id="2" name="Rectangle 1">
          <a:extLst>
            <a:ext uri="{FF2B5EF4-FFF2-40B4-BE49-F238E27FC236}">
              <a16:creationId xmlns:a16="http://schemas.microsoft.com/office/drawing/2014/main" id="{D93EFE3D-FC8E-4FC4-9532-357430D96AD9}"/>
            </a:ext>
          </a:extLst>
        </xdr:cNvPr>
        <xdr:cNvSpPr/>
      </xdr:nvSpPr>
      <xdr:spPr>
        <a:xfrm>
          <a:off x="145143" y="2222557"/>
          <a:ext cx="35123562" cy="17358113"/>
        </a:xfrm>
        <a:prstGeom prst="rect">
          <a:avLst/>
        </a:prstGeom>
        <a:noFill/>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2000" b="1" kern="1200"/>
            <a:t>Multi-head Self-Attention</a:t>
          </a:r>
        </a:p>
        <a:p>
          <a:pPr algn="l"/>
          <a:endParaRPr lang="en-US" sz="2000" b="1" kern="1200"/>
        </a:p>
      </xdr:txBody>
    </xdr:sp>
    <xdr:clientData/>
  </xdr:twoCellAnchor>
  <xdr:twoCellAnchor>
    <xdr:from>
      <xdr:col>2</xdr:col>
      <xdr:colOff>356492</xdr:colOff>
      <xdr:row>13</xdr:row>
      <xdr:rowOff>54810</xdr:rowOff>
    </xdr:from>
    <xdr:to>
      <xdr:col>41</xdr:col>
      <xdr:colOff>200526</xdr:colOff>
      <xdr:row>33</xdr:row>
      <xdr:rowOff>155965</xdr:rowOff>
    </xdr:to>
    <xdr:sp macro="" textlink="">
      <xdr:nvSpPr>
        <xdr:cNvPr id="3" name="Rectangle 4">
          <a:extLst>
            <a:ext uri="{FF2B5EF4-FFF2-40B4-BE49-F238E27FC236}">
              <a16:creationId xmlns:a16="http://schemas.microsoft.com/office/drawing/2014/main" id="{EECBF190-1E23-4C8E-BB3B-DF97236F96F0}"/>
            </a:ext>
          </a:extLst>
        </xdr:cNvPr>
        <xdr:cNvSpPr/>
      </xdr:nvSpPr>
      <xdr:spPr>
        <a:xfrm>
          <a:off x="2032892" y="2655135"/>
          <a:ext cx="32533834" cy="4101655"/>
        </a:xfrm>
        <a:prstGeom prst="rect">
          <a:avLst/>
        </a:prstGeom>
        <a:noFill/>
        <a:ln w="38100">
          <a:solidFill>
            <a:schemeClr val="accent6">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800" b="1" kern="1200"/>
            <a:t>Head 0</a:t>
          </a:r>
        </a:p>
      </xdr:txBody>
    </xdr:sp>
    <xdr:clientData/>
  </xdr:twoCellAnchor>
  <xdr:twoCellAnchor>
    <xdr:from>
      <xdr:col>2</xdr:col>
      <xdr:colOff>352928</xdr:colOff>
      <xdr:row>34</xdr:row>
      <xdr:rowOff>73527</xdr:rowOff>
    </xdr:from>
    <xdr:to>
      <xdr:col>41</xdr:col>
      <xdr:colOff>196962</xdr:colOff>
      <xdr:row>54</xdr:row>
      <xdr:rowOff>174681</xdr:rowOff>
    </xdr:to>
    <xdr:sp macro="" textlink="">
      <xdr:nvSpPr>
        <xdr:cNvPr id="4" name="Rectangle 5">
          <a:extLst>
            <a:ext uri="{FF2B5EF4-FFF2-40B4-BE49-F238E27FC236}">
              <a16:creationId xmlns:a16="http://schemas.microsoft.com/office/drawing/2014/main" id="{EFCD1F88-DFB3-435A-9B51-9ED717B9CA84}"/>
            </a:ext>
          </a:extLst>
        </xdr:cNvPr>
        <xdr:cNvSpPr/>
      </xdr:nvSpPr>
      <xdr:spPr>
        <a:xfrm>
          <a:off x="2029328" y="6874377"/>
          <a:ext cx="32533834" cy="4101654"/>
        </a:xfrm>
        <a:prstGeom prst="rect">
          <a:avLst/>
        </a:prstGeom>
        <a:noFill/>
        <a:ln w="38100">
          <a:solidFill>
            <a:schemeClr val="accent6">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800" b="1" kern="1200"/>
            <a:t>Head 1</a:t>
          </a:r>
        </a:p>
      </xdr:txBody>
    </xdr:sp>
    <xdr:clientData/>
  </xdr:twoCellAnchor>
  <xdr:twoCellAnchor>
    <xdr:from>
      <xdr:col>2</xdr:col>
      <xdr:colOff>352928</xdr:colOff>
      <xdr:row>55</xdr:row>
      <xdr:rowOff>73527</xdr:rowOff>
    </xdr:from>
    <xdr:to>
      <xdr:col>41</xdr:col>
      <xdr:colOff>196962</xdr:colOff>
      <xdr:row>75</xdr:row>
      <xdr:rowOff>174681</xdr:rowOff>
    </xdr:to>
    <xdr:sp macro="" textlink="">
      <xdr:nvSpPr>
        <xdr:cNvPr id="5" name="Rectangle 7">
          <a:extLst>
            <a:ext uri="{FF2B5EF4-FFF2-40B4-BE49-F238E27FC236}">
              <a16:creationId xmlns:a16="http://schemas.microsoft.com/office/drawing/2014/main" id="{A0244569-A3FE-404B-A07E-D26965C288D4}"/>
            </a:ext>
          </a:extLst>
        </xdr:cNvPr>
        <xdr:cNvSpPr/>
      </xdr:nvSpPr>
      <xdr:spPr>
        <a:xfrm>
          <a:off x="2029328" y="11074902"/>
          <a:ext cx="32533834" cy="4101654"/>
        </a:xfrm>
        <a:prstGeom prst="rect">
          <a:avLst/>
        </a:prstGeom>
        <a:noFill/>
        <a:ln w="38100">
          <a:solidFill>
            <a:schemeClr val="accent6">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800" b="1" kern="1200"/>
            <a:t>Head 2</a:t>
          </a:r>
        </a:p>
      </xdr:txBody>
    </xdr:sp>
    <xdr:clientData/>
  </xdr:twoCellAnchor>
  <xdr:twoCellAnchor>
    <xdr:from>
      <xdr:col>9</xdr:col>
      <xdr:colOff>245088</xdr:colOff>
      <xdr:row>77</xdr:row>
      <xdr:rowOff>22281</xdr:rowOff>
    </xdr:from>
    <xdr:to>
      <xdr:col>24</xdr:col>
      <xdr:colOff>133684</xdr:colOff>
      <xdr:row>88</xdr:row>
      <xdr:rowOff>178246</xdr:rowOff>
    </xdr:to>
    <xdr:sp macro="" textlink="">
      <xdr:nvSpPr>
        <xdr:cNvPr id="6" name="Rectangle 8">
          <a:extLst>
            <a:ext uri="{FF2B5EF4-FFF2-40B4-BE49-F238E27FC236}">
              <a16:creationId xmlns:a16="http://schemas.microsoft.com/office/drawing/2014/main" id="{3D4492CD-68CD-4089-B236-CF97CD040345}"/>
            </a:ext>
          </a:extLst>
        </xdr:cNvPr>
        <xdr:cNvSpPr/>
      </xdr:nvSpPr>
      <xdr:spPr>
        <a:xfrm>
          <a:off x="7788888" y="15424206"/>
          <a:ext cx="12461596" cy="2356240"/>
        </a:xfrm>
        <a:prstGeom prst="rect">
          <a:avLst/>
        </a:prstGeom>
        <a:noFill/>
        <a:ln w="38100">
          <a:solidFill>
            <a:schemeClr val="accent4">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800" b="1" kern="1200"/>
            <a:t>Concat</a:t>
          </a:r>
        </a:p>
      </xdr:txBody>
    </xdr:sp>
    <xdr:clientData/>
  </xdr:twoCellAnchor>
  <xdr:twoCellAnchor>
    <xdr:from>
      <xdr:col>0</xdr:col>
      <xdr:colOff>235857</xdr:colOff>
      <xdr:row>89</xdr:row>
      <xdr:rowOff>67733</xdr:rowOff>
    </xdr:from>
    <xdr:to>
      <xdr:col>24</xdr:col>
      <xdr:colOff>111403</xdr:colOff>
      <xdr:row>97</xdr:row>
      <xdr:rowOff>44561</xdr:rowOff>
    </xdr:to>
    <xdr:sp macro="" textlink="">
      <xdr:nvSpPr>
        <xdr:cNvPr id="7" name="Rectangle 9">
          <a:extLst>
            <a:ext uri="{FF2B5EF4-FFF2-40B4-BE49-F238E27FC236}">
              <a16:creationId xmlns:a16="http://schemas.microsoft.com/office/drawing/2014/main" id="{84CB657A-C978-4652-9ADB-A959F8804EC2}"/>
            </a:ext>
          </a:extLst>
        </xdr:cNvPr>
        <xdr:cNvSpPr/>
      </xdr:nvSpPr>
      <xdr:spPr>
        <a:xfrm>
          <a:off x="235857" y="17869958"/>
          <a:ext cx="19992346" cy="1577028"/>
        </a:xfrm>
        <a:prstGeom prst="rect">
          <a:avLst/>
        </a:prstGeom>
        <a:noFill/>
        <a:ln w="38100">
          <a:solidFill>
            <a:schemeClr val="bg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800" b="1" kern="1200"/>
            <a:t>Linear</a:t>
          </a:r>
        </a:p>
      </xdr:txBody>
    </xdr:sp>
    <xdr:clientData/>
  </xdr:twoCellAnchor>
  <xdr:oneCellAnchor>
    <xdr:from>
      <xdr:col>14</xdr:col>
      <xdr:colOff>289649</xdr:colOff>
      <xdr:row>0</xdr:row>
      <xdr:rowOff>178247</xdr:rowOff>
    </xdr:from>
    <xdr:ext cx="1521507" cy="405432"/>
    <xdr:sp macro="" textlink="">
      <xdr:nvSpPr>
        <xdr:cNvPr id="8" name="TextBox 10">
          <a:extLst>
            <a:ext uri="{FF2B5EF4-FFF2-40B4-BE49-F238E27FC236}">
              <a16:creationId xmlns:a16="http://schemas.microsoft.com/office/drawing/2014/main" id="{8A339E3A-8F39-480F-8125-5EB7684ADBBC}"/>
            </a:ext>
          </a:extLst>
        </xdr:cNvPr>
        <xdr:cNvSpPr txBox="1"/>
      </xdr:nvSpPr>
      <xdr:spPr>
        <a:xfrm>
          <a:off x="12024449" y="178247"/>
          <a:ext cx="1521507" cy="405432"/>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kern="1200"/>
            <a:t>Input</a:t>
          </a:r>
          <a:r>
            <a:rPr lang="en-US" sz="2000" b="1" kern="1200" baseline="0"/>
            <a:t> Tokens</a:t>
          </a:r>
          <a:endParaRPr lang="en-US" sz="2000" b="1" kern="1200"/>
        </a:p>
      </xdr:txBody>
    </xdr:sp>
    <xdr:clientData/>
  </xdr:oneCellAnchor>
  <xdr:oneCellAnchor>
    <xdr:from>
      <xdr:col>14</xdr:col>
      <xdr:colOff>311929</xdr:colOff>
      <xdr:row>96</xdr:row>
      <xdr:rowOff>133683</xdr:rowOff>
    </xdr:from>
    <xdr:ext cx="1702197" cy="405432"/>
    <xdr:sp macro="" textlink="">
      <xdr:nvSpPr>
        <xdr:cNvPr id="9" name="TextBox 11">
          <a:extLst>
            <a:ext uri="{FF2B5EF4-FFF2-40B4-BE49-F238E27FC236}">
              <a16:creationId xmlns:a16="http://schemas.microsoft.com/office/drawing/2014/main" id="{358E61BA-A632-49AA-A774-34FBCA3DB9F1}"/>
            </a:ext>
          </a:extLst>
        </xdr:cNvPr>
        <xdr:cNvSpPr txBox="1"/>
      </xdr:nvSpPr>
      <xdr:spPr>
        <a:xfrm>
          <a:off x="12046729" y="19336083"/>
          <a:ext cx="1702197" cy="405432"/>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kern="1200"/>
            <a:t>Output</a:t>
          </a:r>
          <a:r>
            <a:rPr lang="en-US" sz="2000" b="1" kern="1200" baseline="0"/>
            <a:t> Tokens</a:t>
          </a:r>
          <a:endParaRPr lang="en-US" sz="2000" b="1" kern="1200"/>
        </a:p>
      </xdr:txBody>
    </xdr:sp>
    <xdr:clientData/>
  </xdr:oneCellAnchor>
  <xdr:twoCellAnchor>
    <xdr:from>
      <xdr:col>22</xdr:col>
      <xdr:colOff>30303</xdr:colOff>
      <xdr:row>55</xdr:row>
      <xdr:rowOff>171562</xdr:rowOff>
    </xdr:from>
    <xdr:to>
      <xdr:col>41</xdr:col>
      <xdr:colOff>101600</xdr:colOff>
      <xdr:row>75</xdr:row>
      <xdr:rowOff>101600</xdr:rowOff>
    </xdr:to>
    <xdr:sp macro="" textlink="">
      <xdr:nvSpPr>
        <xdr:cNvPr id="10" name="Rectangle 12">
          <a:extLst>
            <a:ext uri="{FF2B5EF4-FFF2-40B4-BE49-F238E27FC236}">
              <a16:creationId xmlns:a16="http://schemas.microsoft.com/office/drawing/2014/main" id="{ED5880AA-5C66-4CF4-9831-22A3996969C0}"/>
            </a:ext>
          </a:extLst>
        </xdr:cNvPr>
        <xdr:cNvSpPr/>
      </xdr:nvSpPr>
      <xdr:spPr>
        <a:xfrm>
          <a:off x="18470703" y="11172937"/>
          <a:ext cx="15997097" cy="3930538"/>
        </a:xfrm>
        <a:prstGeom prst="rect">
          <a:avLst/>
        </a:prstGeom>
        <a:noFill/>
        <a:ln w="19050">
          <a:solidFill>
            <a:srgbClr val="7030A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kern="1200"/>
            <a:t>Scaled Dot-Product</a:t>
          </a:r>
          <a:r>
            <a:rPr lang="en-US" sz="1400" b="1" kern="1200" baseline="0"/>
            <a:t> </a:t>
          </a:r>
          <a:endParaRPr lang="en-US" sz="1400" b="1" kern="1200"/>
        </a:p>
      </xdr:txBody>
    </xdr:sp>
    <xdr:clientData/>
  </xdr:twoCellAnchor>
  <xdr:twoCellAnchor>
    <xdr:from>
      <xdr:col>22</xdr:col>
      <xdr:colOff>13370</xdr:colOff>
      <xdr:row>34</xdr:row>
      <xdr:rowOff>171562</xdr:rowOff>
    </xdr:from>
    <xdr:to>
      <xdr:col>41</xdr:col>
      <xdr:colOff>84667</xdr:colOff>
      <xdr:row>54</xdr:row>
      <xdr:rowOff>101600</xdr:rowOff>
    </xdr:to>
    <xdr:sp macro="" textlink="">
      <xdr:nvSpPr>
        <xdr:cNvPr id="11" name="Rectangle 13">
          <a:extLst>
            <a:ext uri="{FF2B5EF4-FFF2-40B4-BE49-F238E27FC236}">
              <a16:creationId xmlns:a16="http://schemas.microsoft.com/office/drawing/2014/main" id="{3EA8BEF0-EC4C-446A-95FC-EE54F50462E9}"/>
            </a:ext>
          </a:extLst>
        </xdr:cNvPr>
        <xdr:cNvSpPr/>
      </xdr:nvSpPr>
      <xdr:spPr>
        <a:xfrm>
          <a:off x="18453770" y="6972412"/>
          <a:ext cx="15997097" cy="3930538"/>
        </a:xfrm>
        <a:prstGeom prst="rect">
          <a:avLst/>
        </a:prstGeom>
        <a:noFill/>
        <a:ln w="19050">
          <a:solidFill>
            <a:srgbClr val="7030A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kern="1200"/>
            <a:t>Scaled Dot-Product</a:t>
          </a:r>
          <a:r>
            <a:rPr lang="en-US" sz="1400" b="1" kern="1200" baseline="0"/>
            <a:t> </a:t>
          </a:r>
          <a:endParaRPr lang="en-US" sz="1400" b="1" kern="1200"/>
        </a:p>
      </xdr:txBody>
    </xdr:sp>
    <xdr:clientData/>
  </xdr:twoCellAnchor>
  <xdr:twoCellAnchor>
    <xdr:from>
      <xdr:col>21</xdr:col>
      <xdr:colOff>368970</xdr:colOff>
      <xdr:row>13</xdr:row>
      <xdr:rowOff>171562</xdr:rowOff>
    </xdr:from>
    <xdr:to>
      <xdr:col>41</xdr:col>
      <xdr:colOff>67734</xdr:colOff>
      <xdr:row>33</xdr:row>
      <xdr:rowOff>101600</xdr:rowOff>
    </xdr:to>
    <xdr:sp macro="" textlink="">
      <xdr:nvSpPr>
        <xdr:cNvPr id="12" name="Rectangle 14">
          <a:extLst>
            <a:ext uri="{FF2B5EF4-FFF2-40B4-BE49-F238E27FC236}">
              <a16:creationId xmlns:a16="http://schemas.microsoft.com/office/drawing/2014/main" id="{7806392F-2316-499D-A747-7E066398E29D}"/>
            </a:ext>
          </a:extLst>
        </xdr:cNvPr>
        <xdr:cNvSpPr/>
      </xdr:nvSpPr>
      <xdr:spPr>
        <a:xfrm>
          <a:off x="17971170" y="2771887"/>
          <a:ext cx="16462764" cy="3930538"/>
        </a:xfrm>
        <a:prstGeom prst="rect">
          <a:avLst/>
        </a:prstGeom>
        <a:noFill/>
        <a:ln w="19050">
          <a:solidFill>
            <a:srgbClr val="7030A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kern="1200"/>
            <a:t>Scaled Dot-Product</a:t>
          </a:r>
          <a:r>
            <a:rPr lang="en-US" sz="1400" b="1" kern="1200" baseline="0"/>
            <a:t> </a:t>
          </a:r>
          <a:endParaRPr lang="en-US" sz="1400" b="1" kern="1200"/>
        </a:p>
      </xdr:txBody>
    </xdr:sp>
    <xdr:clientData/>
  </xdr:twoCellAnchor>
  <xdr:twoCellAnchor>
    <xdr:from>
      <xdr:col>6</xdr:col>
      <xdr:colOff>114970</xdr:colOff>
      <xdr:row>13</xdr:row>
      <xdr:rowOff>188495</xdr:rowOff>
    </xdr:from>
    <xdr:to>
      <xdr:col>20</xdr:col>
      <xdr:colOff>101600</xdr:colOff>
      <xdr:row>27</xdr:row>
      <xdr:rowOff>101600</xdr:rowOff>
    </xdr:to>
    <xdr:sp macro="" textlink="">
      <xdr:nvSpPr>
        <xdr:cNvPr id="13" name="Rectangle 15">
          <a:extLst>
            <a:ext uri="{FF2B5EF4-FFF2-40B4-BE49-F238E27FC236}">
              <a16:creationId xmlns:a16="http://schemas.microsoft.com/office/drawing/2014/main" id="{0129AF12-4948-475C-B6FB-4A74C34116D3}"/>
            </a:ext>
          </a:extLst>
        </xdr:cNvPr>
        <xdr:cNvSpPr/>
      </xdr:nvSpPr>
      <xdr:spPr>
        <a:xfrm>
          <a:off x="5144170" y="2788820"/>
          <a:ext cx="11721430" cy="2713455"/>
        </a:xfrm>
        <a:prstGeom prst="rect">
          <a:avLst/>
        </a:prstGeom>
        <a:noFill/>
        <a:ln w="19050">
          <a:solidFill>
            <a:schemeClr val="bg2">
              <a:lumMod val="25000"/>
            </a:schemeClr>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kern="1200"/>
            <a:t>Linear</a:t>
          </a:r>
        </a:p>
      </xdr:txBody>
    </xdr:sp>
    <xdr:clientData/>
  </xdr:twoCellAnchor>
  <xdr:twoCellAnchor>
    <xdr:from>
      <xdr:col>6</xdr:col>
      <xdr:colOff>148837</xdr:colOff>
      <xdr:row>35</xdr:row>
      <xdr:rowOff>53028</xdr:rowOff>
    </xdr:from>
    <xdr:to>
      <xdr:col>20</xdr:col>
      <xdr:colOff>135467</xdr:colOff>
      <xdr:row>48</xdr:row>
      <xdr:rowOff>169333</xdr:rowOff>
    </xdr:to>
    <xdr:sp macro="" textlink="">
      <xdr:nvSpPr>
        <xdr:cNvPr id="14" name="Rectangle 16">
          <a:extLst>
            <a:ext uri="{FF2B5EF4-FFF2-40B4-BE49-F238E27FC236}">
              <a16:creationId xmlns:a16="http://schemas.microsoft.com/office/drawing/2014/main" id="{500BB661-6598-4AD4-BF47-918956EC436D}"/>
            </a:ext>
          </a:extLst>
        </xdr:cNvPr>
        <xdr:cNvSpPr/>
      </xdr:nvSpPr>
      <xdr:spPr>
        <a:xfrm>
          <a:off x="5178037" y="7053903"/>
          <a:ext cx="11721430" cy="2716630"/>
        </a:xfrm>
        <a:prstGeom prst="rect">
          <a:avLst/>
        </a:prstGeom>
        <a:noFill/>
        <a:ln w="19050">
          <a:solidFill>
            <a:schemeClr val="bg2">
              <a:lumMod val="25000"/>
            </a:schemeClr>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kern="1200"/>
            <a:t>Linear</a:t>
          </a:r>
        </a:p>
      </xdr:txBody>
    </xdr:sp>
    <xdr:clientData/>
  </xdr:twoCellAnchor>
  <xdr:twoCellAnchor>
    <xdr:from>
      <xdr:col>6</xdr:col>
      <xdr:colOff>131903</xdr:colOff>
      <xdr:row>56</xdr:row>
      <xdr:rowOff>19161</xdr:rowOff>
    </xdr:from>
    <xdr:to>
      <xdr:col>20</xdr:col>
      <xdr:colOff>118533</xdr:colOff>
      <xdr:row>69</xdr:row>
      <xdr:rowOff>135466</xdr:rowOff>
    </xdr:to>
    <xdr:sp macro="" textlink="">
      <xdr:nvSpPr>
        <xdr:cNvPr id="15" name="Rectangle 17">
          <a:extLst>
            <a:ext uri="{FF2B5EF4-FFF2-40B4-BE49-F238E27FC236}">
              <a16:creationId xmlns:a16="http://schemas.microsoft.com/office/drawing/2014/main" id="{30B14A6A-8EC9-419F-8195-4FAAB8BC65BD}"/>
            </a:ext>
          </a:extLst>
        </xdr:cNvPr>
        <xdr:cNvSpPr/>
      </xdr:nvSpPr>
      <xdr:spPr>
        <a:xfrm>
          <a:off x="5161103" y="11220561"/>
          <a:ext cx="11721430" cy="2716630"/>
        </a:xfrm>
        <a:prstGeom prst="rect">
          <a:avLst/>
        </a:prstGeom>
        <a:noFill/>
        <a:ln w="19050">
          <a:solidFill>
            <a:schemeClr val="bg2">
              <a:lumMod val="25000"/>
            </a:schemeClr>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1400" b="1" kern="1200"/>
            <a:t>Linear</a:t>
          </a:r>
        </a:p>
      </xdr:txBody>
    </xdr:sp>
    <xdr:clientData/>
  </xdr:twoCellAnchor>
  <xdr:oneCellAnchor>
    <xdr:from>
      <xdr:col>42</xdr:col>
      <xdr:colOff>365574</xdr:colOff>
      <xdr:row>11</xdr:row>
      <xdr:rowOff>70798</xdr:rowOff>
    </xdr:from>
    <xdr:ext cx="3580954" cy="4781689"/>
    <xdr:pic>
      <xdr:nvPicPr>
        <xdr:cNvPr id="16" name="Picture 18">
          <a:extLst>
            <a:ext uri="{FF2B5EF4-FFF2-40B4-BE49-F238E27FC236}">
              <a16:creationId xmlns:a16="http://schemas.microsoft.com/office/drawing/2014/main" id="{149F5936-CE90-4E3F-8211-27F220E721A8}"/>
            </a:ext>
          </a:extLst>
        </xdr:cNvPr>
        <xdr:cNvPicPr>
          <a:picLocks noChangeAspect="1"/>
        </xdr:cNvPicPr>
      </xdr:nvPicPr>
      <xdr:blipFill>
        <a:blip xmlns:r="http://schemas.openxmlformats.org/officeDocument/2006/relationships" r:embed="rId1"/>
        <a:stretch>
          <a:fillRect/>
        </a:stretch>
      </xdr:blipFill>
      <xdr:spPr>
        <a:xfrm>
          <a:off x="35569974" y="2271073"/>
          <a:ext cx="3580954" cy="4781689"/>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16</xdr:col>
      <xdr:colOff>323272</xdr:colOff>
      <xdr:row>28</xdr:row>
      <xdr:rowOff>161637</xdr:rowOff>
    </xdr:from>
    <xdr:to>
      <xdr:col>19</xdr:col>
      <xdr:colOff>46182</xdr:colOff>
      <xdr:row>34</xdr:row>
      <xdr:rowOff>55824</xdr:rowOff>
    </xdr:to>
    <xdr:sp macro="" textlink="">
      <xdr:nvSpPr>
        <xdr:cNvPr id="2" name="Rectangle 1">
          <a:extLst>
            <a:ext uri="{FF2B5EF4-FFF2-40B4-BE49-F238E27FC236}">
              <a16:creationId xmlns:a16="http://schemas.microsoft.com/office/drawing/2014/main" id="{76372880-AF73-4408-A00D-16AF9F0ED67C}"/>
            </a:ext>
          </a:extLst>
        </xdr:cNvPr>
        <xdr:cNvSpPr/>
      </xdr:nvSpPr>
      <xdr:spPr>
        <a:xfrm>
          <a:off x="12515272" y="4695537"/>
          <a:ext cx="2008910" cy="865737"/>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19</xdr:col>
      <xdr:colOff>323070</xdr:colOff>
      <xdr:row>41</xdr:row>
      <xdr:rowOff>0</xdr:rowOff>
    </xdr:from>
    <xdr:to>
      <xdr:col>21</xdr:col>
      <xdr:colOff>55703</xdr:colOff>
      <xdr:row>48</xdr:row>
      <xdr:rowOff>77447</xdr:rowOff>
    </xdr:to>
    <xdr:sp macro="" textlink="">
      <xdr:nvSpPr>
        <xdr:cNvPr id="3" name="Rectangle 2">
          <a:extLst>
            <a:ext uri="{FF2B5EF4-FFF2-40B4-BE49-F238E27FC236}">
              <a16:creationId xmlns:a16="http://schemas.microsoft.com/office/drawing/2014/main" id="{5A4F39E2-3E6B-4C0F-9A25-94C8D925C765}"/>
            </a:ext>
          </a:extLst>
        </xdr:cNvPr>
        <xdr:cNvSpPr/>
      </xdr:nvSpPr>
      <xdr:spPr>
        <a:xfrm>
          <a:off x="14801070" y="6638925"/>
          <a:ext cx="1256633" cy="1210922"/>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21</xdr:col>
      <xdr:colOff>0</xdr:colOff>
      <xdr:row>21</xdr:row>
      <xdr:rowOff>34925</xdr:rowOff>
    </xdr:from>
    <xdr:ext cx="65" cy="162224"/>
    <xdr:sp macro="" textlink="">
      <xdr:nvSpPr>
        <xdr:cNvPr id="4" name="TextBox 3">
          <a:extLst>
            <a:ext uri="{FF2B5EF4-FFF2-40B4-BE49-F238E27FC236}">
              <a16:creationId xmlns:a16="http://schemas.microsoft.com/office/drawing/2014/main" id="{3E063D22-1EFB-493F-9A61-37C66EFA7006}"/>
            </a:ext>
          </a:extLst>
        </xdr:cNvPr>
        <xdr:cNvSpPr txBox="1"/>
      </xdr:nvSpPr>
      <xdr:spPr>
        <a:xfrm>
          <a:off x="16002000" y="3435350"/>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3</xdr:col>
      <xdr:colOff>9754</xdr:colOff>
      <xdr:row>35</xdr:row>
      <xdr:rowOff>4944</xdr:rowOff>
    </xdr:from>
    <xdr:ext cx="2529731" cy="17049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7369101-6896-4958-B12E-443868BAACD3}"/>
                </a:ext>
              </a:extLst>
            </xdr:cNvPr>
            <xdr:cNvSpPr txBox="1"/>
          </xdr:nvSpPr>
          <xdr:spPr>
            <a:xfrm>
              <a:off x="2295754" y="5672319"/>
              <a:ext cx="2529731" cy="170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chemeClr val="accent2">
                      <a:lumMod val="75000"/>
                    </a:schemeClr>
                  </a:solidFill>
                  <a:latin typeface="+mn-lt"/>
                </a:rPr>
                <a:t>(19)</a:t>
              </a:r>
              <a:r>
                <a:rPr lang="en-US" sz="1100" b="0" i="0" baseline="0">
                  <a:solidFill>
                    <a:schemeClr val="accent2">
                      <a:lumMod val="75000"/>
                    </a:schemeClr>
                  </a:solidFill>
                  <a:latin typeface="+mn-lt"/>
                </a:rPr>
                <a:t> Cell State: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m:t>
                      </m:r>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r>
                        <a:rPr lang="en-US" sz="1100" b="0" i="1">
                          <a:solidFill>
                            <a:schemeClr val="accent2">
                              <a:lumMod val="75000"/>
                            </a:schemeClr>
                          </a:solidFill>
                          <a:latin typeface="Cambria Math" panose="02040503050406030204" pitchFamily="18" charset="0"/>
                        </a:rPr>
                        <m:t>−1</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𝑓</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m:t>
                          </m:r>
                          <m:r>
                            <a:rPr lang="en-US" sz="1100" b="1" i="1">
                              <a:solidFill>
                                <a:schemeClr val="accent2">
                                  <a:lumMod val="75000"/>
                                </a:schemeClr>
                              </a:solidFill>
                              <a:latin typeface="Cambria Math" panose="02040503050406030204" pitchFamily="18" charset="0"/>
                            </a:rPr>
                            <m:t>𝒗</m:t>
                          </m:r>
                        </m:e>
                        <m:sub>
                          <m:r>
                            <a:rPr lang="en-US" sz="1100" b="0" i="1">
                              <a:solidFill>
                                <a:schemeClr val="accent2">
                                  <a:lumMod val="75000"/>
                                </a:schemeClr>
                              </a:solidFill>
                              <a:latin typeface="Cambria Math" panose="02040503050406030204" pitchFamily="18" charset="0"/>
                            </a:rPr>
                            <m:t>𝑡</m:t>
                          </m:r>
                        </m:sub>
                      </m:sSub>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r>
                        <m:rPr>
                          <m:nor/>
                        </m:rPr>
                        <a:rPr lang="en-US" sz="1100" b="0" i="0">
                          <a:solidFill>
                            <a:schemeClr val="accent2">
                              <a:lumMod val="75000"/>
                            </a:schemeClr>
                          </a:solidFill>
                          <a:latin typeface="Cambria Math" panose="02040503050406030204" pitchFamily="18" charset="0"/>
                        </a:rPr>
                        <m:t>)</m:t>
                      </m:r>
                      <m:r>
                        <m:rPr>
                          <m:nor/>
                        </m:rPr>
                        <a:rPr lang="en-US" sz="1100">
                          <a:solidFill>
                            <a:schemeClr val="accent2">
                              <a:lumMod val="75000"/>
                            </a:schemeClr>
                          </a:solidFill>
                        </a:rPr>
                        <m:t> </m:t>
                      </m:r>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oMath>
              </a14:m>
              <a:endParaRPr lang="en-US" sz="1100">
                <a:solidFill>
                  <a:schemeClr val="accent2">
                    <a:lumMod val="75000"/>
                  </a:schemeClr>
                </a:solidFill>
              </a:endParaRPr>
            </a:p>
          </xdr:txBody>
        </xdr:sp>
      </mc:Choice>
      <mc:Fallback xmlns="">
        <xdr:sp macro="" textlink="">
          <xdr:nvSpPr>
            <xdr:cNvPr id="5" name="TextBox 4">
              <a:extLst>
                <a:ext uri="{FF2B5EF4-FFF2-40B4-BE49-F238E27FC236}">
                  <a16:creationId xmlns:a16="http://schemas.microsoft.com/office/drawing/2014/main" id="{57369101-6896-4958-B12E-443868BAACD3}"/>
                </a:ext>
              </a:extLst>
            </xdr:cNvPr>
            <xdr:cNvSpPr txBox="1"/>
          </xdr:nvSpPr>
          <xdr:spPr>
            <a:xfrm>
              <a:off x="2295754" y="5672319"/>
              <a:ext cx="2529731" cy="170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chemeClr val="accent2">
                      <a:lumMod val="75000"/>
                    </a:schemeClr>
                  </a:solidFill>
                  <a:latin typeface="+mn-lt"/>
                </a:rPr>
                <a:t>(19)</a:t>
              </a:r>
              <a:r>
                <a:rPr lang="en-US" sz="1100" b="0" i="0" baseline="0">
                  <a:solidFill>
                    <a:schemeClr val="accent2">
                      <a:lumMod val="75000"/>
                    </a:schemeClr>
                  </a:solidFill>
                  <a:latin typeface="+mn-lt"/>
                </a:rPr>
                <a:t> Cell State: </a:t>
              </a: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a:t>
              </a:r>
              <a:r>
                <a:rPr lang="en-US" altLang="zh-CN" sz="1100" b="0" i="0">
                  <a:solidFill>
                    <a:schemeClr val="accent2">
                      <a:lumMod val="75000"/>
                    </a:schemeClr>
                  </a:solidFill>
                  <a:latin typeface="Cambria Math" panose="02040503050406030204" pitchFamily="18" charset="0"/>
                </a:rPr>
                <a:t>〖</a:t>
              </a:r>
              <a:r>
                <a:rPr lang="en-US"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〗_(𝑡−1))𝑓_𝑡+</a:t>
              </a:r>
              <a:r>
                <a:rPr lang="en-US" altLang="zh-CN"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(𝒗</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_𝑡^𝑇 ")</a:t>
              </a:r>
              <a:r>
                <a:rPr lang="en-US" sz="1100" i="0">
                  <a:solidFill>
                    <a:schemeClr val="accent2">
                      <a:lumMod val="75000"/>
                    </a:schemeClr>
                  </a:solidFill>
                </a:rPr>
                <a:t> </a:t>
              </a:r>
              <a:r>
                <a:rPr lang="en-US" sz="1100" b="0" i="0">
                  <a:solidFill>
                    <a:schemeClr val="accent2">
                      <a:lumMod val="75000"/>
                    </a:schemeClr>
                  </a:solidFill>
                  <a:latin typeface="Cambria Math" panose="02040503050406030204" pitchFamily="18" charset="0"/>
                </a:rPr>
                <a:t>" 𝑖〗_𝑡</a:t>
              </a:r>
              <a:endParaRPr lang="en-US" sz="1100">
                <a:solidFill>
                  <a:schemeClr val="accent2">
                    <a:lumMod val="75000"/>
                  </a:schemeClr>
                </a:solidFill>
              </a:endParaRPr>
            </a:p>
          </xdr:txBody>
        </xdr:sp>
      </mc:Fallback>
    </mc:AlternateContent>
    <xdr:clientData/>
  </xdr:oneCellAnchor>
  <xdr:oneCellAnchor>
    <xdr:from>
      <xdr:col>12</xdr:col>
      <xdr:colOff>75821</xdr:colOff>
      <xdr:row>15</xdr:row>
      <xdr:rowOff>0</xdr:rowOff>
    </xdr:from>
    <xdr:ext cx="172611" cy="182807"/>
    <mc:AlternateContent xmlns:mc="http://schemas.openxmlformats.org/markup-compatibility/2006" xmlns:a14="http://schemas.microsoft.com/office/drawing/2010/main">
      <mc:Choice Requires="a14">
        <xdr:sp macro="" textlink="">
          <xdr:nvSpPr>
            <xdr:cNvPr id="6" name="TextBox 6">
              <a:extLst>
                <a:ext uri="{FF2B5EF4-FFF2-40B4-BE49-F238E27FC236}">
                  <a16:creationId xmlns:a16="http://schemas.microsoft.com/office/drawing/2014/main" id="{9AD8BABC-80AD-44A9-9F29-78DBABDBD521}"/>
                </a:ext>
              </a:extLst>
            </xdr:cNvPr>
            <xdr:cNvSpPr txBox="1"/>
          </xdr:nvSpPr>
          <xdr:spPr>
            <a:xfrm>
              <a:off x="9219821" y="2428875"/>
              <a:ext cx="172611" cy="182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𝑏</m:t>
                        </m:r>
                      </m:e>
                      <m:sub>
                        <m:r>
                          <a:rPr lang="en-US" sz="1100" b="0" i="1">
                            <a:solidFill>
                              <a:schemeClr val="accent2">
                                <a:lumMod val="75000"/>
                              </a:schemeClr>
                            </a:solidFill>
                            <a:latin typeface="Cambria Math" panose="02040503050406030204" pitchFamily="18" charset="0"/>
                          </a:rPr>
                          <m:t>𝑓</m:t>
                        </m:r>
                      </m:sub>
                    </m:sSub>
                  </m:oMath>
                </m:oMathPara>
              </a14:m>
              <a:endParaRPr lang="en-US" sz="1100">
                <a:solidFill>
                  <a:schemeClr val="accent2">
                    <a:lumMod val="75000"/>
                  </a:schemeClr>
                </a:solidFill>
              </a:endParaRPr>
            </a:p>
          </xdr:txBody>
        </xdr:sp>
      </mc:Choice>
      <mc:Fallback xmlns="">
        <xdr:sp macro="" textlink="">
          <xdr:nvSpPr>
            <xdr:cNvPr id="6" name="TextBox 6">
              <a:extLst>
                <a:ext uri="{FF2B5EF4-FFF2-40B4-BE49-F238E27FC236}">
                  <a16:creationId xmlns:a16="http://schemas.microsoft.com/office/drawing/2014/main" id="{9AD8BABC-80AD-44A9-9F29-78DBABDBD521}"/>
                </a:ext>
              </a:extLst>
            </xdr:cNvPr>
            <xdr:cNvSpPr txBox="1"/>
          </xdr:nvSpPr>
          <xdr:spPr>
            <a:xfrm>
              <a:off x="9219821" y="2428875"/>
              <a:ext cx="172611" cy="182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𝑏_𝑓</a:t>
              </a:r>
              <a:endParaRPr lang="en-US" sz="1100">
                <a:solidFill>
                  <a:schemeClr val="accent2">
                    <a:lumMod val="75000"/>
                  </a:schemeClr>
                </a:solidFill>
              </a:endParaRPr>
            </a:p>
          </xdr:txBody>
        </xdr:sp>
      </mc:Fallback>
    </mc:AlternateContent>
    <xdr:clientData/>
  </xdr:oneCellAnchor>
  <xdr:oneCellAnchor>
    <xdr:from>
      <xdr:col>9</xdr:col>
      <xdr:colOff>73909</xdr:colOff>
      <xdr:row>15</xdr:row>
      <xdr:rowOff>0</xdr:rowOff>
    </xdr:from>
    <xdr:ext cx="212238" cy="182807"/>
    <mc:AlternateContent xmlns:mc="http://schemas.openxmlformats.org/markup-compatibility/2006" xmlns:a14="http://schemas.microsoft.com/office/drawing/2010/main">
      <mc:Choice Requires="a14">
        <xdr:sp macro="" textlink="">
          <xdr:nvSpPr>
            <xdr:cNvPr id="7" name="TextBox 7">
              <a:extLst>
                <a:ext uri="{FF2B5EF4-FFF2-40B4-BE49-F238E27FC236}">
                  <a16:creationId xmlns:a16="http://schemas.microsoft.com/office/drawing/2014/main" id="{65DA5A34-ABDB-4FFC-A2D5-CE7BBD1B7985}"/>
                </a:ext>
              </a:extLst>
            </xdr:cNvPr>
            <xdr:cNvSpPr txBox="1"/>
          </xdr:nvSpPr>
          <xdr:spPr>
            <a:xfrm>
              <a:off x="6931909" y="2428875"/>
              <a:ext cx="212238" cy="182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𝒘</m:t>
                        </m:r>
                      </m:e>
                      <m:sub>
                        <m:r>
                          <a:rPr lang="en-US" sz="1100" b="0" i="1">
                            <a:solidFill>
                              <a:schemeClr val="accent2">
                                <a:lumMod val="75000"/>
                              </a:schemeClr>
                            </a:solidFill>
                            <a:latin typeface="Cambria Math" panose="02040503050406030204" pitchFamily="18" charset="0"/>
                          </a:rPr>
                          <m:t>𝑓</m:t>
                        </m:r>
                      </m:sub>
                    </m:sSub>
                  </m:oMath>
                </m:oMathPara>
              </a14:m>
              <a:endParaRPr lang="en-US" sz="1100">
                <a:solidFill>
                  <a:schemeClr val="accent2">
                    <a:lumMod val="75000"/>
                  </a:schemeClr>
                </a:solidFill>
              </a:endParaRPr>
            </a:p>
          </xdr:txBody>
        </xdr:sp>
      </mc:Choice>
      <mc:Fallback xmlns="">
        <xdr:sp macro="" textlink="">
          <xdr:nvSpPr>
            <xdr:cNvPr id="7" name="TextBox 7">
              <a:extLst>
                <a:ext uri="{FF2B5EF4-FFF2-40B4-BE49-F238E27FC236}">
                  <a16:creationId xmlns:a16="http://schemas.microsoft.com/office/drawing/2014/main" id="{65DA5A34-ABDB-4FFC-A2D5-CE7BBD1B7985}"/>
                </a:ext>
              </a:extLst>
            </xdr:cNvPr>
            <xdr:cNvSpPr txBox="1"/>
          </xdr:nvSpPr>
          <xdr:spPr>
            <a:xfrm>
              <a:off x="6931909" y="2428875"/>
              <a:ext cx="212238" cy="182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𝒘</a:t>
              </a:r>
              <a:r>
                <a:rPr lang="en-US" sz="1100" b="0" i="0">
                  <a:solidFill>
                    <a:schemeClr val="accent2">
                      <a:lumMod val="75000"/>
                    </a:schemeClr>
                  </a:solidFill>
                  <a:latin typeface="Cambria Math" panose="02040503050406030204" pitchFamily="18" charset="0"/>
                </a:rPr>
                <a:t>_𝑓</a:t>
              </a:r>
              <a:endParaRPr lang="en-US" sz="1100">
                <a:solidFill>
                  <a:schemeClr val="accent2">
                    <a:lumMod val="75000"/>
                  </a:schemeClr>
                </a:solidFill>
              </a:endParaRPr>
            </a:p>
          </xdr:txBody>
        </xdr:sp>
      </mc:Fallback>
    </mc:AlternateContent>
    <xdr:clientData/>
  </xdr:oneCellAnchor>
  <xdr:oneCellAnchor>
    <xdr:from>
      <xdr:col>12</xdr:col>
      <xdr:colOff>76579</xdr:colOff>
      <xdr:row>24</xdr:row>
      <xdr:rowOff>758</xdr:rowOff>
    </xdr:from>
    <xdr:ext cx="195951" cy="165366"/>
    <mc:AlternateContent xmlns:mc="http://schemas.openxmlformats.org/markup-compatibility/2006" xmlns:a14="http://schemas.microsoft.com/office/drawing/2010/main">
      <mc:Choice Requires="a14">
        <xdr:sp macro="" textlink="">
          <xdr:nvSpPr>
            <xdr:cNvPr id="8" name="TextBox 8">
              <a:extLst>
                <a:ext uri="{FF2B5EF4-FFF2-40B4-BE49-F238E27FC236}">
                  <a16:creationId xmlns:a16="http://schemas.microsoft.com/office/drawing/2014/main" id="{D9DA8AC1-20D2-4B93-A58D-761B0C960E47}"/>
                </a:ext>
              </a:extLst>
            </xdr:cNvPr>
            <xdr:cNvSpPr txBox="1"/>
          </xdr:nvSpPr>
          <xdr:spPr>
            <a:xfrm>
              <a:off x="9220579" y="3886958"/>
              <a:ext cx="19595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0" i="1">
                            <a:solidFill>
                              <a:schemeClr val="accent2">
                                <a:lumMod val="75000"/>
                              </a:schemeClr>
                            </a:solidFill>
                            <a:latin typeface="Cambria Math" panose="02040503050406030204" pitchFamily="18" charset="0"/>
                          </a:rPr>
                          <m:t>𝑘</m:t>
                        </m:r>
                      </m:sub>
                    </m:sSub>
                  </m:oMath>
                </m:oMathPara>
              </a14:m>
              <a:endParaRPr lang="en-US" sz="1100">
                <a:solidFill>
                  <a:schemeClr val="accent2">
                    <a:lumMod val="75000"/>
                  </a:schemeClr>
                </a:solidFill>
              </a:endParaRPr>
            </a:p>
          </xdr:txBody>
        </xdr:sp>
      </mc:Choice>
      <mc:Fallback xmlns="">
        <xdr:sp macro="" textlink="">
          <xdr:nvSpPr>
            <xdr:cNvPr id="8" name="TextBox 8">
              <a:extLst>
                <a:ext uri="{FF2B5EF4-FFF2-40B4-BE49-F238E27FC236}">
                  <a16:creationId xmlns:a16="http://schemas.microsoft.com/office/drawing/2014/main" id="{D9DA8AC1-20D2-4B93-A58D-761B0C960E47}"/>
                </a:ext>
              </a:extLst>
            </xdr:cNvPr>
            <xdr:cNvSpPr txBox="1"/>
          </xdr:nvSpPr>
          <xdr:spPr>
            <a:xfrm>
              <a:off x="9220579" y="3886958"/>
              <a:ext cx="19595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𝒃</a:t>
              </a:r>
              <a:r>
                <a:rPr lang="en-US" sz="1100" b="0" i="0">
                  <a:solidFill>
                    <a:schemeClr val="accent2">
                      <a:lumMod val="75000"/>
                    </a:schemeClr>
                  </a:solidFill>
                  <a:latin typeface="Cambria Math" panose="02040503050406030204" pitchFamily="18" charset="0"/>
                </a:rPr>
                <a:t>_𝑘</a:t>
              </a:r>
              <a:endParaRPr lang="en-US" sz="1100">
                <a:solidFill>
                  <a:schemeClr val="accent2">
                    <a:lumMod val="75000"/>
                  </a:schemeClr>
                </a:solidFill>
              </a:endParaRPr>
            </a:p>
          </xdr:txBody>
        </xdr:sp>
      </mc:Fallback>
    </mc:AlternateContent>
    <xdr:clientData/>
  </xdr:oneCellAnchor>
  <xdr:oneCellAnchor>
    <xdr:from>
      <xdr:col>12</xdr:col>
      <xdr:colOff>82834</xdr:colOff>
      <xdr:row>45</xdr:row>
      <xdr:rowOff>0</xdr:rowOff>
    </xdr:from>
    <xdr:ext cx="193515" cy="165366"/>
    <mc:AlternateContent xmlns:mc="http://schemas.openxmlformats.org/markup-compatibility/2006" xmlns:a14="http://schemas.microsoft.com/office/drawing/2010/main">
      <mc:Choice Requires="a14">
        <xdr:sp macro="" textlink="">
          <xdr:nvSpPr>
            <xdr:cNvPr id="9" name="TextBox 12">
              <a:extLst>
                <a:ext uri="{FF2B5EF4-FFF2-40B4-BE49-F238E27FC236}">
                  <a16:creationId xmlns:a16="http://schemas.microsoft.com/office/drawing/2014/main" id="{BD8E40FA-8A41-434E-B294-F9AE00A84186}"/>
                </a:ext>
              </a:extLst>
            </xdr:cNvPr>
            <xdr:cNvSpPr txBox="1"/>
          </xdr:nvSpPr>
          <xdr:spPr>
            <a:xfrm>
              <a:off x="9226834" y="7286625"/>
              <a:ext cx="19351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1" i="1">
                            <a:solidFill>
                              <a:schemeClr val="accent2">
                                <a:lumMod val="75000"/>
                              </a:schemeClr>
                            </a:solidFill>
                            <a:latin typeface="Cambria Math" panose="02040503050406030204" pitchFamily="18" charset="0"/>
                          </a:rPr>
                          <m:t>𝒐</m:t>
                        </m:r>
                      </m:sub>
                    </m:sSub>
                  </m:oMath>
                </m:oMathPara>
              </a14:m>
              <a:endParaRPr lang="en-US" sz="1100">
                <a:solidFill>
                  <a:schemeClr val="accent2">
                    <a:lumMod val="75000"/>
                  </a:schemeClr>
                </a:solidFill>
              </a:endParaRPr>
            </a:p>
          </xdr:txBody>
        </xdr:sp>
      </mc:Choice>
      <mc:Fallback xmlns="">
        <xdr:sp macro="" textlink="">
          <xdr:nvSpPr>
            <xdr:cNvPr id="9" name="TextBox 12">
              <a:extLst>
                <a:ext uri="{FF2B5EF4-FFF2-40B4-BE49-F238E27FC236}">
                  <a16:creationId xmlns:a16="http://schemas.microsoft.com/office/drawing/2014/main" id="{BD8E40FA-8A41-434E-B294-F9AE00A84186}"/>
                </a:ext>
              </a:extLst>
            </xdr:cNvPr>
            <xdr:cNvSpPr txBox="1"/>
          </xdr:nvSpPr>
          <xdr:spPr>
            <a:xfrm>
              <a:off x="9226834" y="7286625"/>
              <a:ext cx="19351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𝒃</a:t>
              </a:r>
              <a:r>
                <a:rPr lang="en-US" sz="1100" b="0" i="0">
                  <a:solidFill>
                    <a:schemeClr val="accent2">
                      <a:lumMod val="75000"/>
                    </a:schemeClr>
                  </a:solidFill>
                  <a:latin typeface="Cambria Math" panose="02040503050406030204" pitchFamily="18" charset="0"/>
                </a:rPr>
                <a:t>_</a:t>
              </a:r>
              <a:r>
                <a:rPr lang="en-US" sz="1100" b="1" i="0">
                  <a:solidFill>
                    <a:schemeClr val="accent2">
                      <a:lumMod val="75000"/>
                    </a:schemeClr>
                  </a:solidFill>
                  <a:latin typeface="Cambria Math" panose="02040503050406030204" pitchFamily="18" charset="0"/>
                </a:rPr>
                <a:t>𝒐</a:t>
              </a:r>
              <a:endParaRPr lang="en-US" sz="1100">
                <a:solidFill>
                  <a:schemeClr val="accent2">
                    <a:lumMod val="75000"/>
                  </a:schemeClr>
                </a:solidFill>
              </a:endParaRPr>
            </a:p>
          </xdr:txBody>
        </xdr:sp>
      </mc:Fallback>
    </mc:AlternateContent>
    <xdr:clientData/>
  </xdr:oneCellAnchor>
  <xdr:oneCellAnchor>
    <xdr:from>
      <xdr:col>9</xdr:col>
      <xdr:colOff>69376</xdr:colOff>
      <xdr:row>45</xdr:row>
      <xdr:rowOff>3032</xdr:rowOff>
    </xdr:from>
    <xdr:ext cx="246606" cy="165366"/>
    <mc:AlternateContent xmlns:mc="http://schemas.openxmlformats.org/markup-compatibility/2006" xmlns:a14="http://schemas.microsoft.com/office/drawing/2010/main">
      <mc:Choice Requires="a14">
        <xdr:sp macro="" textlink="">
          <xdr:nvSpPr>
            <xdr:cNvPr id="10" name="TextBox 13">
              <a:extLst>
                <a:ext uri="{FF2B5EF4-FFF2-40B4-BE49-F238E27FC236}">
                  <a16:creationId xmlns:a16="http://schemas.microsoft.com/office/drawing/2014/main" id="{24C44488-56C6-4FB8-B8D3-AFD5DB5A51AD}"/>
                </a:ext>
              </a:extLst>
            </xdr:cNvPr>
            <xdr:cNvSpPr txBox="1"/>
          </xdr:nvSpPr>
          <xdr:spPr>
            <a:xfrm>
              <a:off x="6927376" y="7289657"/>
              <a:ext cx="2466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𝑾</m:t>
                        </m:r>
                      </m:e>
                      <m:sub>
                        <m:r>
                          <a:rPr lang="en-US" sz="1100" b="1" i="1">
                            <a:solidFill>
                              <a:schemeClr val="accent2">
                                <a:lumMod val="75000"/>
                              </a:schemeClr>
                            </a:solidFill>
                            <a:latin typeface="Cambria Math" panose="02040503050406030204" pitchFamily="18" charset="0"/>
                          </a:rPr>
                          <m:t>𝒐</m:t>
                        </m:r>
                      </m:sub>
                    </m:sSub>
                  </m:oMath>
                </m:oMathPara>
              </a14:m>
              <a:endParaRPr lang="en-US" sz="1100">
                <a:solidFill>
                  <a:schemeClr val="accent2">
                    <a:lumMod val="75000"/>
                  </a:schemeClr>
                </a:solidFill>
              </a:endParaRPr>
            </a:p>
          </xdr:txBody>
        </xdr:sp>
      </mc:Choice>
      <mc:Fallback xmlns="">
        <xdr:sp macro="" textlink="">
          <xdr:nvSpPr>
            <xdr:cNvPr id="10" name="TextBox 13">
              <a:extLst>
                <a:ext uri="{FF2B5EF4-FFF2-40B4-BE49-F238E27FC236}">
                  <a16:creationId xmlns:a16="http://schemas.microsoft.com/office/drawing/2014/main" id="{24C44488-56C6-4FB8-B8D3-AFD5DB5A51AD}"/>
                </a:ext>
              </a:extLst>
            </xdr:cNvPr>
            <xdr:cNvSpPr txBox="1"/>
          </xdr:nvSpPr>
          <xdr:spPr>
            <a:xfrm>
              <a:off x="6927376" y="7289657"/>
              <a:ext cx="2466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𝑾</a:t>
              </a:r>
              <a:r>
                <a:rPr lang="en-US" sz="1100" b="0" i="0">
                  <a:solidFill>
                    <a:schemeClr val="accent2">
                      <a:lumMod val="75000"/>
                    </a:schemeClr>
                  </a:solidFill>
                  <a:latin typeface="Cambria Math" panose="02040503050406030204" pitchFamily="18" charset="0"/>
                </a:rPr>
                <a:t>_</a:t>
              </a:r>
              <a:r>
                <a:rPr lang="en-US" sz="1100" b="1" i="0">
                  <a:solidFill>
                    <a:schemeClr val="accent2">
                      <a:lumMod val="75000"/>
                    </a:schemeClr>
                  </a:solidFill>
                  <a:latin typeface="Cambria Math" panose="02040503050406030204" pitchFamily="18" charset="0"/>
                </a:rPr>
                <a:t>𝒐</a:t>
              </a:r>
              <a:endParaRPr lang="en-US" sz="1100">
                <a:solidFill>
                  <a:schemeClr val="accent2">
                    <a:lumMod val="75000"/>
                  </a:schemeClr>
                </a:solidFill>
              </a:endParaRPr>
            </a:p>
          </xdr:txBody>
        </xdr:sp>
      </mc:Fallback>
    </mc:AlternateContent>
    <xdr:clientData/>
  </xdr:oneCellAnchor>
  <xdr:oneCellAnchor>
    <xdr:from>
      <xdr:col>3</xdr:col>
      <xdr:colOff>9754</xdr:colOff>
      <xdr:row>49</xdr:row>
      <xdr:rowOff>2260</xdr:rowOff>
    </xdr:from>
    <xdr:ext cx="2171557" cy="178126"/>
    <mc:AlternateContent xmlns:mc="http://schemas.openxmlformats.org/markup-compatibility/2006" xmlns:a14="http://schemas.microsoft.com/office/drawing/2010/main">
      <mc:Choice Requires="a14">
        <xdr:sp macro="" textlink="">
          <xdr:nvSpPr>
            <xdr:cNvPr id="11" name="TextBox 14">
              <a:extLst>
                <a:ext uri="{FF2B5EF4-FFF2-40B4-BE49-F238E27FC236}">
                  <a16:creationId xmlns:a16="http://schemas.microsoft.com/office/drawing/2014/main" id="{23114A3F-5E59-4754-ABB5-A397557AC714}"/>
                </a:ext>
              </a:extLst>
            </xdr:cNvPr>
            <xdr:cNvSpPr txBox="1"/>
          </xdr:nvSpPr>
          <xdr:spPr>
            <a:xfrm>
              <a:off x="2295754" y="7936585"/>
              <a:ext cx="2171557" cy="17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a:solidFill>
                    <a:schemeClr val="accent2">
                      <a:lumMod val="75000"/>
                    </a:schemeClr>
                  </a:solidFill>
                </a:rPr>
                <a:t>(21-a)</a:t>
              </a:r>
              <a:r>
                <a:rPr lang="en-US" sz="1100" b="0" baseline="0">
                  <a:solidFill>
                    <a:schemeClr val="accent2">
                      <a:lumMod val="75000"/>
                    </a:schemeClr>
                  </a:solidFill>
                </a:rPr>
                <a:t> Hidden State:</a:t>
              </a:r>
              <a:r>
                <a:rPr lang="en-US" sz="1100" b="0">
                  <a:solidFill>
                    <a:schemeClr val="accent2">
                      <a:lumMod val="75000"/>
                    </a:schemeClr>
                  </a:solidFill>
                </a:rPr>
                <a:t>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𝒉</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𝒐</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𝒉</m:t>
                          </m:r>
                        </m:e>
                      </m:acc>
                    </m:e>
                    <m:sub>
                      <m:r>
                        <a:rPr lang="en-US" sz="1100" b="0" i="1">
                          <a:solidFill>
                            <a:schemeClr val="accent2">
                              <a:lumMod val="75000"/>
                            </a:schemeClr>
                          </a:solidFill>
                          <a:latin typeface="Cambria Math" panose="02040503050406030204" pitchFamily="18" charset="0"/>
                        </a:rPr>
                        <m:t>𝑡</m:t>
                      </m:r>
                    </m:sub>
                  </m:sSub>
                </m:oMath>
              </a14:m>
              <a:endParaRPr lang="en-US" sz="1100">
                <a:solidFill>
                  <a:schemeClr val="accent2">
                    <a:lumMod val="75000"/>
                  </a:schemeClr>
                </a:solidFill>
              </a:endParaRPr>
            </a:p>
          </xdr:txBody>
        </xdr:sp>
      </mc:Choice>
      <mc:Fallback xmlns="">
        <xdr:sp macro="" textlink="">
          <xdr:nvSpPr>
            <xdr:cNvPr id="11" name="TextBox 14">
              <a:extLst>
                <a:ext uri="{FF2B5EF4-FFF2-40B4-BE49-F238E27FC236}">
                  <a16:creationId xmlns:a16="http://schemas.microsoft.com/office/drawing/2014/main" id="{23114A3F-5E59-4754-ABB5-A397557AC714}"/>
                </a:ext>
              </a:extLst>
            </xdr:cNvPr>
            <xdr:cNvSpPr txBox="1"/>
          </xdr:nvSpPr>
          <xdr:spPr>
            <a:xfrm>
              <a:off x="2295754" y="7936585"/>
              <a:ext cx="2171557" cy="17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a:solidFill>
                    <a:schemeClr val="accent2">
                      <a:lumMod val="75000"/>
                    </a:schemeClr>
                  </a:solidFill>
                </a:rPr>
                <a:t>(21-a)</a:t>
              </a:r>
              <a:r>
                <a:rPr lang="en-US" sz="1100" b="0" baseline="0">
                  <a:solidFill>
                    <a:schemeClr val="accent2">
                      <a:lumMod val="75000"/>
                    </a:schemeClr>
                  </a:solidFill>
                </a:rPr>
                <a:t> Hidden State:</a:t>
              </a:r>
              <a:r>
                <a:rPr lang="en-US" sz="1100" b="0">
                  <a:solidFill>
                    <a:schemeClr val="accent2">
                      <a:lumMod val="75000"/>
                    </a:schemeClr>
                  </a:solidFill>
                </a:rPr>
                <a:t> </a:t>
              </a:r>
              <a:r>
                <a:rPr lang="en-US" sz="1100" b="1" i="0">
                  <a:solidFill>
                    <a:schemeClr val="accent2">
                      <a:lumMod val="75000"/>
                    </a:schemeClr>
                  </a:solidFill>
                  <a:latin typeface="Cambria Math" panose="02040503050406030204" pitchFamily="18" charset="0"/>
                </a:rPr>
                <a:t>𝒉</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𝒉</a:t>
              </a:r>
              <a:r>
                <a:rPr lang="en-US" sz="1100" b="0" i="0">
                  <a:solidFill>
                    <a:schemeClr val="accent2">
                      <a:lumMod val="75000"/>
                    </a:schemeClr>
                  </a:solidFill>
                  <a:latin typeface="Cambria Math" panose="02040503050406030204" pitchFamily="18" charset="0"/>
                </a:rPr>
                <a:t> ̃_𝑡</a:t>
              </a:r>
              <a:endParaRPr lang="en-US" sz="1100">
                <a:solidFill>
                  <a:schemeClr val="accent2">
                    <a:lumMod val="75000"/>
                  </a:schemeClr>
                </a:solidFill>
              </a:endParaRPr>
            </a:p>
          </xdr:txBody>
        </xdr:sp>
      </mc:Fallback>
    </mc:AlternateContent>
    <xdr:clientData/>
  </xdr:oneCellAnchor>
  <xdr:oneCellAnchor>
    <xdr:from>
      <xdr:col>3</xdr:col>
      <xdr:colOff>9754</xdr:colOff>
      <xdr:row>39</xdr:row>
      <xdr:rowOff>29183</xdr:rowOff>
    </xdr:from>
    <xdr:ext cx="2998000" cy="178319"/>
    <mc:AlternateContent xmlns:mc="http://schemas.openxmlformats.org/markup-compatibility/2006" xmlns:a14="http://schemas.microsoft.com/office/drawing/2010/main">
      <mc:Choice Requires="a14">
        <xdr:sp macro="" textlink="">
          <xdr:nvSpPr>
            <xdr:cNvPr id="12" name="TextBox 15">
              <a:extLst>
                <a:ext uri="{FF2B5EF4-FFF2-40B4-BE49-F238E27FC236}">
                  <a16:creationId xmlns:a16="http://schemas.microsoft.com/office/drawing/2014/main" id="{87C0B7DE-74BE-4B26-AA2D-449A0C558AE2}"/>
                </a:ext>
              </a:extLst>
            </xdr:cNvPr>
            <xdr:cNvSpPr txBox="1"/>
          </xdr:nvSpPr>
          <xdr:spPr>
            <a:xfrm>
              <a:off x="2295754" y="6344258"/>
              <a:ext cx="2998000" cy="178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(21-b) Hidden state: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𝒉</m:t>
                          </m:r>
                        </m:e>
                      </m:acc>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 /</m:t>
                  </m:r>
                  <m:r>
                    <m:rPr>
                      <m:sty m:val="p"/>
                    </m:rPr>
                    <a:rPr lang="en-US" sz="1100" b="0" i="0">
                      <a:solidFill>
                        <a:schemeClr val="accent2">
                          <a:lumMod val="75000"/>
                        </a:schemeClr>
                      </a:solidFill>
                      <a:latin typeface="Cambria Math" panose="02040503050406030204" pitchFamily="18" charset="0"/>
                    </a:rPr>
                    <m:t>max</m:t>
                  </m:r>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sub>
                  </m:sSub>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r>
                    <a:rPr lang="en-US" sz="1100" b="0" i="1">
                      <a:solidFill>
                        <a:schemeClr val="accent2">
                          <a:lumMod val="75000"/>
                        </a:schemeClr>
                      </a:solidFill>
                      <a:latin typeface="Cambria Math" panose="02040503050406030204" pitchFamily="18" charset="0"/>
                    </a:rPr>
                    <m:t>|,1}</m:t>
                  </m:r>
                  <m:r>
                    <m:rPr>
                      <m:nor/>
                    </m:rPr>
                    <a:rPr lang="en-US" sz="1100" b="0" i="0">
                      <a:solidFill>
                        <a:schemeClr val="accent2">
                          <a:lumMod val="75000"/>
                        </a:schemeClr>
                      </a:solidFill>
                      <a:latin typeface="Cambria Math" panose="02040503050406030204" pitchFamily="18" charset="0"/>
                    </a:rPr>
                    <m:t>)</m:t>
                  </m:r>
                </m:oMath>
              </a14:m>
              <a:endParaRPr lang="en-US" sz="1100">
                <a:solidFill>
                  <a:schemeClr val="accent2">
                    <a:lumMod val="75000"/>
                  </a:schemeClr>
                </a:solidFill>
              </a:endParaRPr>
            </a:p>
          </xdr:txBody>
        </xdr:sp>
      </mc:Choice>
      <mc:Fallback xmlns="">
        <xdr:sp macro="" textlink="">
          <xdr:nvSpPr>
            <xdr:cNvPr id="12" name="TextBox 15">
              <a:extLst>
                <a:ext uri="{FF2B5EF4-FFF2-40B4-BE49-F238E27FC236}">
                  <a16:creationId xmlns:a16="http://schemas.microsoft.com/office/drawing/2014/main" id="{87C0B7DE-74BE-4B26-AA2D-449A0C558AE2}"/>
                </a:ext>
              </a:extLst>
            </xdr:cNvPr>
            <xdr:cNvSpPr txBox="1"/>
          </xdr:nvSpPr>
          <xdr:spPr>
            <a:xfrm>
              <a:off x="2295754" y="6344258"/>
              <a:ext cx="2998000" cy="1783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(21-b) Hidden state: </a:t>
              </a:r>
              <a:r>
                <a:rPr lang="en-US" sz="1100" b="1" i="0">
                  <a:solidFill>
                    <a:schemeClr val="accent2">
                      <a:lumMod val="75000"/>
                    </a:schemeClr>
                  </a:solidFill>
                  <a:latin typeface="Cambria Math" panose="02040503050406030204" pitchFamily="18" charset="0"/>
                </a:rPr>
                <a:t>𝒉</a:t>
              </a:r>
              <a:r>
                <a:rPr lang="en-US" sz="1100" b="0" i="0">
                  <a:solidFill>
                    <a:schemeClr val="accent2">
                      <a:lumMod val="75000"/>
                    </a:schemeClr>
                  </a:solidFill>
                  <a:latin typeface="Cambria Math" panose="02040503050406030204" pitchFamily="18" charset="0"/>
                </a:rPr>
                <a:t> ̃_𝑡=</a:t>
              </a: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  /max⁡({|</a:t>
              </a: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_𝑡^𝑇 |,1}")</a:t>
              </a:r>
              <a:r>
                <a:rPr lang="zh-CN" altLang="en-US" sz="1100" b="0" i="0">
                  <a:solidFill>
                    <a:schemeClr val="accent2">
                      <a:lumMod val="75000"/>
                    </a:schemeClr>
                  </a:solidFill>
                  <a:latin typeface="Cambria Math" panose="02040503050406030204" pitchFamily="18" charset="0"/>
                </a:rPr>
                <a:t>"</a:t>
              </a:r>
              <a:endParaRPr lang="en-US" sz="1100">
                <a:solidFill>
                  <a:schemeClr val="accent2">
                    <a:lumMod val="75000"/>
                  </a:schemeClr>
                </a:solidFill>
              </a:endParaRPr>
            </a:p>
          </xdr:txBody>
        </xdr:sp>
      </mc:Fallback>
    </mc:AlternateContent>
    <xdr:clientData/>
  </xdr:oneCellAnchor>
  <xdr:oneCellAnchor>
    <xdr:from>
      <xdr:col>15</xdr:col>
      <xdr:colOff>109681</xdr:colOff>
      <xdr:row>3</xdr:row>
      <xdr:rowOff>187819</xdr:rowOff>
    </xdr:from>
    <xdr:ext cx="184727" cy="165366"/>
    <mc:AlternateContent xmlns:mc="http://schemas.openxmlformats.org/markup-compatibility/2006" xmlns:a14="http://schemas.microsoft.com/office/drawing/2010/main">
      <mc:Choice Requires="a14">
        <xdr:sp macro="" textlink="">
          <xdr:nvSpPr>
            <xdr:cNvPr id="13" name="TextBox 16">
              <a:extLst>
                <a:ext uri="{FF2B5EF4-FFF2-40B4-BE49-F238E27FC236}">
                  <a16:creationId xmlns:a16="http://schemas.microsoft.com/office/drawing/2014/main" id="{593E7C80-9D64-4185-BFCC-33E8CE92FCDA}"/>
                </a:ext>
              </a:extLst>
            </xdr:cNvPr>
            <xdr:cNvSpPr txBox="1"/>
          </xdr:nvSpPr>
          <xdr:spPr>
            <a:xfrm>
              <a:off x="11539681" y="645019"/>
              <a:ext cx="18472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13" name="TextBox 16">
              <a:extLst>
                <a:ext uri="{FF2B5EF4-FFF2-40B4-BE49-F238E27FC236}">
                  <a16:creationId xmlns:a16="http://schemas.microsoft.com/office/drawing/2014/main" id="{593E7C80-9D64-4185-BFCC-33E8CE92FCDA}"/>
                </a:ext>
              </a:extLst>
            </xdr:cNvPr>
            <xdr:cNvSpPr txBox="1"/>
          </xdr:nvSpPr>
          <xdr:spPr>
            <a:xfrm>
              <a:off x="11539681" y="645019"/>
              <a:ext cx="18472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3</xdr:col>
      <xdr:colOff>9754</xdr:colOff>
      <xdr:row>23</xdr:row>
      <xdr:rowOff>0</xdr:rowOff>
    </xdr:from>
    <xdr:ext cx="2260875" cy="252057"/>
    <mc:AlternateContent xmlns:mc="http://schemas.openxmlformats.org/markup-compatibility/2006" xmlns:a14="http://schemas.microsoft.com/office/drawing/2010/main">
      <mc:Choice Requires="a14">
        <xdr:sp macro="" textlink="">
          <xdr:nvSpPr>
            <xdr:cNvPr id="14" name="TextBox 18">
              <a:extLst>
                <a:ext uri="{FF2B5EF4-FFF2-40B4-BE49-F238E27FC236}">
                  <a16:creationId xmlns:a16="http://schemas.microsoft.com/office/drawing/2014/main" id="{5B8EEB40-023F-4FAF-BD7C-D68964DFFA78}"/>
                </a:ext>
              </a:extLst>
            </xdr:cNvPr>
            <xdr:cNvSpPr txBox="1"/>
          </xdr:nvSpPr>
          <xdr:spPr>
            <a:xfrm>
              <a:off x="2295754" y="3724275"/>
              <a:ext cx="2260875" cy="2520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(23) Key Input: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sSub>
                        <m:sSubPr>
                          <m:ctrlPr>
                            <a:rPr lang="en-US" sz="1100" b="1"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𝒌</m:t>
                          </m:r>
                        </m:e>
                        <m:sub>
                          <m:r>
                            <a:rPr lang="en-US" sz="1100" b="1" i="1">
                              <a:solidFill>
                                <a:schemeClr val="accent2">
                                  <a:lumMod val="75000"/>
                                </a:schemeClr>
                              </a:solidFill>
                              <a:latin typeface="Cambria Math" panose="02040503050406030204" pitchFamily="18" charset="0"/>
                            </a:rPr>
                            <m:t>𝒕</m:t>
                          </m:r>
                        </m:sub>
                      </m:sSub>
                      <m:r>
                        <a:rPr lang="en-US" sz="1100" b="0" i="1">
                          <a:solidFill>
                            <a:schemeClr val="accent2">
                              <a:lumMod val="75000"/>
                            </a:schemeClr>
                          </a:solidFill>
                          <a:latin typeface="Cambria Math" panose="02040503050406030204" pitchFamily="18" charset="0"/>
                        </a:rPr>
                        <m:t>=</m:t>
                      </m:r>
                      <m:f>
                        <m:fPr>
                          <m:ctrlPr>
                            <a:rPr lang="en-US" sz="1100" b="1" i="1">
                              <a:solidFill>
                                <a:schemeClr val="accent2">
                                  <a:lumMod val="75000"/>
                                </a:schemeClr>
                              </a:solidFill>
                              <a:latin typeface="Cambria Math" panose="02040503050406030204" pitchFamily="18" charset="0"/>
                            </a:rPr>
                          </m:ctrlPr>
                        </m:fPr>
                        <m:num>
                          <m:r>
                            <a:rPr lang="en-US" sz="1100" b="1" i="1">
                              <a:solidFill>
                                <a:schemeClr val="accent2">
                                  <a:lumMod val="75000"/>
                                </a:schemeClr>
                              </a:solidFill>
                              <a:latin typeface="Cambria Math" panose="02040503050406030204" pitchFamily="18" charset="0"/>
                            </a:rPr>
                            <m:t>𝟏</m:t>
                          </m:r>
                        </m:num>
                        <m:den>
                          <m:rad>
                            <m:radPr>
                              <m:degHide m:val="on"/>
                              <m:ctrlPr>
                                <a:rPr lang="en-US" sz="1100" b="1" i="1">
                                  <a:solidFill>
                                    <a:schemeClr val="accent2">
                                      <a:lumMod val="75000"/>
                                    </a:schemeClr>
                                  </a:solidFill>
                                  <a:latin typeface="Cambria Math" panose="02040503050406030204" pitchFamily="18" charset="0"/>
                                </a:rPr>
                              </m:ctrlPr>
                            </m:radPr>
                            <m:deg/>
                            <m:e>
                              <m:r>
                                <a:rPr lang="en-US" sz="1100" b="1" i="1">
                                  <a:solidFill>
                                    <a:schemeClr val="accent2">
                                      <a:lumMod val="75000"/>
                                    </a:schemeClr>
                                  </a:solidFill>
                                  <a:latin typeface="Cambria Math" panose="02040503050406030204" pitchFamily="18" charset="0"/>
                                </a:rPr>
                                <m:t>𝒅</m:t>
                              </m:r>
                            </m:e>
                          </m:rad>
                        </m:den>
                      </m:f>
                      <m:r>
                        <a:rPr lang="en-US" sz="1100" b="1" i="1">
                          <a:solidFill>
                            <a:schemeClr val="accent2">
                              <a:lumMod val="75000"/>
                            </a:schemeClr>
                          </a:solidFill>
                          <a:latin typeface="Cambria Math" panose="02040503050406030204" pitchFamily="18" charset="0"/>
                        </a:rPr>
                        <m:t>𝑾</m:t>
                      </m:r>
                    </m:e>
                    <m:sub>
                      <m:r>
                        <a:rPr lang="en-US" sz="1100" b="0" i="1">
                          <a:solidFill>
                            <a:schemeClr val="accent2">
                              <a:lumMod val="75000"/>
                            </a:schemeClr>
                          </a:solidFill>
                          <a:latin typeface="Cambria Math" panose="02040503050406030204" pitchFamily="18" charset="0"/>
                        </a:rPr>
                        <m:t>𝐾</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0" i="1">
                          <a:solidFill>
                            <a:schemeClr val="accent2">
                              <a:lumMod val="75000"/>
                            </a:schemeClr>
                          </a:solidFill>
                          <a:latin typeface="Cambria Math" panose="02040503050406030204" pitchFamily="18" charset="0"/>
                        </a:rPr>
                        <m:t>𝑘</m:t>
                      </m:r>
                    </m:sub>
                  </m:sSub>
                  <m:r>
                    <a:rPr lang="en-US" sz="1100" b="0" i="0">
                      <a:solidFill>
                        <a:schemeClr val="accent2">
                          <a:lumMod val="75000"/>
                        </a:schemeClr>
                      </a:solidFill>
                      <a:latin typeface="Cambria Math" panose="02040503050406030204" pitchFamily="18" charset="0"/>
                    </a:rPr>
                    <m:t> </m:t>
                  </m:r>
                </m:oMath>
              </a14:m>
              <a:endParaRPr lang="en-US" sz="1100">
                <a:solidFill>
                  <a:schemeClr val="accent2">
                    <a:lumMod val="75000"/>
                  </a:schemeClr>
                </a:solidFill>
              </a:endParaRPr>
            </a:p>
          </xdr:txBody>
        </xdr:sp>
      </mc:Choice>
      <mc:Fallback xmlns="">
        <xdr:sp macro="" textlink="">
          <xdr:nvSpPr>
            <xdr:cNvPr id="14" name="TextBox 18">
              <a:extLst>
                <a:ext uri="{FF2B5EF4-FFF2-40B4-BE49-F238E27FC236}">
                  <a16:creationId xmlns:a16="http://schemas.microsoft.com/office/drawing/2014/main" id="{5B8EEB40-023F-4FAF-BD7C-D68964DFFA78}"/>
                </a:ext>
              </a:extLst>
            </xdr:cNvPr>
            <xdr:cNvSpPr txBox="1"/>
          </xdr:nvSpPr>
          <xdr:spPr>
            <a:xfrm>
              <a:off x="2295754" y="3724275"/>
              <a:ext cx="2260875" cy="2520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(23) Key Input:   </a:t>
              </a:r>
              <a:r>
                <a:rPr lang="en-US" altLang="zh-CN"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𝒌_𝒕</a:t>
              </a:r>
              <a:r>
                <a:rPr lang="en-US"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𝟏/√𝒅 𝑾</a:t>
              </a:r>
              <a:r>
                <a:rPr lang="en-US" sz="1100" b="0" i="0">
                  <a:solidFill>
                    <a:schemeClr val="accent2">
                      <a:lumMod val="75000"/>
                    </a:schemeClr>
                  </a:solidFill>
                  <a:latin typeface="Cambria Math" panose="02040503050406030204" pitchFamily="18" charset="0"/>
                </a:rPr>
                <a:t>〗_𝐾 </a:t>
              </a: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𝒃</a:t>
              </a:r>
              <a:r>
                <a:rPr lang="en-US" sz="1100" b="0" i="0">
                  <a:solidFill>
                    <a:schemeClr val="accent2">
                      <a:lumMod val="75000"/>
                    </a:schemeClr>
                  </a:solidFill>
                  <a:latin typeface="Cambria Math" panose="02040503050406030204" pitchFamily="18" charset="0"/>
                </a:rPr>
                <a:t>_𝑘  </a:t>
              </a:r>
              <a:endParaRPr lang="en-US" sz="1100">
                <a:solidFill>
                  <a:schemeClr val="accent2">
                    <a:lumMod val="75000"/>
                  </a:schemeClr>
                </a:solidFill>
              </a:endParaRPr>
            </a:p>
          </xdr:txBody>
        </xdr:sp>
      </mc:Fallback>
    </mc:AlternateContent>
    <xdr:clientData/>
  </xdr:oneCellAnchor>
  <xdr:oneCellAnchor>
    <xdr:from>
      <xdr:col>15</xdr:col>
      <xdr:colOff>94108</xdr:colOff>
      <xdr:row>24</xdr:row>
      <xdr:rowOff>4261</xdr:rowOff>
    </xdr:from>
    <xdr:ext cx="179408" cy="165366"/>
    <mc:AlternateContent xmlns:mc="http://schemas.openxmlformats.org/markup-compatibility/2006" xmlns:a14="http://schemas.microsoft.com/office/drawing/2010/main">
      <mc:Choice Requires="a14">
        <xdr:sp macro="" textlink="">
          <xdr:nvSpPr>
            <xdr:cNvPr id="15" name="TextBox 19">
              <a:extLst>
                <a:ext uri="{FF2B5EF4-FFF2-40B4-BE49-F238E27FC236}">
                  <a16:creationId xmlns:a16="http://schemas.microsoft.com/office/drawing/2014/main" id="{C258C344-43BE-40F0-887C-46EF2ECC9840}"/>
                </a:ext>
              </a:extLst>
            </xdr:cNvPr>
            <xdr:cNvSpPr txBox="1"/>
          </xdr:nvSpPr>
          <xdr:spPr>
            <a:xfrm>
              <a:off x="11524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15" name="TextBox 19">
              <a:extLst>
                <a:ext uri="{FF2B5EF4-FFF2-40B4-BE49-F238E27FC236}">
                  <a16:creationId xmlns:a16="http://schemas.microsoft.com/office/drawing/2014/main" id="{C258C344-43BE-40F0-887C-46EF2ECC9840}"/>
                </a:ext>
              </a:extLst>
            </xdr:cNvPr>
            <xdr:cNvSpPr txBox="1"/>
          </xdr:nvSpPr>
          <xdr:spPr>
            <a:xfrm>
              <a:off x="11524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3</xdr:col>
      <xdr:colOff>9754</xdr:colOff>
      <xdr:row>14</xdr:row>
      <xdr:rowOff>5387</xdr:rowOff>
    </xdr:from>
    <xdr:ext cx="2913170" cy="194027"/>
    <mc:AlternateContent xmlns:mc="http://schemas.openxmlformats.org/markup-compatibility/2006" xmlns:a14="http://schemas.microsoft.com/office/drawing/2010/main">
      <mc:Choice Requires="a14">
        <xdr:sp macro="" textlink="">
          <xdr:nvSpPr>
            <xdr:cNvPr id="16" name="TextBox 22">
              <a:extLst>
                <a:ext uri="{FF2B5EF4-FFF2-40B4-BE49-F238E27FC236}">
                  <a16:creationId xmlns:a16="http://schemas.microsoft.com/office/drawing/2014/main" id="{FBFBA24F-BB94-4D3E-9801-E232BAC030BB}"/>
                </a:ext>
              </a:extLst>
            </xdr:cNvPr>
            <xdr:cNvSpPr txBox="1"/>
          </xdr:nvSpPr>
          <xdr:spPr>
            <a:xfrm>
              <a:off x="2295754" y="2272337"/>
              <a:ext cx="2913170" cy="1940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(26) Forget Gate: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𝑓</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r>
                        <a:rPr lang="el-GR" sz="1100" b="0" i="1">
                          <a:solidFill>
                            <a:schemeClr val="accent2">
                              <a:lumMod val="75000"/>
                            </a:schemeClr>
                          </a:solidFill>
                          <a:latin typeface="Cambria Math" panose="02040503050406030204" pitchFamily="18" charset="0"/>
                        </a:rPr>
                        <m:t>𝜎</m:t>
                      </m:r>
                      <m:r>
                        <a:rPr lang="en-US" sz="1100" b="0" i="1">
                          <a:solidFill>
                            <a:schemeClr val="accent2">
                              <a:lumMod val="75000"/>
                            </a:schemeClr>
                          </a:solidFill>
                          <a:latin typeface="Cambria Math" panose="02040503050406030204" pitchFamily="18" charset="0"/>
                        </a:rPr>
                        <m:t>(</m:t>
                      </m:r>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𝑓</m:t>
                          </m:r>
                        </m:e>
                      </m:acc>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r>
                    <a:rPr lang="en-US" sz="1100" b="0" i="0">
                      <a:solidFill>
                        <a:schemeClr val="accent2">
                          <a:lumMod val="75000"/>
                        </a:schemeClr>
                      </a:solidFill>
                      <a:latin typeface="Cambria Math" panose="02040503050406030204" pitchFamily="18" charset="0"/>
                    </a:rPr>
                    <m:t>, </m:t>
                  </m:r>
                  <m:r>
                    <a:rPr lang="en-US" sz="1100" b="0" i="1">
                      <a:solidFill>
                        <a:schemeClr val="accent2">
                          <a:lumMod val="75000"/>
                        </a:schemeClr>
                      </a:solidFill>
                      <a:latin typeface="Cambria Math" panose="02040503050406030204" pitchFamily="18" charset="0"/>
                    </a:rPr>
                    <m:t> </m:t>
                  </m:r>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𝑓</m:t>
                          </m:r>
                        </m:e>
                      </m:acc>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𝒘</m:t>
                      </m:r>
                    </m:e>
                    <m:sub>
                      <m:r>
                        <a:rPr lang="en-US" sz="1100" b="0" i="1">
                          <a:solidFill>
                            <a:schemeClr val="accent2">
                              <a:lumMod val="75000"/>
                            </a:schemeClr>
                          </a:solidFill>
                          <a:latin typeface="Cambria Math" panose="02040503050406030204" pitchFamily="18" charset="0"/>
                        </a:rPr>
                        <m:t>𝑓</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𝑏</m:t>
                      </m:r>
                    </m:e>
                    <m:sub>
                      <m:r>
                        <a:rPr lang="en-US" sz="1100" b="0" i="1">
                          <a:solidFill>
                            <a:schemeClr val="accent2">
                              <a:lumMod val="75000"/>
                            </a:schemeClr>
                          </a:solidFill>
                          <a:latin typeface="Cambria Math" panose="02040503050406030204" pitchFamily="18" charset="0"/>
                        </a:rPr>
                        <m:t>𝑓</m:t>
                      </m:r>
                    </m:sub>
                  </m:sSub>
                  <m:r>
                    <a:rPr lang="en-US" sz="1100" b="0" i="0">
                      <a:solidFill>
                        <a:schemeClr val="accent2">
                          <a:lumMod val="75000"/>
                        </a:schemeClr>
                      </a:solidFill>
                      <a:latin typeface="Cambria Math" panose="02040503050406030204" pitchFamily="18" charset="0"/>
                    </a:rPr>
                    <m:t> </m:t>
                  </m:r>
                </m:oMath>
              </a14:m>
              <a:endParaRPr lang="en-US" sz="1100">
                <a:solidFill>
                  <a:schemeClr val="accent2">
                    <a:lumMod val="75000"/>
                  </a:schemeClr>
                </a:solidFill>
              </a:endParaRPr>
            </a:p>
          </xdr:txBody>
        </xdr:sp>
      </mc:Choice>
      <mc:Fallback xmlns="">
        <xdr:sp macro="" textlink="">
          <xdr:nvSpPr>
            <xdr:cNvPr id="16" name="TextBox 22">
              <a:extLst>
                <a:ext uri="{FF2B5EF4-FFF2-40B4-BE49-F238E27FC236}">
                  <a16:creationId xmlns:a16="http://schemas.microsoft.com/office/drawing/2014/main" id="{FBFBA24F-BB94-4D3E-9801-E232BAC030BB}"/>
                </a:ext>
              </a:extLst>
            </xdr:cNvPr>
            <xdr:cNvSpPr txBox="1"/>
          </xdr:nvSpPr>
          <xdr:spPr>
            <a:xfrm>
              <a:off x="2295754" y="2272337"/>
              <a:ext cx="2913170" cy="1940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(26) Forget Gate:   </a:t>
              </a:r>
              <a:r>
                <a:rPr lang="en-US" altLang="zh-CN" sz="1100" b="0" i="0">
                  <a:solidFill>
                    <a:schemeClr val="accent2">
                      <a:lumMod val="75000"/>
                    </a:schemeClr>
                  </a:solidFill>
                  <a:latin typeface="Cambria Math" panose="02040503050406030204" pitchFamily="18" charset="0"/>
                </a:rPr>
                <a:t>〖</a:t>
              </a:r>
              <a:r>
                <a:rPr lang="en-US" sz="1100" b="0" i="0">
                  <a:solidFill>
                    <a:schemeClr val="accent2">
                      <a:lumMod val="75000"/>
                    </a:schemeClr>
                  </a:solidFill>
                  <a:latin typeface="Cambria Math" panose="02040503050406030204" pitchFamily="18" charset="0"/>
                </a:rPr>
                <a:t>𝑓_𝑡=</a:t>
              </a:r>
              <a:r>
                <a:rPr lang="el-GR" sz="1100" b="0" i="0">
                  <a:solidFill>
                    <a:schemeClr val="accent2">
                      <a:lumMod val="75000"/>
                    </a:schemeClr>
                  </a:solidFill>
                  <a:latin typeface="Cambria Math" panose="02040503050406030204" pitchFamily="18" charset="0"/>
                </a:rPr>
                <a:t>𝜎</a:t>
              </a:r>
              <a:r>
                <a:rPr lang="en-US" sz="1100" b="0" i="0">
                  <a:solidFill>
                    <a:schemeClr val="accent2">
                      <a:lumMod val="75000"/>
                    </a:schemeClr>
                  </a:solidFill>
                  <a:latin typeface="Cambria Math" panose="02040503050406030204" pitchFamily="18" charset="0"/>
                </a:rPr>
                <a:t>(𝑓 ̃〗_𝑡),  𝑓 ̃_𝑡=</a:t>
              </a:r>
              <a:r>
                <a:rPr lang="en-US" sz="1100" b="1" i="0">
                  <a:solidFill>
                    <a:schemeClr val="accent2">
                      <a:lumMod val="75000"/>
                    </a:schemeClr>
                  </a:solidFill>
                  <a:latin typeface="Cambria Math" panose="02040503050406030204" pitchFamily="18" charset="0"/>
                </a:rPr>
                <a:t>𝒘</a:t>
              </a:r>
              <a:r>
                <a:rPr lang="en-US" sz="1100" b="0" i="0">
                  <a:solidFill>
                    <a:schemeClr val="accent2">
                      <a:lumMod val="75000"/>
                    </a:schemeClr>
                  </a:solidFill>
                  <a:latin typeface="Cambria Math" panose="02040503050406030204" pitchFamily="18" charset="0"/>
                </a:rPr>
                <a:t>_𝑓 </a:t>
              </a: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_𝑡+𝑏_𝑓  </a:t>
              </a:r>
              <a:endParaRPr lang="en-US" sz="1100">
                <a:solidFill>
                  <a:schemeClr val="accent2">
                    <a:lumMod val="75000"/>
                  </a:schemeClr>
                </a:solidFill>
              </a:endParaRPr>
            </a:p>
          </xdr:txBody>
        </xdr:sp>
      </mc:Fallback>
    </mc:AlternateContent>
    <xdr:clientData/>
  </xdr:oneCellAnchor>
  <xdr:oneCellAnchor>
    <xdr:from>
      <xdr:col>17</xdr:col>
      <xdr:colOff>76710</xdr:colOff>
      <xdr:row>15</xdr:row>
      <xdr:rowOff>0</xdr:rowOff>
    </xdr:from>
    <xdr:ext cx="148630" cy="165366"/>
    <mc:AlternateContent xmlns:mc="http://schemas.openxmlformats.org/markup-compatibility/2006" xmlns:a14="http://schemas.microsoft.com/office/drawing/2010/main">
      <mc:Choice Requires="a14">
        <xdr:sp macro="" textlink="">
          <xdr:nvSpPr>
            <xdr:cNvPr id="17" name="TextBox 24">
              <a:extLst>
                <a:ext uri="{FF2B5EF4-FFF2-40B4-BE49-F238E27FC236}">
                  <a16:creationId xmlns:a16="http://schemas.microsoft.com/office/drawing/2014/main" id="{8FA337E1-BDF6-493E-A10E-178290068DAD}"/>
                </a:ext>
              </a:extLst>
            </xdr:cNvPr>
            <xdr:cNvSpPr txBox="1"/>
          </xdr:nvSpPr>
          <xdr:spPr>
            <a:xfrm>
              <a:off x="1303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𝑓</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17" name="TextBox 24">
              <a:extLst>
                <a:ext uri="{FF2B5EF4-FFF2-40B4-BE49-F238E27FC236}">
                  <a16:creationId xmlns:a16="http://schemas.microsoft.com/office/drawing/2014/main" id="{8FA337E1-BDF6-493E-A10E-178290068DAD}"/>
                </a:ext>
              </a:extLst>
            </xdr:cNvPr>
            <xdr:cNvSpPr txBox="1"/>
          </xdr:nvSpPr>
          <xdr:spPr>
            <a:xfrm>
              <a:off x="1303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𝑓_𝑡</a:t>
              </a:r>
              <a:endParaRPr lang="en-US" sz="1100">
                <a:solidFill>
                  <a:schemeClr val="accent2">
                    <a:lumMod val="75000"/>
                  </a:schemeClr>
                </a:solidFill>
              </a:endParaRPr>
            </a:p>
          </xdr:txBody>
        </xdr:sp>
      </mc:Fallback>
    </mc:AlternateContent>
    <xdr:clientData/>
  </xdr:oneCellAnchor>
  <xdr:oneCellAnchor>
    <xdr:from>
      <xdr:col>15</xdr:col>
      <xdr:colOff>80972</xdr:colOff>
      <xdr:row>15</xdr:row>
      <xdr:rowOff>0</xdr:rowOff>
    </xdr:from>
    <xdr:ext cx="148630" cy="176587"/>
    <mc:AlternateContent xmlns:mc="http://schemas.openxmlformats.org/markup-compatibility/2006" xmlns:a14="http://schemas.microsoft.com/office/drawing/2010/main">
      <mc:Choice Requires="a14">
        <xdr:sp macro="" textlink="">
          <xdr:nvSpPr>
            <xdr:cNvPr id="18" name="TextBox 25">
              <a:extLst>
                <a:ext uri="{FF2B5EF4-FFF2-40B4-BE49-F238E27FC236}">
                  <a16:creationId xmlns:a16="http://schemas.microsoft.com/office/drawing/2014/main" id="{F1D425EC-1EB4-4315-961C-6E90282F45F9}"/>
                </a:ext>
              </a:extLst>
            </xdr:cNvPr>
            <xdr:cNvSpPr txBox="1"/>
          </xdr:nvSpPr>
          <xdr:spPr>
            <a:xfrm>
              <a:off x="11510972" y="2428875"/>
              <a:ext cx="148630" cy="176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𝑓</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18" name="TextBox 25">
              <a:extLst>
                <a:ext uri="{FF2B5EF4-FFF2-40B4-BE49-F238E27FC236}">
                  <a16:creationId xmlns:a16="http://schemas.microsoft.com/office/drawing/2014/main" id="{F1D425EC-1EB4-4315-961C-6E90282F45F9}"/>
                </a:ext>
              </a:extLst>
            </xdr:cNvPr>
            <xdr:cNvSpPr txBox="1"/>
          </xdr:nvSpPr>
          <xdr:spPr>
            <a:xfrm>
              <a:off x="11510972" y="2428875"/>
              <a:ext cx="148630" cy="176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𝑓 ̃_𝑡</a:t>
              </a:r>
              <a:endParaRPr lang="en-US" sz="1100">
                <a:solidFill>
                  <a:schemeClr val="accent2">
                    <a:lumMod val="75000"/>
                  </a:schemeClr>
                </a:solidFill>
              </a:endParaRPr>
            </a:p>
          </xdr:txBody>
        </xdr:sp>
      </mc:Fallback>
    </mc:AlternateContent>
    <xdr:clientData/>
  </xdr:oneCellAnchor>
  <xdr:oneCellAnchor>
    <xdr:from>
      <xdr:col>17</xdr:col>
      <xdr:colOff>29612</xdr:colOff>
      <xdr:row>10</xdr:row>
      <xdr:rowOff>187982</xdr:rowOff>
    </xdr:from>
    <xdr:ext cx="316049" cy="165366"/>
    <mc:AlternateContent xmlns:mc="http://schemas.openxmlformats.org/markup-compatibility/2006" xmlns:a14="http://schemas.microsoft.com/office/drawing/2010/main">
      <mc:Choice Requires="a14">
        <xdr:sp macro="" textlink="">
          <xdr:nvSpPr>
            <xdr:cNvPr id="19" name="TextBox 26">
              <a:extLst>
                <a:ext uri="{FF2B5EF4-FFF2-40B4-BE49-F238E27FC236}">
                  <a16:creationId xmlns:a16="http://schemas.microsoft.com/office/drawing/2014/main" id="{B04B31BE-43F5-419A-B746-53D8CCBFEC0F}"/>
                </a:ext>
              </a:extLst>
            </xdr:cNvPr>
            <xdr:cNvSpPr txBox="1"/>
          </xdr:nvSpPr>
          <xdr:spPr>
            <a:xfrm>
              <a:off x="12983612" y="1778657"/>
              <a:ext cx="31604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r>
                          <a:rPr lang="en-US" sz="1100" b="0" i="1">
                            <a:solidFill>
                              <a:schemeClr val="accent2">
                                <a:lumMod val="75000"/>
                              </a:schemeClr>
                            </a:solidFill>
                            <a:latin typeface="Cambria Math" panose="02040503050406030204" pitchFamily="18" charset="0"/>
                          </a:rPr>
                          <m:t>−1</m:t>
                        </m:r>
                      </m:sub>
                    </m:sSub>
                  </m:oMath>
                </m:oMathPara>
              </a14:m>
              <a:endParaRPr lang="en-US" sz="1100">
                <a:solidFill>
                  <a:schemeClr val="accent2">
                    <a:lumMod val="75000"/>
                  </a:schemeClr>
                </a:solidFill>
              </a:endParaRPr>
            </a:p>
          </xdr:txBody>
        </xdr:sp>
      </mc:Choice>
      <mc:Fallback xmlns="">
        <xdr:sp macro="" textlink="">
          <xdr:nvSpPr>
            <xdr:cNvPr id="19" name="TextBox 26">
              <a:extLst>
                <a:ext uri="{FF2B5EF4-FFF2-40B4-BE49-F238E27FC236}">
                  <a16:creationId xmlns:a16="http://schemas.microsoft.com/office/drawing/2014/main" id="{B04B31BE-43F5-419A-B746-53D8CCBFEC0F}"/>
                </a:ext>
              </a:extLst>
            </xdr:cNvPr>
            <xdr:cNvSpPr txBox="1"/>
          </xdr:nvSpPr>
          <xdr:spPr>
            <a:xfrm>
              <a:off x="12983612" y="1778657"/>
              <a:ext cx="31604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_(𝑡−1)</a:t>
              </a:r>
              <a:endParaRPr lang="en-US" sz="1100">
                <a:solidFill>
                  <a:schemeClr val="accent2">
                    <a:lumMod val="75000"/>
                  </a:schemeClr>
                </a:solidFill>
              </a:endParaRPr>
            </a:p>
          </xdr:txBody>
        </xdr:sp>
      </mc:Fallback>
    </mc:AlternateContent>
    <xdr:clientData/>
  </xdr:oneCellAnchor>
  <xdr:oneCellAnchor>
    <xdr:from>
      <xdr:col>3</xdr:col>
      <xdr:colOff>9754</xdr:colOff>
      <xdr:row>31</xdr:row>
      <xdr:rowOff>49603</xdr:rowOff>
    </xdr:from>
    <xdr:ext cx="2850204" cy="165366"/>
    <mc:AlternateContent xmlns:mc="http://schemas.openxmlformats.org/markup-compatibility/2006" xmlns:a14="http://schemas.microsoft.com/office/drawing/2010/main">
      <mc:Choice Requires="a14">
        <xdr:sp macro="" textlink="">
          <xdr:nvSpPr>
            <xdr:cNvPr id="20" name="TextBox 27">
              <a:extLst>
                <a:ext uri="{FF2B5EF4-FFF2-40B4-BE49-F238E27FC236}">
                  <a16:creationId xmlns:a16="http://schemas.microsoft.com/office/drawing/2014/main" id="{67EE656C-CBCC-4862-96EA-BF9BC51DEF3B}"/>
                </a:ext>
              </a:extLst>
            </xdr:cNvPr>
            <xdr:cNvSpPr txBox="1"/>
          </xdr:nvSpPr>
          <xdr:spPr>
            <a:xfrm>
              <a:off x="2295754" y="5069278"/>
              <a:ext cx="285020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(25) Input Gate: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r>
                        <a:rPr lang="en-US" sz="1100" b="0" i="1">
                          <a:solidFill>
                            <a:schemeClr val="accent2">
                              <a:lumMod val="75000"/>
                            </a:schemeClr>
                          </a:solidFill>
                          <a:latin typeface="Cambria Math" panose="02040503050406030204" pitchFamily="18" charset="0"/>
                        </a:rPr>
                        <m:t>𝑒𝑥𝑝</m:t>
                      </m:r>
                      <m:r>
                        <a:rPr lang="en-US" sz="1100" b="0" i="1">
                          <a:solidFill>
                            <a:schemeClr val="accent2">
                              <a:lumMod val="75000"/>
                            </a:schemeClr>
                          </a:solidFill>
                          <a:latin typeface="Cambria Math" panose="02040503050406030204" pitchFamily="18" charset="0"/>
                        </a:rPr>
                        <m:t>(</m:t>
                      </m:r>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𝑖</m:t>
                          </m:r>
                        </m:e>
                      </m:acc>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r>
                    <a:rPr lang="en-US" sz="1100" b="0" i="0">
                      <a:solidFill>
                        <a:schemeClr val="accent2">
                          <a:lumMod val="75000"/>
                        </a:schemeClr>
                      </a:solidFill>
                      <a:latin typeface="Cambria Math" panose="02040503050406030204" pitchFamily="18" charset="0"/>
                    </a:rPr>
                    <m:t>, </m:t>
                  </m:r>
                  <m:r>
                    <a:rPr lang="en-US" sz="1100" b="0" i="1">
                      <a:solidFill>
                        <a:schemeClr val="accent2">
                          <a:lumMod val="75000"/>
                        </a:schemeClr>
                      </a:solidFill>
                      <a:latin typeface="Cambria Math" panose="02040503050406030204" pitchFamily="18" charset="0"/>
                    </a:rPr>
                    <m:t> </m:t>
                  </m:r>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𝑖</m:t>
                          </m:r>
                        </m:e>
                      </m:acc>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𝒘</m:t>
                      </m:r>
                    </m:e>
                    <m:sub>
                      <m:r>
                        <a:rPr lang="en-US" sz="1100" b="0" i="1">
                          <a:solidFill>
                            <a:schemeClr val="accent2">
                              <a:lumMod val="75000"/>
                            </a:schemeClr>
                          </a:solidFill>
                          <a:latin typeface="Cambria Math" panose="02040503050406030204" pitchFamily="18" charset="0"/>
                        </a:rPr>
                        <m:t>𝑖</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𝑏</m:t>
                      </m:r>
                    </m:e>
                    <m:sub>
                      <m:r>
                        <a:rPr lang="en-US" sz="1100" b="0" i="1">
                          <a:solidFill>
                            <a:schemeClr val="accent2">
                              <a:lumMod val="75000"/>
                            </a:schemeClr>
                          </a:solidFill>
                          <a:latin typeface="Cambria Math" panose="02040503050406030204" pitchFamily="18" charset="0"/>
                        </a:rPr>
                        <m:t>𝑖</m:t>
                      </m:r>
                    </m:sub>
                  </m:sSub>
                  <m:r>
                    <a:rPr lang="en-US" sz="1100" b="0" i="0">
                      <a:solidFill>
                        <a:schemeClr val="accent2">
                          <a:lumMod val="75000"/>
                        </a:schemeClr>
                      </a:solidFill>
                      <a:latin typeface="Cambria Math" panose="02040503050406030204" pitchFamily="18" charset="0"/>
                    </a:rPr>
                    <m:t> </m:t>
                  </m:r>
                </m:oMath>
              </a14:m>
              <a:endParaRPr lang="en-US" sz="1100">
                <a:solidFill>
                  <a:schemeClr val="accent2">
                    <a:lumMod val="75000"/>
                  </a:schemeClr>
                </a:solidFill>
              </a:endParaRPr>
            </a:p>
          </xdr:txBody>
        </xdr:sp>
      </mc:Choice>
      <mc:Fallback xmlns="">
        <xdr:sp macro="" textlink="">
          <xdr:nvSpPr>
            <xdr:cNvPr id="20" name="TextBox 27">
              <a:extLst>
                <a:ext uri="{FF2B5EF4-FFF2-40B4-BE49-F238E27FC236}">
                  <a16:creationId xmlns:a16="http://schemas.microsoft.com/office/drawing/2014/main" id="{67EE656C-CBCC-4862-96EA-BF9BC51DEF3B}"/>
                </a:ext>
              </a:extLst>
            </xdr:cNvPr>
            <xdr:cNvSpPr txBox="1"/>
          </xdr:nvSpPr>
          <xdr:spPr>
            <a:xfrm>
              <a:off x="2295754" y="5069278"/>
              <a:ext cx="285020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(25) Input Gate:   </a:t>
              </a:r>
              <a:r>
                <a:rPr lang="en-US" altLang="zh-CN" sz="1100" b="0" i="0">
                  <a:solidFill>
                    <a:schemeClr val="accent2">
                      <a:lumMod val="75000"/>
                    </a:schemeClr>
                  </a:solidFill>
                  <a:latin typeface="Cambria Math" panose="02040503050406030204" pitchFamily="18" charset="0"/>
                </a:rPr>
                <a:t>〖</a:t>
              </a:r>
              <a:r>
                <a:rPr lang="en-US" sz="1100" b="0" i="0">
                  <a:solidFill>
                    <a:schemeClr val="accent2">
                      <a:lumMod val="75000"/>
                    </a:schemeClr>
                  </a:solidFill>
                  <a:latin typeface="Cambria Math" panose="02040503050406030204" pitchFamily="18" charset="0"/>
                </a:rPr>
                <a:t>𝑖_𝑡=𝑒𝑥𝑝(𝑖 ̃〗_𝑡),  𝑖 ̃_𝑡=</a:t>
              </a:r>
              <a:r>
                <a:rPr lang="en-US" sz="1100" b="1" i="0">
                  <a:solidFill>
                    <a:schemeClr val="accent2">
                      <a:lumMod val="75000"/>
                    </a:schemeClr>
                  </a:solidFill>
                  <a:latin typeface="Cambria Math" panose="02040503050406030204" pitchFamily="18" charset="0"/>
                </a:rPr>
                <a:t>𝒘</a:t>
              </a:r>
              <a:r>
                <a:rPr lang="en-US" sz="1100" b="0" i="0">
                  <a:solidFill>
                    <a:schemeClr val="accent2">
                      <a:lumMod val="75000"/>
                    </a:schemeClr>
                  </a:solidFill>
                  <a:latin typeface="Cambria Math" panose="02040503050406030204" pitchFamily="18" charset="0"/>
                </a:rPr>
                <a:t>_𝑖 </a:t>
              </a: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_𝑡+𝑏_𝑖  </a:t>
              </a:r>
              <a:endParaRPr lang="en-US" sz="1100">
                <a:solidFill>
                  <a:schemeClr val="accent2">
                    <a:lumMod val="75000"/>
                  </a:schemeClr>
                </a:solidFill>
              </a:endParaRPr>
            </a:p>
          </xdr:txBody>
        </xdr:sp>
      </mc:Fallback>
    </mc:AlternateContent>
    <xdr:clientData/>
  </xdr:oneCellAnchor>
  <xdr:oneCellAnchor>
    <xdr:from>
      <xdr:col>17</xdr:col>
      <xdr:colOff>98021</xdr:colOff>
      <xdr:row>32</xdr:row>
      <xdr:rowOff>4262</xdr:rowOff>
    </xdr:from>
    <xdr:ext cx="137794" cy="165366"/>
    <mc:AlternateContent xmlns:mc="http://schemas.openxmlformats.org/markup-compatibility/2006" xmlns:a14="http://schemas.microsoft.com/office/drawing/2010/main">
      <mc:Choice Requires="a14">
        <xdr:sp macro="" textlink="">
          <xdr:nvSpPr>
            <xdr:cNvPr id="21" name="TextBox 30">
              <a:extLst>
                <a:ext uri="{FF2B5EF4-FFF2-40B4-BE49-F238E27FC236}">
                  <a16:creationId xmlns:a16="http://schemas.microsoft.com/office/drawing/2014/main" id="{03C1C15D-F3FF-4E7A-A555-B12E731750AA}"/>
                </a:ext>
              </a:extLst>
            </xdr:cNvPr>
            <xdr:cNvSpPr txBox="1"/>
          </xdr:nvSpPr>
          <xdr:spPr>
            <a:xfrm>
              <a:off x="13052021" y="5185862"/>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21" name="TextBox 30">
              <a:extLst>
                <a:ext uri="{FF2B5EF4-FFF2-40B4-BE49-F238E27FC236}">
                  <a16:creationId xmlns:a16="http://schemas.microsoft.com/office/drawing/2014/main" id="{03C1C15D-F3FF-4E7A-A555-B12E731750AA}"/>
                </a:ext>
              </a:extLst>
            </xdr:cNvPr>
            <xdr:cNvSpPr txBox="1"/>
          </xdr:nvSpPr>
          <xdr:spPr>
            <a:xfrm>
              <a:off x="13052021" y="5185862"/>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𝑖_𝑡</a:t>
              </a:r>
              <a:endParaRPr lang="en-US" sz="1100">
                <a:solidFill>
                  <a:schemeClr val="accent2">
                    <a:lumMod val="75000"/>
                  </a:schemeClr>
                </a:solidFill>
              </a:endParaRPr>
            </a:p>
          </xdr:txBody>
        </xdr:sp>
      </mc:Fallback>
    </mc:AlternateContent>
    <xdr:clientData/>
  </xdr:oneCellAnchor>
  <xdr:oneCellAnchor>
    <xdr:from>
      <xdr:col>3</xdr:col>
      <xdr:colOff>9754</xdr:colOff>
      <xdr:row>43</xdr:row>
      <xdr:rowOff>173987</xdr:rowOff>
    </xdr:from>
    <xdr:ext cx="3041538" cy="165366"/>
    <mc:AlternateContent xmlns:mc="http://schemas.openxmlformats.org/markup-compatibility/2006" xmlns:a14="http://schemas.microsoft.com/office/drawing/2010/main">
      <mc:Choice Requires="a14">
        <xdr:sp macro="" textlink="">
          <xdr:nvSpPr>
            <xdr:cNvPr id="22" name="TextBox 31">
              <a:extLst>
                <a:ext uri="{FF2B5EF4-FFF2-40B4-BE49-F238E27FC236}">
                  <a16:creationId xmlns:a16="http://schemas.microsoft.com/office/drawing/2014/main" id="{3B56CB50-5B81-406C-ACE0-809DAAFAA21F}"/>
                </a:ext>
              </a:extLst>
            </xdr:cNvPr>
            <xdr:cNvSpPr txBox="1"/>
          </xdr:nvSpPr>
          <xdr:spPr>
            <a:xfrm>
              <a:off x="2295754" y="7127237"/>
              <a:ext cx="304153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(27) Output Gate: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𝒐</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r>
                        <a:rPr lang="el-GR" sz="1100" b="0" i="1">
                          <a:solidFill>
                            <a:schemeClr val="accent2">
                              <a:lumMod val="75000"/>
                            </a:schemeClr>
                          </a:solidFill>
                          <a:latin typeface="Cambria Math" panose="02040503050406030204" pitchFamily="18" charset="0"/>
                        </a:rPr>
                        <m:t>𝜎</m:t>
                      </m:r>
                      <m:r>
                        <a:rPr lang="en-US" sz="1100" b="0" i="1">
                          <a:solidFill>
                            <a:schemeClr val="accent2">
                              <a:lumMod val="75000"/>
                            </a:schemeClr>
                          </a:solidFill>
                          <a:latin typeface="Cambria Math" panose="02040503050406030204" pitchFamily="18" charset="0"/>
                        </a:rPr>
                        <m:t>(</m:t>
                      </m:r>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𝒐</m:t>
                          </m:r>
                        </m:e>
                      </m:acc>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r>
                    <a:rPr lang="en-US" sz="1100" b="0" i="0">
                      <a:solidFill>
                        <a:schemeClr val="accent2">
                          <a:lumMod val="75000"/>
                        </a:schemeClr>
                      </a:solidFill>
                      <a:latin typeface="Cambria Math" panose="02040503050406030204" pitchFamily="18" charset="0"/>
                    </a:rPr>
                    <m:t>, </m:t>
                  </m:r>
                  <m:r>
                    <a:rPr lang="en-US" sz="1100" b="0" i="1">
                      <a:solidFill>
                        <a:schemeClr val="accent2">
                          <a:lumMod val="75000"/>
                        </a:schemeClr>
                      </a:solidFill>
                      <a:latin typeface="Cambria Math" panose="02040503050406030204" pitchFamily="18" charset="0"/>
                    </a:rPr>
                    <m:t> </m:t>
                  </m:r>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𝒐</m:t>
                          </m:r>
                        </m:e>
                      </m:acc>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𝑾</m:t>
                      </m:r>
                    </m:e>
                    <m:sub>
                      <m:r>
                        <a:rPr lang="en-US" sz="1100" b="1" i="1">
                          <a:solidFill>
                            <a:schemeClr val="accent2">
                              <a:lumMod val="75000"/>
                            </a:schemeClr>
                          </a:solidFill>
                          <a:latin typeface="Cambria Math" panose="02040503050406030204" pitchFamily="18" charset="0"/>
                        </a:rPr>
                        <m:t>𝒐</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1" i="1">
                          <a:solidFill>
                            <a:schemeClr val="accent2">
                              <a:lumMod val="75000"/>
                            </a:schemeClr>
                          </a:solidFill>
                          <a:latin typeface="Cambria Math" panose="02040503050406030204" pitchFamily="18" charset="0"/>
                        </a:rPr>
                        <m:t>𝒐</m:t>
                      </m:r>
                    </m:sub>
                  </m:sSub>
                  <m:r>
                    <a:rPr lang="en-US" sz="1100" b="0" i="0">
                      <a:solidFill>
                        <a:schemeClr val="accent2">
                          <a:lumMod val="75000"/>
                        </a:schemeClr>
                      </a:solidFill>
                      <a:latin typeface="Cambria Math" panose="02040503050406030204" pitchFamily="18" charset="0"/>
                    </a:rPr>
                    <m:t> </m:t>
                  </m:r>
                </m:oMath>
              </a14:m>
              <a:endParaRPr lang="en-US" sz="1100">
                <a:solidFill>
                  <a:schemeClr val="accent2">
                    <a:lumMod val="75000"/>
                  </a:schemeClr>
                </a:solidFill>
              </a:endParaRPr>
            </a:p>
          </xdr:txBody>
        </xdr:sp>
      </mc:Choice>
      <mc:Fallback xmlns="">
        <xdr:sp macro="" textlink="">
          <xdr:nvSpPr>
            <xdr:cNvPr id="22" name="TextBox 31">
              <a:extLst>
                <a:ext uri="{FF2B5EF4-FFF2-40B4-BE49-F238E27FC236}">
                  <a16:creationId xmlns:a16="http://schemas.microsoft.com/office/drawing/2014/main" id="{3B56CB50-5B81-406C-ACE0-809DAAFAA21F}"/>
                </a:ext>
              </a:extLst>
            </xdr:cNvPr>
            <xdr:cNvSpPr txBox="1"/>
          </xdr:nvSpPr>
          <xdr:spPr>
            <a:xfrm>
              <a:off x="2295754" y="7127237"/>
              <a:ext cx="304153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(27) Output Gate:   </a:t>
              </a:r>
              <a:r>
                <a:rPr lang="en-US" altLang="zh-CN"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_𝑡=</a:t>
              </a:r>
              <a:r>
                <a:rPr lang="el-GR" sz="1100" b="0" i="0">
                  <a:solidFill>
                    <a:schemeClr val="accent2">
                      <a:lumMod val="75000"/>
                    </a:schemeClr>
                  </a:solidFill>
                  <a:latin typeface="Cambria Math" panose="02040503050406030204" pitchFamily="18" charset="0"/>
                </a:rPr>
                <a:t>𝜎</a:t>
              </a:r>
              <a:r>
                <a:rPr lang="en-US"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 ̃〗_𝑡),  </a:t>
              </a: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 ̃_𝑡=</a:t>
              </a:r>
              <a:r>
                <a:rPr lang="en-US" sz="1100" b="1" i="0">
                  <a:solidFill>
                    <a:schemeClr val="accent2">
                      <a:lumMod val="75000"/>
                    </a:schemeClr>
                  </a:solidFill>
                  <a:latin typeface="Cambria Math" panose="02040503050406030204" pitchFamily="18" charset="0"/>
                </a:rPr>
                <a:t>𝑾</a:t>
              </a:r>
              <a:r>
                <a:rPr lang="en-US" sz="1100" b="0" i="0">
                  <a:solidFill>
                    <a:schemeClr val="accent2">
                      <a:lumMod val="75000"/>
                    </a:schemeClr>
                  </a:solidFill>
                  <a:latin typeface="Cambria Math" panose="02040503050406030204" pitchFamily="18" charset="0"/>
                </a:rPr>
                <a:t>_</a:t>
              </a: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 </a:t>
              </a: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𝒃</a:t>
              </a:r>
              <a:r>
                <a:rPr lang="en-US" sz="1100" b="0" i="0">
                  <a:solidFill>
                    <a:schemeClr val="accent2">
                      <a:lumMod val="75000"/>
                    </a:schemeClr>
                  </a:solidFill>
                  <a:latin typeface="Cambria Math" panose="02040503050406030204" pitchFamily="18" charset="0"/>
                </a:rPr>
                <a:t>_</a:t>
              </a: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  </a:t>
              </a:r>
              <a:endParaRPr lang="en-US" sz="1100">
                <a:solidFill>
                  <a:schemeClr val="accent2">
                    <a:lumMod val="75000"/>
                  </a:schemeClr>
                </a:solidFill>
              </a:endParaRPr>
            </a:p>
          </xdr:txBody>
        </xdr:sp>
      </mc:Fallback>
    </mc:AlternateContent>
    <xdr:clientData/>
  </xdr:oneCellAnchor>
  <xdr:oneCellAnchor>
    <xdr:from>
      <xdr:col>20</xdr:col>
      <xdr:colOff>106543</xdr:colOff>
      <xdr:row>45</xdr:row>
      <xdr:rowOff>4262</xdr:rowOff>
    </xdr:from>
    <xdr:ext cx="174471" cy="165366"/>
    <mc:AlternateContent xmlns:mc="http://schemas.openxmlformats.org/markup-compatibility/2006" xmlns:a14="http://schemas.microsoft.com/office/drawing/2010/main">
      <mc:Choice Requires="a14">
        <xdr:sp macro="" textlink="">
          <xdr:nvSpPr>
            <xdr:cNvPr id="23" name="TextBox 33">
              <a:extLst>
                <a:ext uri="{FF2B5EF4-FFF2-40B4-BE49-F238E27FC236}">
                  <a16:creationId xmlns:a16="http://schemas.microsoft.com/office/drawing/2014/main" id="{C173D564-22B9-4060-BD38-12750E35FF72}"/>
                </a:ext>
              </a:extLst>
            </xdr:cNvPr>
            <xdr:cNvSpPr txBox="1"/>
          </xdr:nvSpPr>
          <xdr:spPr>
            <a:xfrm>
              <a:off x="1534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𝒐</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23" name="TextBox 33">
              <a:extLst>
                <a:ext uri="{FF2B5EF4-FFF2-40B4-BE49-F238E27FC236}">
                  <a16:creationId xmlns:a16="http://schemas.microsoft.com/office/drawing/2014/main" id="{C173D564-22B9-4060-BD38-12750E35FF72}"/>
                </a:ext>
              </a:extLst>
            </xdr:cNvPr>
            <xdr:cNvSpPr txBox="1"/>
          </xdr:nvSpPr>
          <xdr:spPr>
            <a:xfrm>
              <a:off x="1534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15</xdr:col>
      <xdr:colOff>106543</xdr:colOff>
      <xdr:row>45</xdr:row>
      <xdr:rowOff>4262</xdr:rowOff>
    </xdr:from>
    <xdr:ext cx="174471" cy="165366"/>
    <mc:AlternateContent xmlns:mc="http://schemas.openxmlformats.org/markup-compatibility/2006" xmlns:a14="http://schemas.microsoft.com/office/drawing/2010/main">
      <mc:Choice Requires="a14">
        <xdr:sp macro="" textlink="">
          <xdr:nvSpPr>
            <xdr:cNvPr id="24" name="TextBox 34">
              <a:extLst>
                <a:ext uri="{FF2B5EF4-FFF2-40B4-BE49-F238E27FC236}">
                  <a16:creationId xmlns:a16="http://schemas.microsoft.com/office/drawing/2014/main" id="{02B42F86-860A-4B5D-B2CA-B206938ECEEC}"/>
                </a:ext>
              </a:extLst>
            </xdr:cNvPr>
            <xdr:cNvSpPr txBox="1"/>
          </xdr:nvSpPr>
          <xdr:spPr>
            <a:xfrm>
              <a:off x="1153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𝒐</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24" name="TextBox 34">
              <a:extLst>
                <a:ext uri="{FF2B5EF4-FFF2-40B4-BE49-F238E27FC236}">
                  <a16:creationId xmlns:a16="http://schemas.microsoft.com/office/drawing/2014/main" id="{02B42F86-860A-4B5D-B2CA-B206938ECEEC}"/>
                </a:ext>
              </a:extLst>
            </xdr:cNvPr>
            <xdr:cNvSpPr txBox="1"/>
          </xdr:nvSpPr>
          <xdr:spPr>
            <a:xfrm>
              <a:off x="1153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 ̃_𝑡</a:t>
              </a:r>
              <a:endParaRPr lang="en-US" sz="1100">
                <a:solidFill>
                  <a:schemeClr val="accent2">
                    <a:lumMod val="75000"/>
                  </a:schemeClr>
                </a:solidFill>
              </a:endParaRPr>
            </a:p>
          </xdr:txBody>
        </xdr:sp>
      </mc:Fallback>
    </mc:AlternateContent>
    <xdr:clientData/>
  </xdr:oneCellAnchor>
  <xdr:oneCellAnchor>
    <xdr:from>
      <xdr:col>20</xdr:col>
      <xdr:colOff>89496</xdr:colOff>
      <xdr:row>49</xdr:row>
      <xdr:rowOff>4262</xdr:rowOff>
    </xdr:from>
    <xdr:ext cx="182229" cy="165366"/>
    <mc:AlternateContent xmlns:mc="http://schemas.openxmlformats.org/markup-compatibility/2006" xmlns:a14="http://schemas.microsoft.com/office/drawing/2010/main">
      <mc:Choice Requires="a14">
        <xdr:sp macro="" textlink="">
          <xdr:nvSpPr>
            <xdr:cNvPr id="25" name="TextBox 35">
              <a:extLst>
                <a:ext uri="{FF2B5EF4-FFF2-40B4-BE49-F238E27FC236}">
                  <a16:creationId xmlns:a16="http://schemas.microsoft.com/office/drawing/2014/main" id="{8839865C-8B27-458E-AA8F-B0C9AA485B24}"/>
                </a:ext>
              </a:extLst>
            </xdr:cNvPr>
            <xdr:cNvSpPr txBox="1"/>
          </xdr:nvSpPr>
          <xdr:spPr>
            <a:xfrm>
              <a:off x="15329496" y="7938587"/>
              <a:ext cx="18222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𝒉</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25" name="TextBox 35">
              <a:extLst>
                <a:ext uri="{FF2B5EF4-FFF2-40B4-BE49-F238E27FC236}">
                  <a16:creationId xmlns:a16="http://schemas.microsoft.com/office/drawing/2014/main" id="{8839865C-8B27-458E-AA8F-B0C9AA485B24}"/>
                </a:ext>
              </a:extLst>
            </xdr:cNvPr>
            <xdr:cNvSpPr txBox="1"/>
          </xdr:nvSpPr>
          <xdr:spPr>
            <a:xfrm>
              <a:off x="15329496" y="7938587"/>
              <a:ext cx="18222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𝒉</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17</xdr:col>
      <xdr:colOff>103855</xdr:colOff>
      <xdr:row>35</xdr:row>
      <xdr:rowOff>1049</xdr:rowOff>
    </xdr:from>
    <xdr:ext cx="181588" cy="165366"/>
    <mc:AlternateContent xmlns:mc="http://schemas.openxmlformats.org/markup-compatibility/2006" xmlns:a14="http://schemas.microsoft.com/office/drawing/2010/main">
      <mc:Choice Requires="a14">
        <xdr:sp macro="" textlink="">
          <xdr:nvSpPr>
            <xdr:cNvPr id="26" name="TextBox 36">
              <a:extLst>
                <a:ext uri="{FF2B5EF4-FFF2-40B4-BE49-F238E27FC236}">
                  <a16:creationId xmlns:a16="http://schemas.microsoft.com/office/drawing/2014/main" id="{2DF4AFEA-DB36-4343-9219-7BE17AA3AAEA}"/>
                </a:ext>
              </a:extLst>
            </xdr:cNvPr>
            <xdr:cNvSpPr txBox="1"/>
          </xdr:nvSpPr>
          <xdr:spPr>
            <a:xfrm>
              <a:off x="13057855" y="5668424"/>
              <a:ext cx="18158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26" name="TextBox 36">
              <a:extLst>
                <a:ext uri="{FF2B5EF4-FFF2-40B4-BE49-F238E27FC236}">
                  <a16:creationId xmlns:a16="http://schemas.microsoft.com/office/drawing/2014/main" id="{2DF4AFEA-DB36-4343-9219-7BE17AA3AAEA}"/>
                </a:ext>
              </a:extLst>
            </xdr:cNvPr>
            <xdr:cNvSpPr txBox="1"/>
          </xdr:nvSpPr>
          <xdr:spPr>
            <a:xfrm>
              <a:off x="13057855" y="5668424"/>
              <a:ext cx="18158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20</xdr:col>
      <xdr:colOff>78155</xdr:colOff>
      <xdr:row>41</xdr:row>
      <xdr:rowOff>14655</xdr:rowOff>
    </xdr:from>
    <xdr:ext cx="182229" cy="178126"/>
    <mc:AlternateContent xmlns:mc="http://schemas.openxmlformats.org/markup-compatibility/2006" xmlns:a14="http://schemas.microsoft.com/office/drawing/2010/main">
      <mc:Choice Requires="a14">
        <xdr:sp macro="" textlink="">
          <xdr:nvSpPr>
            <xdr:cNvPr id="27" name="TextBox 37">
              <a:extLst>
                <a:ext uri="{FF2B5EF4-FFF2-40B4-BE49-F238E27FC236}">
                  <a16:creationId xmlns:a16="http://schemas.microsoft.com/office/drawing/2014/main" id="{9B302F22-6536-4A51-9956-08ED9BCFA460}"/>
                </a:ext>
              </a:extLst>
            </xdr:cNvPr>
            <xdr:cNvSpPr txBox="1"/>
          </xdr:nvSpPr>
          <xdr:spPr>
            <a:xfrm>
              <a:off x="15318155" y="6653580"/>
              <a:ext cx="182229" cy="17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𝒉</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27" name="TextBox 37">
              <a:extLst>
                <a:ext uri="{FF2B5EF4-FFF2-40B4-BE49-F238E27FC236}">
                  <a16:creationId xmlns:a16="http://schemas.microsoft.com/office/drawing/2014/main" id="{9B302F22-6536-4A51-9956-08ED9BCFA460}"/>
                </a:ext>
              </a:extLst>
            </xdr:cNvPr>
            <xdr:cNvSpPr txBox="1"/>
          </xdr:nvSpPr>
          <xdr:spPr>
            <a:xfrm>
              <a:off x="15318155" y="6653580"/>
              <a:ext cx="182229" cy="17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𝒉</a:t>
              </a:r>
              <a:r>
                <a:rPr lang="en-US" sz="1100" b="0" i="0">
                  <a:solidFill>
                    <a:schemeClr val="accent2">
                      <a:lumMod val="75000"/>
                    </a:schemeClr>
                  </a:solidFill>
                  <a:latin typeface="Cambria Math" panose="02040503050406030204" pitchFamily="18" charset="0"/>
                </a:rPr>
                <a:t> ̃_𝑡</a:t>
              </a:r>
              <a:endParaRPr lang="en-US" sz="1100">
                <a:solidFill>
                  <a:schemeClr val="accent2">
                    <a:lumMod val="75000"/>
                  </a:schemeClr>
                </a:solidFill>
              </a:endParaRPr>
            </a:p>
          </xdr:txBody>
        </xdr:sp>
      </mc:Fallback>
    </mc:AlternateContent>
    <xdr:clientData/>
  </xdr:oneCellAnchor>
  <xdr:twoCellAnchor>
    <xdr:from>
      <xdr:col>16</xdr:col>
      <xdr:colOff>319827</xdr:colOff>
      <xdr:row>10</xdr:row>
      <xdr:rowOff>144825</xdr:rowOff>
    </xdr:from>
    <xdr:to>
      <xdr:col>19</xdr:col>
      <xdr:colOff>40409</xdr:colOff>
      <xdr:row>17</xdr:row>
      <xdr:rowOff>46691</xdr:rowOff>
    </xdr:to>
    <xdr:sp macro="" textlink="">
      <xdr:nvSpPr>
        <xdr:cNvPr id="28" name="Rectangle 38">
          <a:extLst>
            <a:ext uri="{FF2B5EF4-FFF2-40B4-BE49-F238E27FC236}">
              <a16:creationId xmlns:a16="http://schemas.microsoft.com/office/drawing/2014/main" id="{34883553-03B2-4DAD-AB71-BB10805A8701}"/>
            </a:ext>
          </a:extLst>
        </xdr:cNvPr>
        <xdr:cNvSpPr/>
      </xdr:nvSpPr>
      <xdr:spPr>
        <a:xfrm>
          <a:off x="12511827" y="1764075"/>
          <a:ext cx="2006582" cy="1035341"/>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3</xdr:col>
      <xdr:colOff>57733</xdr:colOff>
      <xdr:row>5</xdr:row>
      <xdr:rowOff>84043</xdr:rowOff>
    </xdr:from>
    <xdr:ext cx="1400736" cy="254429"/>
    <xdr:sp macro="" textlink="">
      <xdr:nvSpPr>
        <xdr:cNvPr id="29" name="TextBox 39">
          <a:extLst>
            <a:ext uri="{FF2B5EF4-FFF2-40B4-BE49-F238E27FC236}">
              <a16:creationId xmlns:a16="http://schemas.microsoft.com/office/drawing/2014/main" id="{4CB8E98B-79B8-4E22-9764-AE2497FE9956}"/>
            </a:ext>
          </a:extLst>
        </xdr:cNvPr>
        <xdr:cNvSpPr txBox="1"/>
      </xdr:nvSpPr>
      <xdr:spPr>
        <a:xfrm>
          <a:off x="2343733" y="893668"/>
          <a:ext cx="1400736" cy="254429"/>
        </a:xfrm>
        <a:prstGeom prst="rect">
          <a:avLst/>
        </a:prstGeom>
        <a:solidFill>
          <a:srgbClr val="D3E0C9"/>
        </a:solidFill>
        <a:ln w="952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kern="1200"/>
            <a:t>Long-term Memory</a:t>
          </a:r>
          <a:r>
            <a:rPr lang="en-US" sz="1100" kern="1200" baseline="0"/>
            <a:t> </a:t>
          </a:r>
          <a:endParaRPr lang="en-US" sz="1100" kern="1200"/>
        </a:p>
      </xdr:txBody>
    </xdr:sp>
    <xdr:clientData/>
  </xdr:oneCellAnchor>
  <xdr:oneCellAnchor>
    <xdr:from>
      <xdr:col>3</xdr:col>
      <xdr:colOff>57733</xdr:colOff>
      <xdr:row>7</xdr:row>
      <xdr:rowOff>87033</xdr:rowOff>
    </xdr:from>
    <xdr:ext cx="1416421" cy="254429"/>
    <xdr:sp macro="" textlink="">
      <xdr:nvSpPr>
        <xdr:cNvPr id="30" name="TextBox 40">
          <a:extLst>
            <a:ext uri="{FF2B5EF4-FFF2-40B4-BE49-F238E27FC236}">
              <a16:creationId xmlns:a16="http://schemas.microsoft.com/office/drawing/2014/main" id="{2A0FE9FE-6CD9-4BA4-A1B4-69E279FE4B56}"/>
            </a:ext>
          </a:extLst>
        </xdr:cNvPr>
        <xdr:cNvSpPr txBox="1"/>
      </xdr:nvSpPr>
      <xdr:spPr>
        <a:xfrm>
          <a:off x="2343733" y="1220508"/>
          <a:ext cx="1416421" cy="254429"/>
        </a:xfrm>
        <a:prstGeom prst="rect">
          <a:avLst/>
        </a:prstGeom>
        <a:solidFill>
          <a:srgbClr val="FFFED6"/>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kern="1200"/>
            <a:t>Short-term Memory</a:t>
          </a:r>
          <a:r>
            <a:rPr lang="en-US" sz="1100" kern="1200" baseline="0"/>
            <a:t> </a:t>
          </a:r>
          <a:endParaRPr lang="en-US" sz="1100" kern="1200"/>
        </a:p>
      </xdr:txBody>
    </xdr:sp>
    <xdr:clientData/>
  </xdr:oneCellAnchor>
  <xdr:oneCellAnchor>
    <xdr:from>
      <xdr:col>3</xdr:col>
      <xdr:colOff>57733</xdr:colOff>
      <xdr:row>9</xdr:row>
      <xdr:rowOff>93384</xdr:rowOff>
    </xdr:from>
    <xdr:ext cx="644337" cy="254429"/>
    <xdr:sp macro="" textlink="">
      <xdr:nvSpPr>
        <xdr:cNvPr id="31" name="TextBox 41">
          <a:extLst>
            <a:ext uri="{FF2B5EF4-FFF2-40B4-BE49-F238E27FC236}">
              <a16:creationId xmlns:a16="http://schemas.microsoft.com/office/drawing/2014/main" id="{9305C3AC-9B96-48C2-9EE5-9ACFA0CDC637}"/>
            </a:ext>
          </a:extLst>
        </xdr:cNvPr>
        <xdr:cNvSpPr txBox="1"/>
      </xdr:nvSpPr>
      <xdr:spPr>
        <a:xfrm>
          <a:off x="2343733" y="1550709"/>
          <a:ext cx="644337" cy="254429"/>
        </a:xfrm>
        <a:prstGeom prst="rect">
          <a:avLst/>
        </a:prstGeom>
        <a:solidFill>
          <a:srgbClr val="D8E4EB"/>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kern="1200"/>
            <a:t>Gates</a:t>
          </a:r>
        </a:p>
      </xdr:txBody>
    </xdr:sp>
    <xdr:clientData/>
  </xdr:oneCellAnchor>
  <xdr:oneCellAnchor>
    <xdr:from>
      <xdr:col>24</xdr:col>
      <xdr:colOff>0</xdr:colOff>
      <xdr:row>21</xdr:row>
      <xdr:rowOff>34925</xdr:rowOff>
    </xdr:from>
    <xdr:ext cx="65" cy="162224"/>
    <xdr:sp macro="" textlink="">
      <xdr:nvSpPr>
        <xdr:cNvPr id="32" name="TextBox 42">
          <a:extLst>
            <a:ext uri="{FF2B5EF4-FFF2-40B4-BE49-F238E27FC236}">
              <a16:creationId xmlns:a16="http://schemas.microsoft.com/office/drawing/2014/main" id="{F0D5CCC0-56F0-4248-8F6E-298B8B3B33FA}"/>
            </a:ext>
          </a:extLst>
        </xdr:cNvPr>
        <xdr:cNvSpPr txBox="1"/>
      </xdr:nvSpPr>
      <xdr:spPr>
        <a:xfrm>
          <a:off x="18288000" y="3435350"/>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24</xdr:col>
      <xdr:colOff>0</xdr:colOff>
      <xdr:row>28</xdr:row>
      <xdr:rowOff>8524</xdr:rowOff>
    </xdr:from>
    <xdr:ext cx="65" cy="162096"/>
    <xdr:sp macro="" textlink="">
      <xdr:nvSpPr>
        <xdr:cNvPr id="33" name="TextBox 46">
          <a:extLst>
            <a:ext uri="{FF2B5EF4-FFF2-40B4-BE49-F238E27FC236}">
              <a16:creationId xmlns:a16="http://schemas.microsoft.com/office/drawing/2014/main" id="{697280E9-B3F7-46FE-96AD-EB1FD64F6F37}"/>
            </a:ext>
          </a:extLst>
        </xdr:cNvPr>
        <xdr:cNvSpPr txBox="1"/>
      </xdr:nvSpPr>
      <xdr:spPr>
        <a:xfrm>
          <a:off x="18288000" y="4542424"/>
          <a:ext cx="65" cy="162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solidFill>
              <a:srgbClr val="C00000"/>
            </a:solidFill>
          </a:endParaRPr>
        </a:p>
      </xdr:txBody>
    </xdr:sp>
    <xdr:clientData/>
  </xdr:oneCellAnchor>
  <xdr:oneCellAnchor>
    <xdr:from>
      <xdr:col>16</xdr:col>
      <xdr:colOff>315900</xdr:colOff>
      <xdr:row>8</xdr:row>
      <xdr:rowOff>117075</xdr:rowOff>
    </xdr:from>
    <xdr:ext cx="725393" cy="416524"/>
    <xdr:sp macro="" textlink="">
      <xdr:nvSpPr>
        <xdr:cNvPr id="34" name="TextBox 47">
          <a:extLst>
            <a:ext uri="{FF2B5EF4-FFF2-40B4-BE49-F238E27FC236}">
              <a16:creationId xmlns:a16="http://schemas.microsoft.com/office/drawing/2014/main" id="{8C974760-E117-4E20-87D3-73C828BBAAB3}"/>
            </a:ext>
          </a:extLst>
        </xdr:cNvPr>
        <xdr:cNvSpPr txBox="1"/>
      </xdr:nvSpPr>
      <xdr:spPr>
        <a:xfrm>
          <a:off x="12507900" y="1412475"/>
          <a:ext cx="725393"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Cell State</a:t>
          </a:r>
        </a:p>
      </xdr:txBody>
    </xdr:sp>
    <xdr:clientData/>
  </xdr:oneCellAnchor>
  <xdr:oneCellAnchor>
    <xdr:from>
      <xdr:col>21</xdr:col>
      <xdr:colOff>92708</xdr:colOff>
      <xdr:row>8</xdr:row>
      <xdr:rowOff>90563</xdr:rowOff>
    </xdr:from>
    <xdr:ext cx="902448" cy="416524"/>
    <xdr:sp macro="" textlink="">
      <xdr:nvSpPr>
        <xdr:cNvPr id="35" name="TextBox 49">
          <a:extLst>
            <a:ext uri="{FF2B5EF4-FFF2-40B4-BE49-F238E27FC236}">
              <a16:creationId xmlns:a16="http://schemas.microsoft.com/office/drawing/2014/main" id="{5959B94B-1874-490D-9AA1-E7C9BD29621F}"/>
            </a:ext>
          </a:extLst>
        </xdr:cNvPr>
        <xdr:cNvSpPr txBox="1"/>
      </xdr:nvSpPr>
      <xdr:spPr>
        <a:xfrm>
          <a:off x="16094708" y="1385963"/>
          <a:ext cx="902448"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Normalizer State</a:t>
          </a:r>
        </a:p>
      </xdr:txBody>
    </xdr:sp>
    <xdr:clientData/>
  </xdr:oneCellAnchor>
  <xdr:oneCellAnchor>
    <xdr:from>
      <xdr:col>22</xdr:col>
      <xdr:colOff>29612</xdr:colOff>
      <xdr:row>11</xdr:row>
      <xdr:rowOff>1218</xdr:rowOff>
    </xdr:from>
    <xdr:ext cx="319125" cy="165366"/>
    <mc:AlternateContent xmlns:mc="http://schemas.openxmlformats.org/markup-compatibility/2006" xmlns:a14="http://schemas.microsoft.com/office/drawing/2010/main">
      <mc:Choice Requires="a14">
        <xdr:sp macro="" textlink="">
          <xdr:nvSpPr>
            <xdr:cNvPr id="36" name="TextBox 50">
              <a:extLst>
                <a:ext uri="{FF2B5EF4-FFF2-40B4-BE49-F238E27FC236}">
                  <a16:creationId xmlns:a16="http://schemas.microsoft.com/office/drawing/2014/main" id="{8C2EBF29-12B4-4C86-84E8-DD9B0F3FBE81}"/>
                </a:ext>
              </a:extLst>
            </xdr:cNvPr>
            <xdr:cNvSpPr txBox="1"/>
          </xdr:nvSpPr>
          <xdr:spPr>
            <a:xfrm>
              <a:off x="16793612" y="1782393"/>
              <a:ext cx="31912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r>
                          <a:rPr lang="en-US" sz="1100" b="0" i="1">
                            <a:solidFill>
                              <a:schemeClr val="accent2">
                                <a:lumMod val="75000"/>
                              </a:schemeClr>
                            </a:solidFill>
                            <a:latin typeface="Cambria Math" panose="02040503050406030204" pitchFamily="18" charset="0"/>
                          </a:rPr>
                          <m:t>−1</m:t>
                        </m:r>
                      </m:sub>
                    </m:sSub>
                  </m:oMath>
                </m:oMathPara>
              </a14:m>
              <a:endParaRPr lang="en-US" sz="1100">
                <a:solidFill>
                  <a:schemeClr val="accent2">
                    <a:lumMod val="75000"/>
                  </a:schemeClr>
                </a:solidFill>
              </a:endParaRPr>
            </a:p>
          </xdr:txBody>
        </xdr:sp>
      </mc:Choice>
      <mc:Fallback xmlns="">
        <xdr:sp macro="" textlink="">
          <xdr:nvSpPr>
            <xdr:cNvPr id="36" name="TextBox 50">
              <a:extLst>
                <a:ext uri="{FF2B5EF4-FFF2-40B4-BE49-F238E27FC236}">
                  <a16:creationId xmlns:a16="http://schemas.microsoft.com/office/drawing/2014/main" id="{8C2EBF29-12B4-4C86-84E8-DD9B0F3FBE81}"/>
                </a:ext>
              </a:extLst>
            </xdr:cNvPr>
            <xdr:cNvSpPr txBox="1"/>
          </xdr:nvSpPr>
          <xdr:spPr>
            <a:xfrm>
              <a:off x="16793612" y="1782393"/>
              <a:ext cx="31912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_(𝑡−1)</a:t>
              </a:r>
              <a:endParaRPr lang="en-US" sz="1100">
                <a:solidFill>
                  <a:schemeClr val="accent2">
                    <a:lumMod val="75000"/>
                  </a:schemeClr>
                </a:solidFill>
              </a:endParaRPr>
            </a:p>
          </xdr:txBody>
        </xdr:sp>
      </mc:Fallback>
    </mc:AlternateContent>
    <xdr:clientData/>
  </xdr:oneCellAnchor>
  <xdr:oneCellAnchor>
    <xdr:from>
      <xdr:col>22</xdr:col>
      <xdr:colOff>76710</xdr:colOff>
      <xdr:row>15</xdr:row>
      <xdr:rowOff>0</xdr:rowOff>
    </xdr:from>
    <xdr:ext cx="148630" cy="165366"/>
    <mc:AlternateContent xmlns:mc="http://schemas.openxmlformats.org/markup-compatibility/2006" xmlns:a14="http://schemas.microsoft.com/office/drawing/2010/main">
      <mc:Choice Requires="a14">
        <xdr:sp macro="" textlink="">
          <xdr:nvSpPr>
            <xdr:cNvPr id="37" name="TextBox 51">
              <a:extLst>
                <a:ext uri="{FF2B5EF4-FFF2-40B4-BE49-F238E27FC236}">
                  <a16:creationId xmlns:a16="http://schemas.microsoft.com/office/drawing/2014/main" id="{4B79D05B-79ED-4D1F-A61A-3FC1BDF60FB5}"/>
                </a:ext>
              </a:extLst>
            </xdr:cNvPr>
            <xdr:cNvSpPr txBox="1"/>
          </xdr:nvSpPr>
          <xdr:spPr>
            <a:xfrm>
              <a:off x="1684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𝑓</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37" name="TextBox 51">
              <a:extLst>
                <a:ext uri="{FF2B5EF4-FFF2-40B4-BE49-F238E27FC236}">
                  <a16:creationId xmlns:a16="http://schemas.microsoft.com/office/drawing/2014/main" id="{4B79D05B-79ED-4D1F-A61A-3FC1BDF60FB5}"/>
                </a:ext>
              </a:extLst>
            </xdr:cNvPr>
            <xdr:cNvSpPr txBox="1"/>
          </xdr:nvSpPr>
          <xdr:spPr>
            <a:xfrm>
              <a:off x="1684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𝑓_𝑡</a:t>
              </a:r>
              <a:endParaRPr lang="en-US" sz="1100">
                <a:solidFill>
                  <a:schemeClr val="accent2">
                    <a:lumMod val="75000"/>
                  </a:schemeClr>
                </a:solidFill>
              </a:endParaRPr>
            </a:p>
          </xdr:txBody>
        </xdr:sp>
      </mc:Fallback>
    </mc:AlternateContent>
    <xdr:clientData/>
  </xdr:oneCellAnchor>
  <xdr:twoCellAnchor>
    <xdr:from>
      <xdr:col>21</xdr:col>
      <xdr:colOff>304139</xdr:colOff>
      <xdr:row>10</xdr:row>
      <xdr:rowOff>144825</xdr:rowOff>
    </xdr:from>
    <xdr:to>
      <xdr:col>23</xdr:col>
      <xdr:colOff>49679</xdr:colOff>
      <xdr:row>17</xdr:row>
      <xdr:rowOff>40341</xdr:rowOff>
    </xdr:to>
    <xdr:sp macro="" textlink="">
      <xdr:nvSpPr>
        <xdr:cNvPr id="38" name="Rectangle 52">
          <a:extLst>
            <a:ext uri="{FF2B5EF4-FFF2-40B4-BE49-F238E27FC236}">
              <a16:creationId xmlns:a16="http://schemas.microsoft.com/office/drawing/2014/main" id="{1B5DF122-8449-4223-A58A-E3E57201DFF2}"/>
            </a:ext>
          </a:extLst>
        </xdr:cNvPr>
        <xdr:cNvSpPr/>
      </xdr:nvSpPr>
      <xdr:spPr>
        <a:xfrm>
          <a:off x="16306139" y="1764075"/>
          <a:ext cx="1269540" cy="1028991"/>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22</xdr:col>
      <xdr:colOff>98021</xdr:colOff>
      <xdr:row>32</xdr:row>
      <xdr:rowOff>13600</xdr:rowOff>
    </xdr:from>
    <xdr:ext cx="137794" cy="165366"/>
    <mc:AlternateContent xmlns:mc="http://schemas.openxmlformats.org/markup-compatibility/2006" xmlns:a14="http://schemas.microsoft.com/office/drawing/2010/main">
      <mc:Choice Requires="a14">
        <xdr:sp macro="" textlink="">
          <xdr:nvSpPr>
            <xdr:cNvPr id="39" name="TextBox 53">
              <a:extLst>
                <a:ext uri="{FF2B5EF4-FFF2-40B4-BE49-F238E27FC236}">
                  <a16:creationId xmlns:a16="http://schemas.microsoft.com/office/drawing/2014/main" id="{69880C9A-CF8A-472F-BFA9-7F34AC93F16F}"/>
                </a:ext>
              </a:extLst>
            </xdr:cNvPr>
            <xdr:cNvSpPr txBox="1"/>
          </xdr:nvSpPr>
          <xdr:spPr>
            <a:xfrm>
              <a:off x="16862021" y="5195200"/>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39" name="TextBox 53">
              <a:extLst>
                <a:ext uri="{FF2B5EF4-FFF2-40B4-BE49-F238E27FC236}">
                  <a16:creationId xmlns:a16="http://schemas.microsoft.com/office/drawing/2014/main" id="{69880C9A-CF8A-472F-BFA9-7F34AC93F16F}"/>
                </a:ext>
              </a:extLst>
            </xdr:cNvPr>
            <xdr:cNvSpPr txBox="1"/>
          </xdr:nvSpPr>
          <xdr:spPr>
            <a:xfrm>
              <a:off x="16862021" y="5195200"/>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𝑖_𝑡</a:t>
              </a:r>
              <a:endParaRPr lang="en-US" sz="1100">
                <a:solidFill>
                  <a:schemeClr val="accent2">
                    <a:lumMod val="75000"/>
                  </a:schemeClr>
                </a:solidFill>
              </a:endParaRPr>
            </a:p>
          </xdr:txBody>
        </xdr:sp>
      </mc:Fallback>
    </mc:AlternateContent>
    <xdr:clientData/>
  </xdr:oneCellAnchor>
  <xdr:twoCellAnchor>
    <xdr:from>
      <xdr:col>21</xdr:col>
      <xdr:colOff>319224</xdr:colOff>
      <xdr:row>23</xdr:row>
      <xdr:rowOff>179202</xdr:rowOff>
    </xdr:from>
    <xdr:to>
      <xdr:col>23</xdr:col>
      <xdr:colOff>47063</xdr:colOff>
      <xdr:row>34</xdr:row>
      <xdr:rowOff>60971</xdr:rowOff>
    </xdr:to>
    <xdr:sp macro="" textlink="">
      <xdr:nvSpPr>
        <xdr:cNvPr id="40" name="Rectangle 54">
          <a:extLst>
            <a:ext uri="{FF2B5EF4-FFF2-40B4-BE49-F238E27FC236}">
              <a16:creationId xmlns:a16="http://schemas.microsoft.com/office/drawing/2014/main" id="{3CDBD4D7-C8D6-4D43-B50F-3A67AACAA312}"/>
            </a:ext>
          </a:extLst>
        </xdr:cNvPr>
        <xdr:cNvSpPr/>
      </xdr:nvSpPr>
      <xdr:spPr>
        <a:xfrm>
          <a:off x="16321224" y="3884427"/>
          <a:ext cx="1251839" cy="1681994"/>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22</xdr:col>
      <xdr:colOff>103855</xdr:colOff>
      <xdr:row>35</xdr:row>
      <xdr:rowOff>1049</xdr:rowOff>
    </xdr:from>
    <xdr:ext cx="184346" cy="165366"/>
    <mc:AlternateContent xmlns:mc="http://schemas.openxmlformats.org/markup-compatibility/2006" xmlns:a14="http://schemas.microsoft.com/office/drawing/2010/main">
      <mc:Choice Requires="a14">
        <xdr:sp macro="" textlink="">
          <xdr:nvSpPr>
            <xdr:cNvPr id="41" name="TextBox 55">
              <a:extLst>
                <a:ext uri="{FF2B5EF4-FFF2-40B4-BE49-F238E27FC236}">
                  <a16:creationId xmlns:a16="http://schemas.microsoft.com/office/drawing/2014/main" id="{9B442E24-6FC1-4E55-B051-7C6A4801EFF9}"/>
                </a:ext>
              </a:extLst>
            </xdr:cNvPr>
            <xdr:cNvSpPr txBox="1"/>
          </xdr:nvSpPr>
          <xdr:spPr>
            <a:xfrm>
              <a:off x="16867855" y="5668424"/>
              <a:ext cx="1843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41" name="TextBox 55">
              <a:extLst>
                <a:ext uri="{FF2B5EF4-FFF2-40B4-BE49-F238E27FC236}">
                  <a16:creationId xmlns:a16="http://schemas.microsoft.com/office/drawing/2014/main" id="{9B442E24-6FC1-4E55-B051-7C6A4801EFF9}"/>
                </a:ext>
              </a:extLst>
            </xdr:cNvPr>
            <xdr:cNvSpPr txBox="1"/>
          </xdr:nvSpPr>
          <xdr:spPr>
            <a:xfrm>
              <a:off x="16867855" y="5668424"/>
              <a:ext cx="1843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12</xdr:col>
      <xdr:colOff>265551</xdr:colOff>
      <xdr:row>1</xdr:row>
      <xdr:rowOff>220003</xdr:rowOff>
    </xdr:from>
    <xdr:ext cx="6742142" cy="3547539"/>
    <xdr:pic>
      <xdr:nvPicPr>
        <xdr:cNvPr id="42" name="Picture 56">
          <a:extLst>
            <a:ext uri="{FF2B5EF4-FFF2-40B4-BE49-F238E27FC236}">
              <a16:creationId xmlns:a16="http://schemas.microsoft.com/office/drawing/2014/main" id="{20B4E0C0-7B46-4F3D-9369-ABF0C0FBB8EF}"/>
            </a:ext>
          </a:extLst>
        </xdr:cNvPr>
        <xdr:cNvPicPr>
          <a:picLocks noChangeAspect="1"/>
        </xdr:cNvPicPr>
      </xdr:nvPicPr>
      <xdr:blipFill>
        <a:blip xmlns:r="http://schemas.openxmlformats.org/officeDocument/2006/relationships" r:embed="rId1"/>
        <a:stretch>
          <a:fillRect/>
        </a:stretch>
      </xdr:blipFill>
      <xdr:spPr>
        <a:xfrm>
          <a:off x="9409551" y="324778"/>
          <a:ext cx="6742142" cy="3547539"/>
        </a:xfrm>
        <a:prstGeom prst="rect">
          <a:avLst/>
        </a:prstGeom>
        <a:ln>
          <a:solidFill>
            <a:schemeClr val="tx1"/>
          </a:solidFill>
        </a:ln>
      </xdr:spPr>
    </xdr:pic>
    <xdr:clientData/>
  </xdr:oneCellAnchor>
  <xdr:oneCellAnchor>
    <xdr:from>
      <xdr:col>9</xdr:col>
      <xdr:colOff>23091</xdr:colOff>
      <xdr:row>28</xdr:row>
      <xdr:rowOff>0</xdr:rowOff>
    </xdr:from>
    <xdr:ext cx="244554" cy="165366"/>
    <mc:AlternateContent xmlns:mc="http://schemas.openxmlformats.org/markup-compatibility/2006" xmlns:a14="http://schemas.microsoft.com/office/drawing/2010/main">
      <mc:Choice Requires="a14">
        <xdr:sp macro="" textlink="">
          <xdr:nvSpPr>
            <xdr:cNvPr id="43" name="TextBox 57">
              <a:extLst>
                <a:ext uri="{FF2B5EF4-FFF2-40B4-BE49-F238E27FC236}">
                  <a16:creationId xmlns:a16="http://schemas.microsoft.com/office/drawing/2014/main" id="{2D338333-98A0-484D-B858-775B941901C3}"/>
                </a:ext>
              </a:extLst>
            </xdr:cNvPr>
            <xdr:cNvSpPr txBox="1"/>
          </xdr:nvSpPr>
          <xdr:spPr>
            <a:xfrm>
              <a:off x="6881091" y="4533900"/>
              <a:ext cx="24455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𝑾</m:t>
                        </m:r>
                      </m:e>
                      <m:sub>
                        <m:r>
                          <a:rPr lang="en-US" sz="1100" b="0" i="1">
                            <a:solidFill>
                              <a:schemeClr val="accent2">
                                <a:lumMod val="75000"/>
                              </a:schemeClr>
                            </a:solidFill>
                            <a:latin typeface="Cambria Math" panose="02040503050406030204" pitchFamily="18" charset="0"/>
                          </a:rPr>
                          <m:t>𝑣</m:t>
                        </m:r>
                      </m:sub>
                    </m:sSub>
                  </m:oMath>
                </m:oMathPara>
              </a14:m>
              <a:endParaRPr lang="en-US" sz="1100">
                <a:solidFill>
                  <a:schemeClr val="accent2">
                    <a:lumMod val="75000"/>
                  </a:schemeClr>
                </a:solidFill>
              </a:endParaRPr>
            </a:p>
          </xdr:txBody>
        </xdr:sp>
      </mc:Choice>
      <mc:Fallback xmlns="">
        <xdr:sp macro="" textlink="">
          <xdr:nvSpPr>
            <xdr:cNvPr id="43" name="TextBox 57">
              <a:extLst>
                <a:ext uri="{FF2B5EF4-FFF2-40B4-BE49-F238E27FC236}">
                  <a16:creationId xmlns:a16="http://schemas.microsoft.com/office/drawing/2014/main" id="{2D338333-98A0-484D-B858-775B941901C3}"/>
                </a:ext>
              </a:extLst>
            </xdr:cNvPr>
            <xdr:cNvSpPr txBox="1"/>
          </xdr:nvSpPr>
          <xdr:spPr>
            <a:xfrm>
              <a:off x="6881091" y="4533900"/>
              <a:ext cx="24455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𝑾</a:t>
              </a:r>
              <a:r>
                <a:rPr lang="en-US" sz="1100" b="0" i="0">
                  <a:solidFill>
                    <a:schemeClr val="accent2">
                      <a:lumMod val="75000"/>
                    </a:schemeClr>
                  </a:solidFill>
                  <a:latin typeface="Cambria Math" panose="02040503050406030204" pitchFamily="18" charset="0"/>
                </a:rPr>
                <a:t>_𝑣</a:t>
              </a:r>
              <a:endParaRPr lang="en-US" sz="1100">
                <a:solidFill>
                  <a:schemeClr val="accent2">
                    <a:lumMod val="75000"/>
                  </a:schemeClr>
                </a:solidFill>
              </a:endParaRPr>
            </a:p>
          </xdr:txBody>
        </xdr:sp>
      </mc:Fallback>
    </mc:AlternateContent>
    <xdr:clientData/>
  </xdr:oneCellAnchor>
  <xdr:oneCellAnchor>
    <xdr:from>
      <xdr:col>15</xdr:col>
      <xdr:colOff>86591</xdr:colOff>
      <xdr:row>28</xdr:row>
      <xdr:rowOff>0</xdr:rowOff>
    </xdr:from>
    <xdr:ext cx="177741" cy="165366"/>
    <mc:AlternateContent xmlns:mc="http://schemas.openxmlformats.org/markup-compatibility/2006" xmlns:a14="http://schemas.microsoft.com/office/drawing/2010/main">
      <mc:Choice Requires="a14">
        <xdr:sp macro="" textlink="">
          <xdr:nvSpPr>
            <xdr:cNvPr id="44" name="TextBox 59">
              <a:extLst>
                <a:ext uri="{FF2B5EF4-FFF2-40B4-BE49-F238E27FC236}">
                  <a16:creationId xmlns:a16="http://schemas.microsoft.com/office/drawing/2014/main" id="{04165894-52C9-4A2C-B2ED-F8ACD4466F9E}"/>
                </a:ext>
              </a:extLst>
            </xdr:cNvPr>
            <xdr:cNvSpPr txBox="1"/>
          </xdr:nvSpPr>
          <xdr:spPr>
            <a:xfrm>
              <a:off x="11516591" y="4533900"/>
              <a:ext cx="17774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𝒗</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44" name="TextBox 59">
              <a:extLst>
                <a:ext uri="{FF2B5EF4-FFF2-40B4-BE49-F238E27FC236}">
                  <a16:creationId xmlns:a16="http://schemas.microsoft.com/office/drawing/2014/main" id="{04165894-52C9-4A2C-B2ED-F8ACD4466F9E}"/>
                </a:ext>
              </a:extLst>
            </xdr:cNvPr>
            <xdr:cNvSpPr txBox="1"/>
          </xdr:nvSpPr>
          <xdr:spPr>
            <a:xfrm>
              <a:off x="11516591" y="4533900"/>
              <a:ext cx="17774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𝒗</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12</xdr:col>
      <xdr:colOff>69273</xdr:colOff>
      <xdr:row>28</xdr:row>
      <xdr:rowOff>0</xdr:rowOff>
    </xdr:from>
    <xdr:ext cx="191463" cy="165366"/>
    <mc:AlternateContent xmlns:mc="http://schemas.openxmlformats.org/markup-compatibility/2006" xmlns:a14="http://schemas.microsoft.com/office/drawing/2010/main">
      <mc:Choice Requires="a14">
        <xdr:sp macro="" textlink="">
          <xdr:nvSpPr>
            <xdr:cNvPr id="45" name="TextBox 60">
              <a:extLst>
                <a:ext uri="{FF2B5EF4-FFF2-40B4-BE49-F238E27FC236}">
                  <a16:creationId xmlns:a16="http://schemas.microsoft.com/office/drawing/2014/main" id="{244C53D9-17C2-424E-BDD9-862D3D2724F6}"/>
                </a:ext>
              </a:extLst>
            </xdr:cNvPr>
            <xdr:cNvSpPr txBox="1"/>
          </xdr:nvSpPr>
          <xdr:spPr>
            <a:xfrm>
              <a:off x="9213273" y="4533900"/>
              <a:ext cx="19146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0" i="1">
                            <a:solidFill>
                              <a:schemeClr val="accent2">
                                <a:lumMod val="75000"/>
                              </a:schemeClr>
                            </a:solidFill>
                            <a:latin typeface="Cambria Math" panose="02040503050406030204" pitchFamily="18" charset="0"/>
                          </a:rPr>
                          <m:t>𝑣</m:t>
                        </m:r>
                      </m:sub>
                    </m:sSub>
                  </m:oMath>
                </m:oMathPara>
              </a14:m>
              <a:endParaRPr lang="en-US" sz="1100">
                <a:solidFill>
                  <a:schemeClr val="accent2">
                    <a:lumMod val="75000"/>
                  </a:schemeClr>
                </a:solidFill>
              </a:endParaRPr>
            </a:p>
          </xdr:txBody>
        </xdr:sp>
      </mc:Choice>
      <mc:Fallback xmlns="">
        <xdr:sp macro="" textlink="">
          <xdr:nvSpPr>
            <xdr:cNvPr id="45" name="TextBox 60">
              <a:extLst>
                <a:ext uri="{FF2B5EF4-FFF2-40B4-BE49-F238E27FC236}">
                  <a16:creationId xmlns:a16="http://schemas.microsoft.com/office/drawing/2014/main" id="{244C53D9-17C2-424E-BDD9-862D3D2724F6}"/>
                </a:ext>
              </a:extLst>
            </xdr:cNvPr>
            <xdr:cNvSpPr txBox="1"/>
          </xdr:nvSpPr>
          <xdr:spPr>
            <a:xfrm>
              <a:off x="9213273" y="4533900"/>
              <a:ext cx="19146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𝒃</a:t>
              </a:r>
              <a:r>
                <a:rPr lang="en-US" sz="1100" b="0" i="0">
                  <a:solidFill>
                    <a:schemeClr val="accent2">
                      <a:lumMod val="75000"/>
                    </a:schemeClr>
                  </a:solidFill>
                  <a:latin typeface="Cambria Math" panose="02040503050406030204" pitchFamily="18" charset="0"/>
                </a:rPr>
                <a:t>_𝑣</a:t>
              </a:r>
              <a:endParaRPr lang="en-US" sz="1100">
                <a:solidFill>
                  <a:schemeClr val="accent2">
                    <a:lumMod val="75000"/>
                  </a:schemeClr>
                </a:solidFill>
              </a:endParaRPr>
            </a:p>
          </xdr:txBody>
        </xdr:sp>
      </mc:Fallback>
    </mc:AlternateContent>
    <xdr:clientData/>
  </xdr:oneCellAnchor>
  <xdr:oneCellAnchor>
    <xdr:from>
      <xdr:col>3</xdr:col>
      <xdr:colOff>9754</xdr:colOff>
      <xdr:row>27</xdr:row>
      <xdr:rowOff>83735</xdr:rowOff>
    </xdr:from>
    <xdr:ext cx="2176109" cy="165366"/>
    <mc:AlternateContent xmlns:mc="http://schemas.openxmlformats.org/markup-compatibility/2006" xmlns:a14="http://schemas.microsoft.com/office/drawing/2010/main">
      <mc:Choice Requires="a14">
        <xdr:sp macro="" textlink="">
          <xdr:nvSpPr>
            <xdr:cNvPr id="46" name="TextBox 61">
              <a:extLst>
                <a:ext uri="{FF2B5EF4-FFF2-40B4-BE49-F238E27FC236}">
                  <a16:creationId xmlns:a16="http://schemas.microsoft.com/office/drawing/2014/main" id="{868FD56A-F55E-4F1C-8A4E-94423650FA1D}"/>
                </a:ext>
              </a:extLst>
            </xdr:cNvPr>
            <xdr:cNvSpPr txBox="1"/>
          </xdr:nvSpPr>
          <xdr:spPr>
            <a:xfrm>
              <a:off x="2295754" y="4455710"/>
              <a:ext cx="217610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(24) Value Input: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𝒗</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r>
                        <a:rPr lang="en-US" sz="1100" b="1" i="1">
                          <a:solidFill>
                            <a:schemeClr val="accent2">
                              <a:lumMod val="75000"/>
                            </a:schemeClr>
                          </a:solidFill>
                          <a:latin typeface="Cambria Math" panose="02040503050406030204" pitchFamily="18" charset="0"/>
                        </a:rPr>
                        <m:t>𝑾</m:t>
                      </m:r>
                    </m:e>
                    <m:sub>
                      <m:r>
                        <a:rPr lang="en-US" sz="1100" b="0" i="1">
                          <a:solidFill>
                            <a:schemeClr val="accent2">
                              <a:lumMod val="75000"/>
                            </a:schemeClr>
                          </a:solidFill>
                          <a:latin typeface="Cambria Math" panose="02040503050406030204" pitchFamily="18" charset="0"/>
                        </a:rPr>
                        <m:t>𝑣</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1"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1" i="1">
                          <a:solidFill>
                            <a:schemeClr val="accent2">
                              <a:lumMod val="75000"/>
                            </a:schemeClr>
                          </a:solidFill>
                          <a:latin typeface="Cambria Math" panose="02040503050406030204" pitchFamily="18" charset="0"/>
                        </a:rPr>
                        <m:t>𝒗</m:t>
                      </m:r>
                    </m:sub>
                  </m:sSub>
                  <m:r>
                    <a:rPr lang="en-US" sz="1100" b="0" i="0">
                      <a:solidFill>
                        <a:schemeClr val="accent2">
                          <a:lumMod val="75000"/>
                        </a:schemeClr>
                      </a:solidFill>
                      <a:latin typeface="Cambria Math" panose="02040503050406030204" pitchFamily="18" charset="0"/>
                    </a:rPr>
                    <m:t> </m:t>
                  </m:r>
                </m:oMath>
              </a14:m>
              <a:endParaRPr lang="en-US" sz="1100">
                <a:solidFill>
                  <a:schemeClr val="accent2">
                    <a:lumMod val="75000"/>
                  </a:schemeClr>
                </a:solidFill>
              </a:endParaRPr>
            </a:p>
          </xdr:txBody>
        </xdr:sp>
      </mc:Choice>
      <mc:Fallback xmlns="">
        <xdr:sp macro="" textlink="">
          <xdr:nvSpPr>
            <xdr:cNvPr id="46" name="TextBox 61">
              <a:extLst>
                <a:ext uri="{FF2B5EF4-FFF2-40B4-BE49-F238E27FC236}">
                  <a16:creationId xmlns:a16="http://schemas.microsoft.com/office/drawing/2014/main" id="{868FD56A-F55E-4F1C-8A4E-94423650FA1D}"/>
                </a:ext>
              </a:extLst>
            </xdr:cNvPr>
            <xdr:cNvSpPr txBox="1"/>
          </xdr:nvSpPr>
          <xdr:spPr>
            <a:xfrm>
              <a:off x="2295754" y="4455710"/>
              <a:ext cx="217610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(24) Value Input:   </a:t>
              </a:r>
              <a:r>
                <a:rPr lang="en-US" altLang="zh-CN"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𝒗</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𝑾</a:t>
              </a:r>
              <a:r>
                <a:rPr lang="en-US" sz="1100" b="0" i="0">
                  <a:solidFill>
                    <a:schemeClr val="accent2">
                      <a:lumMod val="75000"/>
                    </a:schemeClr>
                  </a:solidFill>
                  <a:latin typeface="Cambria Math" panose="02040503050406030204" pitchFamily="18" charset="0"/>
                </a:rPr>
                <a:t>〗_𝑣 </a:t>
              </a: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𝒃_𝒗</a:t>
              </a:r>
              <a:r>
                <a:rPr lang="en-US" sz="1100" b="0" i="0">
                  <a:solidFill>
                    <a:schemeClr val="accent2">
                      <a:lumMod val="75000"/>
                    </a:schemeClr>
                  </a:solidFill>
                  <a:latin typeface="Cambria Math" panose="02040503050406030204" pitchFamily="18" charset="0"/>
                </a:rPr>
                <a:t>  </a:t>
              </a:r>
              <a:endParaRPr lang="en-US" sz="1100">
                <a:solidFill>
                  <a:schemeClr val="accent2">
                    <a:lumMod val="75000"/>
                  </a:schemeClr>
                </a:solidFill>
              </a:endParaRPr>
            </a:p>
          </xdr:txBody>
        </xdr:sp>
      </mc:Fallback>
    </mc:AlternateContent>
    <xdr:clientData/>
  </xdr:oneCellAnchor>
  <xdr:oneCellAnchor>
    <xdr:from>
      <xdr:col>12</xdr:col>
      <xdr:colOff>75821</xdr:colOff>
      <xdr:row>32</xdr:row>
      <xdr:rowOff>0</xdr:rowOff>
    </xdr:from>
    <xdr:ext cx="156197" cy="165366"/>
    <mc:AlternateContent xmlns:mc="http://schemas.openxmlformats.org/markup-compatibility/2006" xmlns:a14="http://schemas.microsoft.com/office/drawing/2010/main">
      <mc:Choice Requires="a14">
        <xdr:sp macro="" textlink="">
          <xdr:nvSpPr>
            <xdr:cNvPr id="47" name="TextBox 63">
              <a:extLst>
                <a:ext uri="{FF2B5EF4-FFF2-40B4-BE49-F238E27FC236}">
                  <a16:creationId xmlns:a16="http://schemas.microsoft.com/office/drawing/2014/main" id="{855DF52E-2043-4058-85BA-074E67A5B462}"/>
                </a:ext>
              </a:extLst>
            </xdr:cNvPr>
            <xdr:cNvSpPr txBox="1"/>
          </xdr:nvSpPr>
          <xdr:spPr>
            <a:xfrm>
              <a:off x="9219821" y="5181600"/>
              <a:ext cx="15619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𝑏</m:t>
                        </m:r>
                      </m:e>
                      <m:sub>
                        <m:r>
                          <a:rPr lang="en-US" sz="1100" b="0" i="1">
                            <a:solidFill>
                              <a:schemeClr val="accent2">
                                <a:lumMod val="75000"/>
                              </a:schemeClr>
                            </a:solidFill>
                            <a:latin typeface="Cambria Math" panose="02040503050406030204" pitchFamily="18" charset="0"/>
                          </a:rPr>
                          <m:t>𝑖</m:t>
                        </m:r>
                      </m:sub>
                    </m:sSub>
                  </m:oMath>
                </m:oMathPara>
              </a14:m>
              <a:endParaRPr lang="en-US" sz="1100">
                <a:solidFill>
                  <a:schemeClr val="accent2">
                    <a:lumMod val="75000"/>
                  </a:schemeClr>
                </a:solidFill>
              </a:endParaRPr>
            </a:p>
          </xdr:txBody>
        </xdr:sp>
      </mc:Choice>
      <mc:Fallback xmlns="">
        <xdr:sp macro="" textlink="">
          <xdr:nvSpPr>
            <xdr:cNvPr id="47" name="TextBox 63">
              <a:extLst>
                <a:ext uri="{FF2B5EF4-FFF2-40B4-BE49-F238E27FC236}">
                  <a16:creationId xmlns:a16="http://schemas.microsoft.com/office/drawing/2014/main" id="{855DF52E-2043-4058-85BA-074E67A5B462}"/>
                </a:ext>
              </a:extLst>
            </xdr:cNvPr>
            <xdr:cNvSpPr txBox="1"/>
          </xdr:nvSpPr>
          <xdr:spPr>
            <a:xfrm>
              <a:off x="9219821" y="5181600"/>
              <a:ext cx="15619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𝑏_𝑖</a:t>
              </a:r>
              <a:endParaRPr lang="en-US" sz="1100">
                <a:solidFill>
                  <a:schemeClr val="accent2">
                    <a:lumMod val="75000"/>
                  </a:schemeClr>
                </a:solidFill>
              </a:endParaRPr>
            </a:p>
          </xdr:txBody>
        </xdr:sp>
      </mc:Fallback>
    </mc:AlternateContent>
    <xdr:clientData/>
  </xdr:oneCellAnchor>
  <xdr:oneCellAnchor>
    <xdr:from>
      <xdr:col>9</xdr:col>
      <xdr:colOff>73909</xdr:colOff>
      <xdr:row>32</xdr:row>
      <xdr:rowOff>0</xdr:rowOff>
    </xdr:from>
    <xdr:ext cx="195823" cy="165366"/>
    <mc:AlternateContent xmlns:mc="http://schemas.openxmlformats.org/markup-compatibility/2006" xmlns:a14="http://schemas.microsoft.com/office/drawing/2010/main">
      <mc:Choice Requires="a14">
        <xdr:sp macro="" textlink="">
          <xdr:nvSpPr>
            <xdr:cNvPr id="48" name="TextBox 64">
              <a:extLst>
                <a:ext uri="{FF2B5EF4-FFF2-40B4-BE49-F238E27FC236}">
                  <a16:creationId xmlns:a16="http://schemas.microsoft.com/office/drawing/2014/main" id="{E0097293-ECC3-4A90-A0C3-B0BCF328ADFA}"/>
                </a:ext>
              </a:extLst>
            </xdr:cNvPr>
            <xdr:cNvSpPr txBox="1"/>
          </xdr:nvSpPr>
          <xdr:spPr>
            <a:xfrm>
              <a:off x="6931909" y="5181600"/>
              <a:ext cx="19582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𝒘</m:t>
                        </m:r>
                      </m:e>
                      <m:sub>
                        <m:r>
                          <a:rPr lang="en-US" sz="1100" b="0" i="1">
                            <a:solidFill>
                              <a:schemeClr val="accent2">
                                <a:lumMod val="75000"/>
                              </a:schemeClr>
                            </a:solidFill>
                            <a:latin typeface="Cambria Math" panose="02040503050406030204" pitchFamily="18" charset="0"/>
                          </a:rPr>
                          <m:t>𝑖</m:t>
                        </m:r>
                      </m:sub>
                    </m:sSub>
                  </m:oMath>
                </m:oMathPara>
              </a14:m>
              <a:endParaRPr lang="en-US" sz="1100">
                <a:solidFill>
                  <a:schemeClr val="accent2">
                    <a:lumMod val="75000"/>
                  </a:schemeClr>
                </a:solidFill>
              </a:endParaRPr>
            </a:p>
          </xdr:txBody>
        </xdr:sp>
      </mc:Choice>
      <mc:Fallback xmlns="">
        <xdr:sp macro="" textlink="">
          <xdr:nvSpPr>
            <xdr:cNvPr id="48" name="TextBox 64">
              <a:extLst>
                <a:ext uri="{FF2B5EF4-FFF2-40B4-BE49-F238E27FC236}">
                  <a16:creationId xmlns:a16="http://schemas.microsoft.com/office/drawing/2014/main" id="{E0097293-ECC3-4A90-A0C3-B0BCF328ADFA}"/>
                </a:ext>
              </a:extLst>
            </xdr:cNvPr>
            <xdr:cNvSpPr txBox="1"/>
          </xdr:nvSpPr>
          <xdr:spPr>
            <a:xfrm>
              <a:off x="6931909" y="5181600"/>
              <a:ext cx="19582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𝒘</a:t>
              </a:r>
              <a:r>
                <a:rPr lang="en-US" sz="1100" b="0" i="0">
                  <a:solidFill>
                    <a:schemeClr val="accent2">
                      <a:lumMod val="75000"/>
                    </a:schemeClr>
                  </a:solidFill>
                  <a:latin typeface="Cambria Math" panose="02040503050406030204" pitchFamily="18" charset="0"/>
                </a:rPr>
                <a:t>_𝑖</a:t>
              </a:r>
              <a:endParaRPr lang="en-US" sz="1100">
                <a:solidFill>
                  <a:schemeClr val="accent2">
                    <a:lumMod val="75000"/>
                  </a:schemeClr>
                </a:solidFill>
              </a:endParaRPr>
            </a:p>
          </xdr:txBody>
        </xdr:sp>
      </mc:Fallback>
    </mc:AlternateContent>
    <xdr:clientData/>
  </xdr:oneCellAnchor>
  <xdr:oneCellAnchor>
    <xdr:from>
      <xdr:col>15</xdr:col>
      <xdr:colOff>80972</xdr:colOff>
      <xdr:row>32</xdr:row>
      <xdr:rowOff>0</xdr:rowOff>
    </xdr:from>
    <xdr:ext cx="137795" cy="165366"/>
    <mc:AlternateContent xmlns:mc="http://schemas.openxmlformats.org/markup-compatibility/2006" xmlns:a14="http://schemas.microsoft.com/office/drawing/2010/main">
      <mc:Choice Requires="a14">
        <xdr:sp macro="" textlink="">
          <xdr:nvSpPr>
            <xdr:cNvPr id="49" name="TextBox 65">
              <a:extLst>
                <a:ext uri="{FF2B5EF4-FFF2-40B4-BE49-F238E27FC236}">
                  <a16:creationId xmlns:a16="http://schemas.microsoft.com/office/drawing/2014/main" id="{029D7728-621D-4972-93E6-C4B24CCBD685}"/>
                </a:ext>
              </a:extLst>
            </xdr:cNvPr>
            <xdr:cNvSpPr txBox="1"/>
          </xdr:nvSpPr>
          <xdr:spPr>
            <a:xfrm>
              <a:off x="11510972" y="5181600"/>
              <a:ext cx="13779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𝑖</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49" name="TextBox 65">
              <a:extLst>
                <a:ext uri="{FF2B5EF4-FFF2-40B4-BE49-F238E27FC236}">
                  <a16:creationId xmlns:a16="http://schemas.microsoft.com/office/drawing/2014/main" id="{029D7728-621D-4972-93E6-C4B24CCBD685}"/>
                </a:ext>
              </a:extLst>
            </xdr:cNvPr>
            <xdr:cNvSpPr txBox="1"/>
          </xdr:nvSpPr>
          <xdr:spPr>
            <a:xfrm>
              <a:off x="11510972" y="5181600"/>
              <a:ext cx="13779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𝑖 ̃_𝑡</a:t>
              </a:r>
              <a:endParaRPr lang="en-US" sz="1100">
                <a:solidFill>
                  <a:schemeClr val="accent2">
                    <a:lumMod val="75000"/>
                  </a:schemeClr>
                </a:solidFill>
              </a:endParaRPr>
            </a:p>
          </xdr:txBody>
        </xdr:sp>
      </mc:Fallback>
    </mc:AlternateContent>
    <xdr:clientData/>
  </xdr:oneCellAnchor>
  <xdr:oneCellAnchor>
    <xdr:from>
      <xdr:col>16</xdr:col>
      <xdr:colOff>288636</xdr:colOff>
      <xdr:row>28</xdr:row>
      <xdr:rowOff>0</xdr:rowOff>
    </xdr:from>
    <xdr:ext cx="525318" cy="225137"/>
    <mc:AlternateContent xmlns:mc="http://schemas.openxmlformats.org/markup-compatibility/2006" xmlns:a14="http://schemas.microsoft.com/office/drawing/2010/main">
      <mc:Choice Requires="a14">
        <xdr:sp macro="" textlink="">
          <xdr:nvSpPr>
            <xdr:cNvPr id="50" name="TextBox 66">
              <a:extLst>
                <a:ext uri="{FF2B5EF4-FFF2-40B4-BE49-F238E27FC236}">
                  <a16:creationId xmlns:a16="http://schemas.microsoft.com/office/drawing/2014/main" id="{2A44E046-7904-4099-B84B-390C81CA8E81}"/>
                </a:ext>
              </a:extLst>
            </xdr:cNvPr>
            <xdr:cNvSpPr txBox="1"/>
          </xdr:nvSpPr>
          <xdr:spPr>
            <a:xfrm>
              <a:off x="12480636" y="4533900"/>
              <a:ext cx="525318" cy="225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𝒗</m:t>
                        </m:r>
                      </m:e>
                      <m:sub>
                        <m:r>
                          <a:rPr lang="en-US" sz="1100" b="0" i="1">
                            <a:solidFill>
                              <a:schemeClr val="accent2">
                                <a:lumMod val="75000"/>
                              </a:schemeClr>
                            </a:solidFill>
                            <a:latin typeface="Cambria Math" panose="02040503050406030204" pitchFamily="18" charset="0"/>
                          </a:rPr>
                          <m:t>𝑡</m:t>
                        </m:r>
                      </m:sub>
                    </m:sSub>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oMath>
                </m:oMathPara>
              </a14:m>
              <a:endParaRPr lang="en-US" sz="1100">
                <a:solidFill>
                  <a:schemeClr val="accent2">
                    <a:lumMod val="75000"/>
                  </a:schemeClr>
                </a:solidFill>
              </a:endParaRPr>
            </a:p>
            <a:p>
              <a:endParaRPr lang="en-US" sz="1100">
                <a:solidFill>
                  <a:schemeClr val="accent2">
                    <a:lumMod val="75000"/>
                  </a:schemeClr>
                </a:solidFill>
              </a:endParaRPr>
            </a:p>
          </xdr:txBody>
        </xdr:sp>
      </mc:Choice>
      <mc:Fallback xmlns="">
        <xdr:sp macro="" textlink="">
          <xdr:nvSpPr>
            <xdr:cNvPr id="50" name="TextBox 66">
              <a:extLst>
                <a:ext uri="{FF2B5EF4-FFF2-40B4-BE49-F238E27FC236}">
                  <a16:creationId xmlns:a16="http://schemas.microsoft.com/office/drawing/2014/main" id="{2A44E046-7904-4099-B84B-390C81CA8E81}"/>
                </a:ext>
              </a:extLst>
            </xdr:cNvPr>
            <xdr:cNvSpPr txBox="1"/>
          </xdr:nvSpPr>
          <xdr:spPr>
            <a:xfrm>
              <a:off x="12480636" y="4533900"/>
              <a:ext cx="525318" cy="225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accent2">
                      <a:lumMod val="75000"/>
                    </a:schemeClr>
                  </a:solidFill>
                  <a:latin typeface="Cambria Math" panose="02040503050406030204" pitchFamily="18" charset="0"/>
                </a:rPr>
                <a:t>𝒗</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_𝑡^𝑇</a:t>
              </a:r>
              <a:endParaRPr lang="en-US" sz="1100">
                <a:solidFill>
                  <a:schemeClr val="accent2">
                    <a:lumMod val="75000"/>
                  </a:schemeClr>
                </a:solidFill>
              </a:endParaRPr>
            </a:p>
            <a:p>
              <a:endParaRPr lang="en-US" sz="1100">
                <a:solidFill>
                  <a:schemeClr val="accent2">
                    <a:lumMod val="75000"/>
                  </a:schemeClr>
                </a:solidFill>
              </a:endParaRPr>
            </a:p>
          </xdr:txBody>
        </xdr:sp>
      </mc:Fallback>
    </mc:AlternateContent>
    <xdr:clientData/>
  </xdr:oneCellAnchor>
  <xdr:oneCellAnchor>
    <xdr:from>
      <xdr:col>9</xdr:col>
      <xdr:colOff>23091</xdr:colOff>
      <xdr:row>19</xdr:row>
      <xdr:rowOff>178955</xdr:rowOff>
    </xdr:from>
    <xdr:ext cx="248401" cy="182294"/>
    <mc:AlternateContent xmlns:mc="http://schemas.openxmlformats.org/markup-compatibility/2006" xmlns:a14="http://schemas.microsoft.com/office/drawing/2010/main">
      <mc:Choice Requires="a14">
        <xdr:sp macro="" textlink="">
          <xdr:nvSpPr>
            <xdr:cNvPr id="51" name="TextBox 68">
              <a:extLst>
                <a:ext uri="{FF2B5EF4-FFF2-40B4-BE49-F238E27FC236}">
                  <a16:creationId xmlns:a16="http://schemas.microsoft.com/office/drawing/2014/main" id="{B2931AE6-1F8C-4623-BA4A-9A9ED5C8D8E2}"/>
                </a:ext>
              </a:extLst>
            </xdr:cNvPr>
            <xdr:cNvSpPr txBox="1"/>
          </xdr:nvSpPr>
          <xdr:spPr>
            <a:xfrm>
              <a:off x="6881091" y="3236480"/>
              <a:ext cx="248401"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𝑾</m:t>
                        </m:r>
                      </m:e>
                      <m:sub>
                        <m:r>
                          <a:rPr lang="en-US" sz="1100" b="0" i="1">
                            <a:solidFill>
                              <a:schemeClr val="accent2">
                                <a:lumMod val="75000"/>
                              </a:schemeClr>
                            </a:solidFill>
                            <a:latin typeface="Cambria Math" panose="02040503050406030204" pitchFamily="18" charset="0"/>
                          </a:rPr>
                          <m:t>𝑞</m:t>
                        </m:r>
                      </m:sub>
                    </m:sSub>
                  </m:oMath>
                </m:oMathPara>
              </a14:m>
              <a:endParaRPr lang="en-US" sz="1100">
                <a:solidFill>
                  <a:schemeClr val="accent2">
                    <a:lumMod val="75000"/>
                  </a:schemeClr>
                </a:solidFill>
              </a:endParaRPr>
            </a:p>
          </xdr:txBody>
        </xdr:sp>
      </mc:Choice>
      <mc:Fallback xmlns="">
        <xdr:sp macro="" textlink="">
          <xdr:nvSpPr>
            <xdr:cNvPr id="51" name="TextBox 68">
              <a:extLst>
                <a:ext uri="{FF2B5EF4-FFF2-40B4-BE49-F238E27FC236}">
                  <a16:creationId xmlns:a16="http://schemas.microsoft.com/office/drawing/2014/main" id="{B2931AE6-1F8C-4623-BA4A-9A9ED5C8D8E2}"/>
                </a:ext>
              </a:extLst>
            </xdr:cNvPr>
            <xdr:cNvSpPr txBox="1"/>
          </xdr:nvSpPr>
          <xdr:spPr>
            <a:xfrm>
              <a:off x="6881091" y="3236480"/>
              <a:ext cx="248401"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𝑾</a:t>
              </a:r>
              <a:r>
                <a:rPr lang="en-US" sz="1100" b="0" i="0">
                  <a:solidFill>
                    <a:schemeClr val="accent2">
                      <a:lumMod val="75000"/>
                    </a:schemeClr>
                  </a:solidFill>
                  <a:latin typeface="Cambria Math" panose="02040503050406030204" pitchFamily="18" charset="0"/>
                </a:rPr>
                <a:t>_𝑞</a:t>
              </a:r>
              <a:endParaRPr lang="en-US" sz="1100">
                <a:solidFill>
                  <a:schemeClr val="accent2">
                    <a:lumMod val="75000"/>
                  </a:schemeClr>
                </a:solidFill>
              </a:endParaRPr>
            </a:p>
          </xdr:txBody>
        </xdr:sp>
      </mc:Fallback>
    </mc:AlternateContent>
    <xdr:clientData/>
  </xdr:oneCellAnchor>
  <xdr:oneCellAnchor>
    <xdr:from>
      <xdr:col>15</xdr:col>
      <xdr:colOff>80818</xdr:colOff>
      <xdr:row>19</xdr:row>
      <xdr:rowOff>184727</xdr:rowOff>
    </xdr:from>
    <xdr:ext cx="178382" cy="165366"/>
    <mc:AlternateContent xmlns:mc="http://schemas.openxmlformats.org/markup-compatibility/2006" xmlns:a14="http://schemas.microsoft.com/office/drawing/2010/main">
      <mc:Choice Requires="a14">
        <xdr:sp macro="" textlink="">
          <xdr:nvSpPr>
            <xdr:cNvPr id="52" name="TextBox 69">
              <a:extLst>
                <a:ext uri="{FF2B5EF4-FFF2-40B4-BE49-F238E27FC236}">
                  <a16:creationId xmlns:a16="http://schemas.microsoft.com/office/drawing/2014/main" id="{BA839080-7500-4D69-AAFC-E1939D50C7BF}"/>
                </a:ext>
              </a:extLst>
            </xdr:cNvPr>
            <xdr:cNvSpPr txBox="1"/>
          </xdr:nvSpPr>
          <xdr:spPr>
            <a:xfrm>
              <a:off x="11510818" y="3242252"/>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52" name="TextBox 69">
              <a:extLst>
                <a:ext uri="{FF2B5EF4-FFF2-40B4-BE49-F238E27FC236}">
                  <a16:creationId xmlns:a16="http://schemas.microsoft.com/office/drawing/2014/main" id="{BA839080-7500-4D69-AAFC-E1939D50C7BF}"/>
                </a:ext>
              </a:extLst>
            </xdr:cNvPr>
            <xdr:cNvSpPr txBox="1"/>
          </xdr:nvSpPr>
          <xdr:spPr>
            <a:xfrm>
              <a:off x="11510818" y="3242252"/>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12</xdr:col>
      <xdr:colOff>69273</xdr:colOff>
      <xdr:row>19</xdr:row>
      <xdr:rowOff>190500</xdr:rowOff>
    </xdr:from>
    <xdr:ext cx="195310" cy="182294"/>
    <mc:AlternateContent xmlns:mc="http://schemas.openxmlformats.org/markup-compatibility/2006" xmlns:a14="http://schemas.microsoft.com/office/drawing/2010/main">
      <mc:Choice Requires="a14">
        <xdr:sp macro="" textlink="">
          <xdr:nvSpPr>
            <xdr:cNvPr id="53" name="TextBox 70">
              <a:extLst>
                <a:ext uri="{FF2B5EF4-FFF2-40B4-BE49-F238E27FC236}">
                  <a16:creationId xmlns:a16="http://schemas.microsoft.com/office/drawing/2014/main" id="{8FECC162-68FE-4C8B-9AC9-1A97E59EF42F}"/>
                </a:ext>
              </a:extLst>
            </xdr:cNvPr>
            <xdr:cNvSpPr txBox="1"/>
          </xdr:nvSpPr>
          <xdr:spPr>
            <a:xfrm>
              <a:off x="9213273" y="3238500"/>
              <a:ext cx="195310"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0" i="1">
                            <a:solidFill>
                              <a:schemeClr val="accent2">
                                <a:lumMod val="75000"/>
                              </a:schemeClr>
                            </a:solidFill>
                            <a:latin typeface="Cambria Math" panose="02040503050406030204" pitchFamily="18" charset="0"/>
                          </a:rPr>
                          <m:t>𝑞</m:t>
                        </m:r>
                      </m:sub>
                    </m:sSub>
                  </m:oMath>
                </m:oMathPara>
              </a14:m>
              <a:endParaRPr lang="en-US" sz="1100">
                <a:solidFill>
                  <a:schemeClr val="accent2">
                    <a:lumMod val="75000"/>
                  </a:schemeClr>
                </a:solidFill>
              </a:endParaRPr>
            </a:p>
          </xdr:txBody>
        </xdr:sp>
      </mc:Choice>
      <mc:Fallback xmlns="">
        <xdr:sp macro="" textlink="">
          <xdr:nvSpPr>
            <xdr:cNvPr id="53" name="TextBox 70">
              <a:extLst>
                <a:ext uri="{FF2B5EF4-FFF2-40B4-BE49-F238E27FC236}">
                  <a16:creationId xmlns:a16="http://schemas.microsoft.com/office/drawing/2014/main" id="{8FECC162-68FE-4C8B-9AC9-1A97E59EF42F}"/>
                </a:ext>
              </a:extLst>
            </xdr:cNvPr>
            <xdr:cNvSpPr txBox="1"/>
          </xdr:nvSpPr>
          <xdr:spPr>
            <a:xfrm>
              <a:off x="9213273" y="3238500"/>
              <a:ext cx="195310"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𝒃</a:t>
              </a:r>
              <a:r>
                <a:rPr lang="en-US" sz="1100" b="0" i="0">
                  <a:solidFill>
                    <a:schemeClr val="accent2">
                      <a:lumMod val="75000"/>
                    </a:schemeClr>
                  </a:solidFill>
                  <a:latin typeface="Cambria Math" panose="02040503050406030204" pitchFamily="18" charset="0"/>
                </a:rPr>
                <a:t>_𝑞</a:t>
              </a:r>
              <a:endParaRPr lang="en-US" sz="1100">
                <a:solidFill>
                  <a:schemeClr val="accent2">
                    <a:lumMod val="75000"/>
                  </a:schemeClr>
                </a:solidFill>
              </a:endParaRPr>
            </a:p>
          </xdr:txBody>
        </xdr:sp>
      </mc:Fallback>
    </mc:AlternateContent>
    <xdr:clientData/>
  </xdr:oneCellAnchor>
  <xdr:oneCellAnchor>
    <xdr:from>
      <xdr:col>3</xdr:col>
      <xdr:colOff>9754</xdr:colOff>
      <xdr:row>18</xdr:row>
      <xdr:rowOff>134101</xdr:rowOff>
    </xdr:from>
    <xdr:ext cx="2201949" cy="182294"/>
    <mc:AlternateContent xmlns:mc="http://schemas.openxmlformats.org/markup-compatibility/2006" xmlns:a14="http://schemas.microsoft.com/office/drawing/2010/main">
      <mc:Choice Requires="a14">
        <xdr:sp macro="" textlink="">
          <xdr:nvSpPr>
            <xdr:cNvPr id="54" name="TextBox 71">
              <a:extLst>
                <a:ext uri="{FF2B5EF4-FFF2-40B4-BE49-F238E27FC236}">
                  <a16:creationId xmlns:a16="http://schemas.microsoft.com/office/drawing/2014/main" id="{CA1BE69C-A6F1-4AD3-8BE9-67673AD55938}"/>
                </a:ext>
              </a:extLst>
            </xdr:cNvPr>
            <xdr:cNvSpPr txBox="1"/>
          </xdr:nvSpPr>
          <xdr:spPr>
            <a:xfrm>
              <a:off x="2295754" y="3048751"/>
              <a:ext cx="220194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(22) Query Input: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sSub>
                        <m:sSubPr>
                          <m:ctrlPr>
                            <a:rPr lang="en-US" sz="1100" b="1"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1" i="1">
                              <a:solidFill>
                                <a:schemeClr val="accent2">
                                  <a:lumMod val="75000"/>
                                </a:schemeClr>
                              </a:solidFill>
                              <a:latin typeface="Cambria Math" panose="02040503050406030204" pitchFamily="18" charset="0"/>
                            </a:rPr>
                            <m:t>𝒕</m:t>
                          </m:r>
                        </m:sub>
                      </m:sSub>
                      <m:r>
                        <a:rPr lang="en-US" sz="1100" b="0" i="1">
                          <a:solidFill>
                            <a:schemeClr val="accent2">
                              <a:lumMod val="75000"/>
                            </a:schemeClr>
                          </a:solidFill>
                          <a:latin typeface="Cambria Math" panose="02040503050406030204" pitchFamily="18" charset="0"/>
                        </a:rPr>
                        <m:t>=</m:t>
                      </m:r>
                      <m:r>
                        <a:rPr lang="en-US" sz="1100" b="1" i="1">
                          <a:solidFill>
                            <a:schemeClr val="accent2">
                              <a:lumMod val="75000"/>
                            </a:schemeClr>
                          </a:solidFill>
                          <a:latin typeface="Cambria Math" panose="02040503050406030204" pitchFamily="18" charset="0"/>
                        </a:rPr>
                        <m:t>𝑾</m:t>
                      </m:r>
                    </m:e>
                    <m:sub>
                      <m:r>
                        <a:rPr lang="en-US" sz="1100" b="0" i="1">
                          <a:solidFill>
                            <a:schemeClr val="accent2">
                              <a:lumMod val="75000"/>
                            </a:schemeClr>
                          </a:solidFill>
                          <a:latin typeface="Cambria Math" panose="02040503050406030204" pitchFamily="18" charset="0"/>
                        </a:rPr>
                        <m:t>𝑞</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𝒃</m:t>
                      </m:r>
                    </m:e>
                    <m:sub>
                      <m:r>
                        <a:rPr lang="en-US" sz="1100" b="0" i="1">
                          <a:solidFill>
                            <a:schemeClr val="accent2">
                              <a:lumMod val="75000"/>
                            </a:schemeClr>
                          </a:solidFill>
                          <a:latin typeface="Cambria Math" panose="02040503050406030204" pitchFamily="18" charset="0"/>
                        </a:rPr>
                        <m:t>𝑞</m:t>
                      </m:r>
                    </m:sub>
                  </m:sSub>
                  <m:r>
                    <a:rPr lang="en-US" sz="1100" b="0" i="0">
                      <a:solidFill>
                        <a:schemeClr val="accent2">
                          <a:lumMod val="75000"/>
                        </a:schemeClr>
                      </a:solidFill>
                      <a:latin typeface="Cambria Math" panose="02040503050406030204" pitchFamily="18" charset="0"/>
                    </a:rPr>
                    <m:t> </m:t>
                  </m:r>
                </m:oMath>
              </a14:m>
              <a:endParaRPr lang="en-US" sz="1100">
                <a:solidFill>
                  <a:schemeClr val="accent2">
                    <a:lumMod val="75000"/>
                  </a:schemeClr>
                </a:solidFill>
              </a:endParaRPr>
            </a:p>
          </xdr:txBody>
        </xdr:sp>
      </mc:Choice>
      <mc:Fallback xmlns="">
        <xdr:sp macro="" textlink="">
          <xdr:nvSpPr>
            <xdr:cNvPr id="54" name="TextBox 71">
              <a:extLst>
                <a:ext uri="{FF2B5EF4-FFF2-40B4-BE49-F238E27FC236}">
                  <a16:creationId xmlns:a16="http://schemas.microsoft.com/office/drawing/2014/main" id="{CA1BE69C-A6F1-4AD3-8BE9-67673AD55938}"/>
                </a:ext>
              </a:extLst>
            </xdr:cNvPr>
            <xdr:cNvSpPr txBox="1"/>
          </xdr:nvSpPr>
          <xdr:spPr>
            <a:xfrm>
              <a:off x="2295754" y="3048751"/>
              <a:ext cx="2201949"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(22) Query Input:   </a:t>
              </a:r>
              <a:r>
                <a:rPr lang="en-US" altLang="zh-CN"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𝒒_𝒕</a:t>
              </a:r>
              <a:r>
                <a:rPr lang="en-US"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𝑾</a:t>
              </a:r>
              <a:r>
                <a:rPr lang="en-US" sz="1100" b="0" i="0">
                  <a:solidFill>
                    <a:schemeClr val="accent2">
                      <a:lumMod val="75000"/>
                    </a:schemeClr>
                  </a:solidFill>
                  <a:latin typeface="Cambria Math" panose="02040503050406030204" pitchFamily="18" charset="0"/>
                </a:rPr>
                <a:t>〗_𝑞 </a:t>
              </a: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𝒃</a:t>
              </a:r>
              <a:r>
                <a:rPr lang="en-US" sz="1100" b="0" i="0">
                  <a:solidFill>
                    <a:schemeClr val="accent2">
                      <a:lumMod val="75000"/>
                    </a:schemeClr>
                  </a:solidFill>
                  <a:latin typeface="Cambria Math" panose="02040503050406030204" pitchFamily="18" charset="0"/>
                </a:rPr>
                <a:t>_𝑞  </a:t>
              </a:r>
              <a:endParaRPr lang="en-US" sz="1100">
                <a:solidFill>
                  <a:schemeClr val="accent2">
                    <a:lumMod val="75000"/>
                  </a:schemeClr>
                </a:solidFill>
              </a:endParaRPr>
            </a:p>
          </xdr:txBody>
        </xdr:sp>
      </mc:Fallback>
    </mc:AlternateContent>
    <xdr:clientData/>
  </xdr:oneCellAnchor>
  <xdr:oneCellAnchor>
    <xdr:from>
      <xdr:col>20</xdr:col>
      <xdr:colOff>80818</xdr:colOff>
      <xdr:row>20</xdr:row>
      <xdr:rowOff>0</xdr:rowOff>
    </xdr:from>
    <xdr:ext cx="178382" cy="165366"/>
    <mc:AlternateContent xmlns:mc="http://schemas.openxmlformats.org/markup-compatibility/2006" xmlns:a14="http://schemas.microsoft.com/office/drawing/2010/main">
      <mc:Choice Requires="a14">
        <xdr:sp macro="" textlink="">
          <xdr:nvSpPr>
            <xdr:cNvPr id="55" name="TextBox 73">
              <a:extLst>
                <a:ext uri="{FF2B5EF4-FFF2-40B4-BE49-F238E27FC236}">
                  <a16:creationId xmlns:a16="http://schemas.microsoft.com/office/drawing/2014/main" id="{044E193B-5E45-47B6-A44D-76707E9A1C85}"/>
                </a:ext>
              </a:extLst>
            </xdr:cNvPr>
            <xdr:cNvSpPr txBox="1"/>
          </xdr:nvSpPr>
          <xdr:spPr>
            <a:xfrm>
              <a:off x="15320818" y="3238500"/>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55" name="TextBox 73">
              <a:extLst>
                <a:ext uri="{FF2B5EF4-FFF2-40B4-BE49-F238E27FC236}">
                  <a16:creationId xmlns:a16="http://schemas.microsoft.com/office/drawing/2014/main" id="{044E193B-5E45-47B6-A44D-76707E9A1C85}"/>
                </a:ext>
              </a:extLst>
            </xdr:cNvPr>
            <xdr:cNvSpPr txBox="1"/>
          </xdr:nvSpPr>
          <xdr:spPr>
            <a:xfrm>
              <a:off x="15320818" y="3238500"/>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20</xdr:col>
      <xdr:colOff>31275</xdr:colOff>
      <xdr:row>34</xdr:row>
      <xdr:rowOff>162588</xdr:rowOff>
    </xdr:from>
    <xdr:ext cx="323999" cy="165366"/>
    <mc:AlternateContent xmlns:mc="http://schemas.openxmlformats.org/markup-compatibility/2006" xmlns:a14="http://schemas.microsoft.com/office/drawing/2010/main">
      <mc:Choice Requires="a14">
        <xdr:sp macro="" textlink="">
          <xdr:nvSpPr>
            <xdr:cNvPr id="56" name="TextBox 74">
              <a:extLst>
                <a:ext uri="{FF2B5EF4-FFF2-40B4-BE49-F238E27FC236}">
                  <a16:creationId xmlns:a16="http://schemas.microsoft.com/office/drawing/2014/main" id="{9044D24A-136D-4D8A-AA44-7E892AE678B9}"/>
                </a:ext>
              </a:extLst>
            </xdr:cNvPr>
            <xdr:cNvSpPr txBox="1"/>
          </xdr:nvSpPr>
          <xdr:spPr>
            <a:xfrm>
              <a:off x="15271275" y="5668038"/>
              <a:ext cx="32399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56" name="TextBox 74">
              <a:extLst>
                <a:ext uri="{FF2B5EF4-FFF2-40B4-BE49-F238E27FC236}">
                  <a16:creationId xmlns:a16="http://schemas.microsoft.com/office/drawing/2014/main" id="{9044D24A-136D-4D8A-AA44-7E892AE678B9}"/>
                </a:ext>
              </a:extLst>
            </xdr:cNvPr>
            <xdr:cNvSpPr txBox="1"/>
          </xdr:nvSpPr>
          <xdr:spPr>
            <a:xfrm>
              <a:off x="15271275" y="5668038"/>
              <a:ext cx="32399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16</xdr:col>
      <xdr:colOff>311991</xdr:colOff>
      <xdr:row>39</xdr:row>
      <xdr:rowOff>16949</xdr:rowOff>
    </xdr:from>
    <xdr:ext cx="1050159" cy="170688"/>
    <mc:AlternateContent xmlns:mc="http://schemas.openxmlformats.org/markup-compatibility/2006" xmlns:a14="http://schemas.microsoft.com/office/drawing/2010/main">
      <mc:Choice Requires="a14">
        <xdr:sp macro="" textlink="">
          <xdr:nvSpPr>
            <xdr:cNvPr id="57" name="TextBox 75">
              <a:extLst>
                <a:ext uri="{FF2B5EF4-FFF2-40B4-BE49-F238E27FC236}">
                  <a16:creationId xmlns:a16="http://schemas.microsoft.com/office/drawing/2014/main" id="{68B5876A-75D3-4DCA-898E-E0E165200418}"/>
                </a:ext>
              </a:extLst>
            </xdr:cNvPr>
            <xdr:cNvSpPr txBox="1"/>
          </xdr:nvSpPr>
          <xdr:spPr>
            <a:xfrm>
              <a:off x="12503991" y="6332024"/>
              <a:ext cx="1050159" cy="170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solidFill>
                          <a:schemeClr val="accent2">
                            <a:lumMod val="75000"/>
                          </a:schemeClr>
                        </a:solidFill>
                        <a:latin typeface="Cambria Math" panose="02040503050406030204" pitchFamily="18" charset="0"/>
                      </a:rPr>
                      <m:t>max</m:t>
                    </m:r>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sub>
                    </m:sSub>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r>
                      <a:rPr lang="en-US" sz="1100" b="0" i="1">
                        <a:solidFill>
                          <a:schemeClr val="accent2">
                            <a:lumMod val="75000"/>
                          </a:schemeClr>
                        </a:solidFill>
                        <a:latin typeface="Cambria Math" panose="02040503050406030204" pitchFamily="18" charset="0"/>
                      </a:rPr>
                      <m:t>|,1}</m:t>
                    </m:r>
                    <m:r>
                      <m:rPr>
                        <m:nor/>
                      </m:rPr>
                      <a:rPr lang="en-US" sz="1100" b="0" i="0">
                        <a:solidFill>
                          <a:schemeClr val="accent2">
                            <a:lumMod val="75000"/>
                          </a:schemeClr>
                        </a:solidFill>
                        <a:latin typeface="Cambria Math" panose="02040503050406030204" pitchFamily="18" charset="0"/>
                      </a:rPr>
                      <m:t>)</m:t>
                    </m:r>
                  </m:oMath>
                </m:oMathPara>
              </a14:m>
              <a:endParaRPr lang="en-US" sz="1100">
                <a:solidFill>
                  <a:schemeClr val="accent2">
                    <a:lumMod val="75000"/>
                  </a:schemeClr>
                </a:solidFill>
              </a:endParaRPr>
            </a:p>
          </xdr:txBody>
        </xdr:sp>
      </mc:Choice>
      <mc:Fallback xmlns="">
        <xdr:sp macro="" textlink="">
          <xdr:nvSpPr>
            <xdr:cNvPr id="57" name="TextBox 75">
              <a:extLst>
                <a:ext uri="{FF2B5EF4-FFF2-40B4-BE49-F238E27FC236}">
                  <a16:creationId xmlns:a16="http://schemas.microsoft.com/office/drawing/2014/main" id="{68B5876A-75D3-4DCA-898E-E0E165200418}"/>
                </a:ext>
              </a:extLst>
            </xdr:cNvPr>
            <xdr:cNvSpPr txBox="1"/>
          </xdr:nvSpPr>
          <xdr:spPr>
            <a:xfrm>
              <a:off x="12503991" y="6332024"/>
              <a:ext cx="1050159" cy="170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max⁡({|</a:t>
              </a: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_𝑡^𝑇 |,1}")</a:t>
              </a:r>
              <a:r>
                <a:rPr lang="zh-CN" altLang="en-US" sz="1100" b="0" i="0">
                  <a:solidFill>
                    <a:schemeClr val="accent2">
                      <a:lumMod val="75000"/>
                    </a:schemeClr>
                  </a:solidFill>
                  <a:latin typeface="Cambria Math" panose="02040503050406030204" pitchFamily="18" charset="0"/>
                </a:rPr>
                <a:t>"</a:t>
              </a:r>
              <a:endParaRPr lang="en-US" sz="1100">
                <a:solidFill>
                  <a:schemeClr val="accent2">
                    <a:lumMod val="75000"/>
                  </a:schemeClr>
                </a:solidFill>
              </a:endParaRPr>
            </a:p>
          </xdr:txBody>
        </xdr:sp>
      </mc:Fallback>
    </mc:AlternateContent>
    <xdr:clientData/>
  </xdr:oneCellAnchor>
  <xdr:twoCellAnchor>
    <xdr:from>
      <xdr:col>19</xdr:col>
      <xdr:colOff>324665</xdr:colOff>
      <xdr:row>35</xdr:row>
      <xdr:rowOff>167341</xdr:rowOff>
    </xdr:from>
    <xdr:to>
      <xdr:col>21</xdr:col>
      <xdr:colOff>52504</xdr:colOff>
      <xdr:row>40</xdr:row>
      <xdr:rowOff>51091</xdr:rowOff>
    </xdr:to>
    <xdr:sp macro="" textlink="">
      <xdr:nvSpPr>
        <xdr:cNvPr id="58" name="Rectangle 76">
          <a:extLst>
            <a:ext uri="{FF2B5EF4-FFF2-40B4-BE49-F238E27FC236}">
              <a16:creationId xmlns:a16="http://schemas.microsoft.com/office/drawing/2014/main" id="{FC0F1259-95A7-415D-92CF-C83485F79D7B}"/>
            </a:ext>
          </a:extLst>
        </xdr:cNvPr>
        <xdr:cNvSpPr/>
      </xdr:nvSpPr>
      <xdr:spPr>
        <a:xfrm>
          <a:off x="14802665" y="5825191"/>
          <a:ext cx="1251839" cy="702900"/>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5</xdr:col>
      <xdr:colOff>40031</xdr:colOff>
      <xdr:row>24</xdr:row>
      <xdr:rowOff>482</xdr:rowOff>
    </xdr:from>
    <xdr:ext cx="249043" cy="165366"/>
    <mc:AlternateContent xmlns:mc="http://schemas.openxmlformats.org/markup-compatibility/2006" xmlns:a14="http://schemas.microsoft.com/office/drawing/2010/main">
      <mc:Choice Requires="a14">
        <xdr:sp macro="" textlink="">
          <xdr:nvSpPr>
            <xdr:cNvPr id="59" name="TextBox 77">
              <a:extLst>
                <a:ext uri="{FF2B5EF4-FFF2-40B4-BE49-F238E27FC236}">
                  <a16:creationId xmlns:a16="http://schemas.microsoft.com/office/drawing/2014/main" id="{BE97D9E5-FF6C-48E2-9B4E-58AFDF8264B9}"/>
                </a:ext>
              </a:extLst>
            </xdr:cNvPr>
            <xdr:cNvSpPr txBox="1"/>
          </xdr:nvSpPr>
          <xdr:spPr>
            <a:xfrm>
              <a:off x="3850031" y="3886682"/>
              <a:ext cx="24904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𝑾</m:t>
                        </m:r>
                      </m:e>
                      <m:sub>
                        <m:r>
                          <a:rPr lang="en-US" sz="1100" b="0" i="1">
                            <a:solidFill>
                              <a:schemeClr val="accent2">
                                <a:lumMod val="75000"/>
                              </a:schemeClr>
                            </a:solidFill>
                            <a:latin typeface="Cambria Math" panose="02040503050406030204" pitchFamily="18" charset="0"/>
                          </a:rPr>
                          <m:t>𝑘</m:t>
                        </m:r>
                      </m:sub>
                    </m:sSub>
                  </m:oMath>
                </m:oMathPara>
              </a14:m>
              <a:endParaRPr lang="en-US" sz="1100">
                <a:solidFill>
                  <a:schemeClr val="accent2">
                    <a:lumMod val="75000"/>
                  </a:schemeClr>
                </a:solidFill>
              </a:endParaRPr>
            </a:p>
          </xdr:txBody>
        </xdr:sp>
      </mc:Choice>
      <mc:Fallback xmlns="">
        <xdr:sp macro="" textlink="">
          <xdr:nvSpPr>
            <xdr:cNvPr id="59" name="TextBox 77">
              <a:extLst>
                <a:ext uri="{FF2B5EF4-FFF2-40B4-BE49-F238E27FC236}">
                  <a16:creationId xmlns:a16="http://schemas.microsoft.com/office/drawing/2014/main" id="{BE97D9E5-FF6C-48E2-9B4E-58AFDF8264B9}"/>
                </a:ext>
              </a:extLst>
            </xdr:cNvPr>
            <xdr:cNvSpPr txBox="1"/>
          </xdr:nvSpPr>
          <xdr:spPr>
            <a:xfrm>
              <a:off x="3850031" y="3886682"/>
              <a:ext cx="24904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𝑾</a:t>
              </a:r>
              <a:r>
                <a:rPr lang="en-US" sz="1100" b="0" i="0">
                  <a:solidFill>
                    <a:schemeClr val="accent2">
                      <a:lumMod val="75000"/>
                    </a:schemeClr>
                  </a:solidFill>
                  <a:latin typeface="Cambria Math" panose="02040503050406030204" pitchFamily="18" charset="0"/>
                </a:rPr>
                <a:t>_𝑘</a:t>
              </a:r>
              <a:endParaRPr lang="en-US" sz="1100">
                <a:solidFill>
                  <a:schemeClr val="accent2">
                    <a:lumMod val="75000"/>
                  </a:schemeClr>
                </a:solidFill>
              </a:endParaRPr>
            </a:p>
          </xdr:txBody>
        </xdr:sp>
      </mc:Fallback>
    </mc:AlternateContent>
    <xdr:clientData/>
  </xdr:oneCellAnchor>
  <xdr:oneCellAnchor>
    <xdr:from>
      <xdr:col>9</xdr:col>
      <xdr:colOff>36013</xdr:colOff>
      <xdr:row>23</xdr:row>
      <xdr:rowOff>122156</xdr:rowOff>
    </xdr:from>
    <xdr:ext cx="449482" cy="252057"/>
    <mc:AlternateContent xmlns:mc="http://schemas.openxmlformats.org/markup-compatibility/2006" xmlns:a14="http://schemas.microsoft.com/office/drawing/2010/main">
      <mc:Choice Requires="a14">
        <xdr:sp macro="" textlink="">
          <xdr:nvSpPr>
            <xdr:cNvPr id="60" name="TextBox 78">
              <a:extLst>
                <a:ext uri="{FF2B5EF4-FFF2-40B4-BE49-F238E27FC236}">
                  <a16:creationId xmlns:a16="http://schemas.microsoft.com/office/drawing/2014/main" id="{BB8BE246-B520-445F-8F0C-489F9E5D5732}"/>
                </a:ext>
              </a:extLst>
            </xdr:cNvPr>
            <xdr:cNvSpPr txBox="1"/>
          </xdr:nvSpPr>
          <xdr:spPr>
            <a:xfrm>
              <a:off x="6894013" y="3846431"/>
              <a:ext cx="449482" cy="2520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f>
                        <m:fPr>
                          <m:ctrlPr>
                            <a:rPr lang="en-US" sz="1100" b="1" i="1">
                              <a:solidFill>
                                <a:schemeClr val="accent2">
                                  <a:lumMod val="75000"/>
                                </a:schemeClr>
                              </a:solidFill>
                              <a:latin typeface="Cambria Math" panose="02040503050406030204" pitchFamily="18" charset="0"/>
                            </a:rPr>
                          </m:ctrlPr>
                        </m:fPr>
                        <m:num>
                          <m:r>
                            <a:rPr lang="en-US" sz="1100" b="1" i="1">
                              <a:solidFill>
                                <a:schemeClr val="accent2">
                                  <a:lumMod val="75000"/>
                                </a:schemeClr>
                              </a:solidFill>
                              <a:latin typeface="Cambria Math" panose="02040503050406030204" pitchFamily="18" charset="0"/>
                            </a:rPr>
                            <m:t>𝟏</m:t>
                          </m:r>
                        </m:num>
                        <m:den>
                          <m:rad>
                            <m:radPr>
                              <m:degHide m:val="on"/>
                              <m:ctrlPr>
                                <a:rPr lang="en-US" sz="1100" b="1" i="1">
                                  <a:solidFill>
                                    <a:schemeClr val="accent2">
                                      <a:lumMod val="75000"/>
                                    </a:schemeClr>
                                  </a:solidFill>
                                  <a:latin typeface="Cambria Math" panose="02040503050406030204" pitchFamily="18" charset="0"/>
                                </a:rPr>
                              </m:ctrlPr>
                            </m:radPr>
                            <m:deg/>
                            <m:e>
                              <m:r>
                                <a:rPr lang="en-US" sz="1100" b="1" i="1">
                                  <a:solidFill>
                                    <a:schemeClr val="accent2">
                                      <a:lumMod val="75000"/>
                                    </a:schemeClr>
                                  </a:solidFill>
                                  <a:latin typeface="Cambria Math" panose="02040503050406030204" pitchFamily="18" charset="0"/>
                                </a:rPr>
                                <m:t>𝒅</m:t>
                              </m:r>
                            </m:e>
                          </m:rad>
                        </m:den>
                      </m:f>
                      <m:r>
                        <a:rPr lang="en-US" sz="1100" b="1" i="1">
                          <a:solidFill>
                            <a:schemeClr val="accent2">
                              <a:lumMod val="75000"/>
                            </a:schemeClr>
                          </a:solidFill>
                          <a:latin typeface="Cambria Math" panose="02040503050406030204" pitchFamily="18" charset="0"/>
                        </a:rPr>
                        <m:t>𝑾</m:t>
                      </m:r>
                    </m:e>
                    <m:sub>
                      <m:r>
                        <a:rPr lang="en-US" sz="1100" b="0" i="1">
                          <a:solidFill>
                            <a:schemeClr val="accent2">
                              <a:lumMod val="75000"/>
                            </a:schemeClr>
                          </a:solidFill>
                          <a:latin typeface="Cambria Math" panose="02040503050406030204" pitchFamily="18" charset="0"/>
                        </a:rPr>
                        <m:t>𝐾</m:t>
                      </m:r>
                    </m:sub>
                  </m:sSub>
                  <m:r>
                    <a:rPr lang="en-US" sz="1100" b="0" i="0">
                      <a:solidFill>
                        <a:schemeClr val="accent2">
                          <a:lumMod val="75000"/>
                        </a:schemeClr>
                      </a:solidFill>
                      <a:latin typeface="Cambria Math" panose="02040503050406030204" pitchFamily="18" charset="0"/>
                    </a:rPr>
                    <m:t> </m:t>
                  </m:r>
                </m:oMath>
              </a14:m>
              <a:endParaRPr lang="en-US" sz="1100">
                <a:solidFill>
                  <a:schemeClr val="accent2">
                    <a:lumMod val="75000"/>
                  </a:schemeClr>
                </a:solidFill>
              </a:endParaRPr>
            </a:p>
          </xdr:txBody>
        </xdr:sp>
      </mc:Choice>
      <mc:Fallback xmlns="">
        <xdr:sp macro="" textlink="">
          <xdr:nvSpPr>
            <xdr:cNvPr id="60" name="TextBox 78">
              <a:extLst>
                <a:ext uri="{FF2B5EF4-FFF2-40B4-BE49-F238E27FC236}">
                  <a16:creationId xmlns:a16="http://schemas.microsoft.com/office/drawing/2014/main" id="{BB8BE246-B520-445F-8F0C-489F9E5D5732}"/>
                </a:ext>
              </a:extLst>
            </xdr:cNvPr>
            <xdr:cNvSpPr txBox="1"/>
          </xdr:nvSpPr>
          <xdr:spPr>
            <a:xfrm>
              <a:off x="6894013" y="3846431"/>
              <a:ext cx="449482" cy="2520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accent2">
                      <a:lumMod val="75000"/>
                    </a:schemeClr>
                  </a:solidFill>
                </a:rPr>
                <a:t> </a:t>
              </a:r>
              <a:r>
                <a:rPr lang="en-US" altLang="zh-CN"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𝟏/√𝒅 𝑾</a:t>
              </a:r>
              <a:r>
                <a:rPr lang="en-US" sz="1100" b="0" i="0">
                  <a:solidFill>
                    <a:schemeClr val="accent2">
                      <a:lumMod val="75000"/>
                    </a:schemeClr>
                  </a:solidFill>
                  <a:latin typeface="Cambria Math" panose="02040503050406030204" pitchFamily="18" charset="0"/>
                </a:rPr>
                <a:t>〗_𝐾  </a:t>
              </a:r>
              <a:endParaRPr lang="en-US" sz="1100">
                <a:solidFill>
                  <a:schemeClr val="accent2">
                    <a:lumMod val="75000"/>
                  </a:schemeClr>
                </a:solidFill>
              </a:endParaRPr>
            </a:p>
          </xdr:txBody>
        </xdr:sp>
      </mc:Fallback>
    </mc:AlternateContent>
    <xdr:clientData/>
  </xdr:oneCellAnchor>
  <xdr:oneCellAnchor>
    <xdr:from>
      <xdr:col>3</xdr:col>
      <xdr:colOff>57733</xdr:colOff>
      <xdr:row>11</xdr:row>
      <xdr:rowOff>89122</xdr:rowOff>
    </xdr:from>
    <xdr:ext cx="924650" cy="254429"/>
    <xdr:sp macro="" textlink="">
      <xdr:nvSpPr>
        <xdr:cNvPr id="61" name="TextBox 81">
          <a:extLst>
            <a:ext uri="{FF2B5EF4-FFF2-40B4-BE49-F238E27FC236}">
              <a16:creationId xmlns:a16="http://schemas.microsoft.com/office/drawing/2014/main" id="{8A74E82A-72CB-4DFC-B6F5-DEA933068F01}"/>
            </a:ext>
          </a:extLst>
        </xdr:cNvPr>
        <xdr:cNvSpPr txBox="1"/>
      </xdr:nvSpPr>
      <xdr:spPr>
        <a:xfrm>
          <a:off x="2343733" y="1870297"/>
          <a:ext cx="924650" cy="254429"/>
        </a:xfrm>
        <a:prstGeom prst="rect">
          <a:avLst/>
        </a:prstGeom>
        <a:solidFill>
          <a:schemeClr val="bg1"/>
        </a:solidFill>
        <a:ln w="28575">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kern="1200"/>
            <a:t>Parameters</a:t>
          </a:r>
        </a:p>
      </xdr:txBody>
    </xdr:sp>
    <xdr:clientData/>
  </xdr:oneCellAnchor>
  <xdr:oneCellAnchor>
    <xdr:from>
      <xdr:col>15</xdr:col>
      <xdr:colOff>203136</xdr:colOff>
      <xdr:row>27</xdr:row>
      <xdr:rowOff>4310</xdr:rowOff>
    </xdr:from>
    <xdr:ext cx="725393" cy="254429"/>
    <xdr:sp macro="" textlink="">
      <xdr:nvSpPr>
        <xdr:cNvPr id="62" name="TextBox 85">
          <a:extLst>
            <a:ext uri="{FF2B5EF4-FFF2-40B4-BE49-F238E27FC236}">
              <a16:creationId xmlns:a16="http://schemas.microsoft.com/office/drawing/2014/main" id="{B539AA61-23D6-4215-99ED-53C6692F97F8}"/>
            </a:ext>
          </a:extLst>
        </xdr:cNvPr>
        <xdr:cNvSpPr txBox="1"/>
      </xdr:nvSpPr>
      <xdr:spPr>
        <a:xfrm>
          <a:off x="11633136" y="4376285"/>
          <a:ext cx="725393" cy="254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store</a:t>
          </a:r>
        </a:p>
      </xdr:txBody>
    </xdr:sp>
    <xdr:clientData/>
  </xdr:oneCellAnchor>
  <xdr:oneCellAnchor>
    <xdr:from>
      <xdr:col>18</xdr:col>
      <xdr:colOff>132239</xdr:colOff>
      <xdr:row>34</xdr:row>
      <xdr:rowOff>31105</xdr:rowOff>
    </xdr:from>
    <xdr:ext cx="725393" cy="254429"/>
    <xdr:sp macro="" textlink="">
      <xdr:nvSpPr>
        <xdr:cNvPr id="63" name="TextBox 86">
          <a:extLst>
            <a:ext uri="{FF2B5EF4-FFF2-40B4-BE49-F238E27FC236}">
              <a16:creationId xmlns:a16="http://schemas.microsoft.com/office/drawing/2014/main" id="{A1C7F49C-BD99-47F4-B428-F8EA73AB8940}"/>
            </a:ext>
          </a:extLst>
        </xdr:cNvPr>
        <xdr:cNvSpPr txBox="1"/>
      </xdr:nvSpPr>
      <xdr:spPr>
        <a:xfrm>
          <a:off x="13848239" y="5536555"/>
          <a:ext cx="725393" cy="254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retrieve</a:t>
          </a:r>
        </a:p>
      </xdr:txBody>
    </xdr:sp>
    <xdr:clientData/>
  </xdr:oneCellAnchor>
  <xdr:twoCellAnchor>
    <xdr:from>
      <xdr:col>14</xdr:col>
      <xdr:colOff>167472</xdr:colOff>
      <xdr:row>10</xdr:row>
      <xdr:rowOff>97693</xdr:rowOff>
    </xdr:from>
    <xdr:to>
      <xdr:col>23</xdr:col>
      <xdr:colOff>293077</xdr:colOff>
      <xdr:row>52</xdr:row>
      <xdr:rowOff>97692</xdr:rowOff>
    </xdr:to>
    <xdr:sp macro="" textlink="">
      <xdr:nvSpPr>
        <xdr:cNvPr id="64" name="Rectangle 87">
          <a:extLst>
            <a:ext uri="{FF2B5EF4-FFF2-40B4-BE49-F238E27FC236}">
              <a16:creationId xmlns:a16="http://schemas.microsoft.com/office/drawing/2014/main" id="{04425C07-7464-46F8-8351-3FEF79AD7449}"/>
            </a:ext>
          </a:extLst>
        </xdr:cNvPr>
        <xdr:cNvSpPr/>
      </xdr:nvSpPr>
      <xdr:spPr>
        <a:xfrm>
          <a:off x="10835472" y="1716943"/>
          <a:ext cx="6983605" cy="68008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kern="1200">
              <a:solidFill>
                <a:schemeClr val="tx1"/>
              </a:solidFill>
            </a:rPr>
            <a:t>mLSTM</a:t>
          </a:r>
        </a:p>
      </xdr:txBody>
    </xdr:sp>
    <xdr:clientData/>
  </xdr:twoCellAnchor>
  <xdr:oneCellAnchor>
    <xdr:from>
      <xdr:col>17</xdr:col>
      <xdr:colOff>86591</xdr:colOff>
      <xdr:row>24</xdr:row>
      <xdr:rowOff>190500</xdr:rowOff>
    </xdr:from>
    <xdr:ext cx="197618" cy="170496"/>
    <mc:AlternateContent xmlns:mc="http://schemas.openxmlformats.org/markup-compatibility/2006" xmlns:a14="http://schemas.microsoft.com/office/drawing/2010/main">
      <mc:Choice Requires="a14">
        <xdr:sp macro="" textlink="">
          <xdr:nvSpPr>
            <xdr:cNvPr id="65" name="TextBox 88">
              <a:extLst>
                <a:ext uri="{FF2B5EF4-FFF2-40B4-BE49-F238E27FC236}">
                  <a16:creationId xmlns:a16="http://schemas.microsoft.com/office/drawing/2014/main" id="{EA448547-4FB0-4237-8B6E-CE5F731EA29F}"/>
                </a:ext>
              </a:extLst>
            </xdr:cNvPr>
            <xdr:cNvSpPr txBox="1"/>
          </xdr:nvSpPr>
          <xdr:spPr>
            <a:xfrm>
              <a:off x="13040591" y="4048125"/>
              <a:ext cx="197618" cy="170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oMath>
                </m:oMathPara>
              </a14:m>
              <a:endParaRPr lang="en-US" sz="1100">
                <a:solidFill>
                  <a:schemeClr val="accent2">
                    <a:lumMod val="75000"/>
                  </a:schemeClr>
                </a:solidFill>
              </a:endParaRPr>
            </a:p>
          </xdr:txBody>
        </xdr:sp>
      </mc:Choice>
      <mc:Fallback xmlns="">
        <xdr:sp macro="" textlink="">
          <xdr:nvSpPr>
            <xdr:cNvPr id="65" name="TextBox 88">
              <a:extLst>
                <a:ext uri="{FF2B5EF4-FFF2-40B4-BE49-F238E27FC236}">
                  <a16:creationId xmlns:a16="http://schemas.microsoft.com/office/drawing/2014/main" id="{EA448547-4FB0-4237-8B6E-CE5F731EA29F}"/>
                </a:ext>
              </a:extLst>
            </xdr:cNvPr>
            <xdr:cNvSpPr txBox="1"/>
          </xdr:nvSpPr>
          <xdr:spPr>
            <a:xfrm>
              <a:off x="13040591" y="4048125"/>
              <a:ext cx="197618" cy="170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_𝑡^𝑇</a:t>
              </a:r>
              <a:endParaRPr lang="en-US" sz="1100">
                <a:solidFill>
                  <a:schemeClr val="accent2">
                    <a:lumMod val="75000"/>
                  </a:schemeClr>
                </a:solidFill>
              </a:endParaRPr>
            </a:p>
          </xdr:txBody>
        </xdr:sp>
      </mc:Fallback>
    </mc:AlternateContent>
    <xdr:clientData/>
  </xdr:oneCellAnchor>
  <xdr:twoCellAnchor>
    <xdr:from>
      <xdr:col>26</xdr:col>
      <xdr:colOff>323272</xdr:colOff>
      <xdr:row>28</xdr:row>
      <xdr:rowOff>161637</xdr:rowOff>
    </xdr:from>
    <xdr:to>
      <xdr:col>29</xdr:col>
      <xdr:colOff>46182</xdr:colOff>
      <xdr:row>34</xdr:row>
      <xdr:rowOff>55824</xdr:rowOff>
    </xdr:to>
    <xdr:sp macro="" textlink="">
      <xdr:nvSpPr>
        <xdr:cNvPr id="66" name="Rectangle 89">
          <a:extLst>
            <a:ext uri="{FF2B5EF4-FFF2-40B4-BE49-F238E27FC236}">
              <a16:creationId xmlns:a16="http://schemas.microsoft.com/office/drawing/2014/main" id="{35A2E798-B495-498C-869A-2CBFEFCD636C}"/>
            </a:ext>
          </a:extLst>
        </xdr:cNvPr>
        <xdr:cNvSpPr/>
      </xdr:nvSpPr>
      <xdr:spPr>
        <a:xfrm>
          <a:off x="20135272" y="4695537"/>
          <a:ext cx="2008910" cy="865737"/>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29</xdr:col>
      <xdr:colOff>323070</xdr:colOff>
      <xdr:row>41</xdr:row>
      <xdr:rowOff>0</xdr:rowOff>
    </xdr:from>
    <xdr:to>
      <xdr:col>31</xdr:col>
      <xdr:colOff>55703</xdr:colOff>
      <xdr:row>48</xdr:row>
      <xdr:rowOff>77447</xdr:rowOff>
    </xdr:to>
    <xdr:sp macro="" textlink="">
      <xdr:nvSpPr>
        <xdr:cNvPr id="67" name="Rectangle 90">
          <a:extLst>
            <a:ext uri="{FF2B5EF4-FFF2-40B4-BE49-F238E27FC236}">
              <a16:creationId xmlns:a16="http://schemas.microsoft.com/office/drawing/2014/main" id="{C1358457-5251-40E1-938E-46C330A1DA6A}"/>
            </a:ext>
          </a:extLst>
        </xdr:cNvPr>
        <xdr:cNvSpPr/>
      </xdr:nvSpPr>
      <xdr:spPr>
        <a:xfrm>
          <a:off x="22421070" y="6638925"/>
          <a:ext cx="1256633" cy="1210922"/>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31</xdr:col>
      <xdr:colOff>0</xdr:colOff>
      <xdr:row>21</xdr:row>
      <xdr:rowOff>34925</xdr:rowOff>
    </xdr:from>
    <xdr:ext cx="65" cy="162224"/>
    <xdr:sp macro="" textlink="">
      <xdr:nvSpPr>
        <xdr:cNvPr id="68" name="TextBox 91">
          <a:extLst>
            <a:ext uri="{FF2B5EF4-FFF2-40B4-BE49-F238E27FC236}">
              <a16:creationId xmlns:a16="http://schemas.microsoft.com/office/drawing/2014/main" id="{41AE535F-1FBC-40C3-B7AE-F94712F869F6}"/>
            </a:ext>
          </a:extLst>
        </xdr:cNvPr>
        <xdr:cNvSpPr txBox="1"/>
      </xdr:nvSpPr>
      <xdr:spPr>
        <a:xfrm>
          <a:off x="23622000" y="3435350"/>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25</xdr:col>
      <xdr:colOff>109681</xdr:colOff>
      <xdr:row>3</xdr:row>
      <xdr:rowOff>187819</xdr:rowOff>
    </xdr:from>
    <xdr:ext cx="184727" cy="165366"/>
    <mc:AlternateContent xmlns:mc="http://schemas.openxmlformats.org/markup-compatibility/2006" xmlns:a14="http://schemas.microsoft.com/office/drawing/2010/main">
      <mc:Choice Requires="a14">
        <xdr:sp macro="" textlink="">
          <xdr:nvSpPr>
            <xdr:cNvPr id="69" name="TextBox 92">
              <a:extLst>
                <a:ext uri="{FF2B5EF4-FFF2-40B4-BE49-F238E27FC236}">
                  <a16:creationId xmlns:a16="http://schemas.microsoft.com/office/drawing/2014/main" id="{D7FC777B-2276-4E0F-BB01-47DD6946F235}"/>
                </a:ext>
              </a:extLst>
            </xdr:cNvPr>
            <xdr:cNvSpPr txBox="1"/>
          </xdr:nvSpPr>
          <xdr:spPr>
            <a:xfrm>
              <a:off x="19159681" y="645019"/>
              <a:ext cx="18472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𝒙</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69" name="TextBox 92">
              <a:extLst>
                <a:ext uri="{FF2B5EF4-FFF2-40B4-BE49-F238E27FC236}">
                  <a16:creationId xmlns:a16="http://schemas.microsoft.com/office/drawing/2014/main" id="{D7FC777B-2276-4E0F-BB01-47DD6946F235}"/>
                </a:ext>
              </a:extLst>
            </xdr:cNvPr>
            <xdr:cNvSpPr txBox="1"/>
          </xdr:nvSpPr>
          <xdr:spPr>
            <a:xfrm>
              <a:off x="19159681" y="645019"/>
              <a:ext cx="184727"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accent2">
                      <a:lumMod val="75000"/>
                    </a:schemeClr>
                  </a:solidFill>
                  <a:latin typeface="Cambria Math" panose="02040503050406030204" pitchFamily="18" charset="0"/>
                </a:rPr>
                <a:t>𝒙</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25</xdr:col>
      <xdr:colOff>94108</xdr:colOff>
      <xdr:row>24</xdr:row>
      <xdr:rowOff>4261</xdr:rowOff>
    </xdr:from>
    <xdr:ext cx="179408" cy="165366"/>
    <mc:AlternateContent xmlns:mc="http://schemas.openxmlformats.org/markup-compatibility/2006" xmlns:a14="http://schemas.microsoft.com/office/drawing/2010/main">
      <mc:Choice Requires="a14">
        <xdr:sp macro="" textlink="">
          <xdr:nvSpPr>
            <xdr:cNvPr id="70" name="TextBox 93">
              <a:extLst>
                <a:ext uri="{FF2B5EF4-FFF2-40B4-BE49-F238E27FC236}">
                  <a16:creationId xmlns:a16="http://schemas.microsoft.com/office/drawing/2014/main" id="{34463843-41A3-4C76-92D9-7904C6BDFBB6}"/>
                </a:ext>
              </a:extLst>
            </xdr:cNvPr>
            <xdr:cNvSpPr txBox="1"/>
          </xdr:nvSpPr>
          <xdr:spPr>
            <a:xfrm>
              <a:off x="19144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0" name="TextBox 93">
              <a:extLst>
                <a:ext uri="{FF2B5EF4-FFF2-40B4-BE49-F238E27FC236}">
                  <a16:creationId xmlns:a16="http://schemas.microsoft.com/office/drawing/2014/main" id="{34463843-41A3-4C76-92D9-7904C6BDFBB6}"/>
                </a:ext>
              </a:extLst>
            </xdr:cNvPr>
            <xdr:cNvSpPr txBox="1"/>
          </xdr:nvSpPr>
          <xdr:spPr>
            <a:xfrm>
              <a:off x="19144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27</xdr:col>
      <xdr:colOff>76710</xdr:colOff>
      <xdr:row>15</xdr:row>
      <xdr:rowOff>0</xdr:rowOff>
    </xdr:from>
    <xdr:ext cx="148630" cy="165366"/>
    <mc:AlternateContent xmlns:mc="http://schemas.openxmlformats.org/markup-compatibility/2006" xmlns:a14="http://schemas.microsoft.com/office/drawing/2010/main">
      <mc:Choice Requires="a14">
        <xdr:sp macro="" textlink="">
          <xdr:nvSpPr>
            <xdr:cNvPr id="71" name="TextBox 94">
              <a:extLst>
                <a:ext uri="{FF2B5EF4-FFF2-40B4-BE49-F238E27FC236}">
                  <a16:creationId xmlns:a16="http://schemas.microsoft.com/office/drawing/2014/main" id="{41A83CE5-CE89-496D-9356-3C5EECC623A1}"/>
                </a:ext>
              </a:extLst>
            </xdr:cNvPr>
            <xdr:cNvSpPr txBox="1"/>
          </xdr:nvSpPr>
          <xdr:spPr>
            <a:xfrm>
              <a:off x="2065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𝑓</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1" name="TextBox 94">
              <a:extLst>
                <a:ext uri="{FF2B5EF4-FFF2-40B4-BE49-F238E27FC236}">
                  <a16:creationId xmlns:a16="http://schemas.microsoft.com/office/drawing/2014/main" id="{41A83CE5-CE89-496D-9356-3C5EECC623A1}"/>
                </a:ext>
              </a:extLst>
            </xdr:cNvPr>
            <xdr:cNvSpPr txBox="1"/>
          </xdr:nvSpPr>
          <xdr:spPr>
            <a:xfrm>
              <a:off x="2065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𝑓_𝑡</a:t>
              </a:r>
              <a:endParaRPr lang="en-US" sz="1100">
                <a:solidFill>
                  <a:schemeClr val="accent2">
                    <a:lumMod val="75000"/>
                  </a:schemeClr>
                </a:solidFill>
              </a:endParaRPr>
            </a:p>
          </xdr:txBody>
        </xdr:sp>
      </mc:Fallback>
    </mc:AlternateContent>
    <xdr:clientData/>
  </xdr:oneCellAnchor>
  <xdr:oneCellAnchor>
    <xdr:from>
      <xdr:col>25</xdr:col>
      <xdr:colOff>80972</xdr:colOff>
      <xdr:row>15</xdr:row>
      <xdr:rowOff>0</xdr:rowOff>
    </xdr:from>
    <xdr:ext cx="148630" cy="176587"/>
    <mc:AlternateContent xmlns:mc="http://schemas.openxmlformats.org/markup-compatibility/2006" xmlns:a14="http://schemas.microsoft.com/office/drawing/2010/main">
      <mc:Choice Requires="a14">
        <xdr:sp macro="" textlink="">
          <xdr:nvSpPr>
            <xdr:cNvPr id="72" name="TextBox 95">
              <a:extLst>
                <a:ext uri="{FF2B5EF4-FFF2-40B4-BE49-F238E27FC236}">
                  <a16:creationId xmlns:a16="http://schemas.microsoft.com/office/drawing/2014/main" id="{2105FCEF-0C2A-48F1-910F-33BEAF795616}"/>
                </a:ext>
              </a:extLst>
            </xdr:cNvPr>
            <xdr:cNvSpPr txBox="1"/>
          </xdr:nvSpPr>
          <xdr:spPr>
            <a:xfrm>
              <a:off x="19130972" y="2428875"/>
              <a:ext cx="148630" cy="176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𝑓</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2" name="TextBox 95">
              <a:extLst>
                <a:ext uri="{FF2B5EF4-FFF2-40B4-BE49-F238E27FC236}">
                  <a16:creationId xmlns:a16="http://schemas.microsoft.com/office/drawing/2014/main" id="{2105FCEF-0C2A-48F1-910F-33BEAF795616}"/>
                </a:ext>
              </a:extLst>
            </xdr:cNvPr>
            <xdr:cNvSpPr txBox="1"/>
          </xdr:nvSpPr>
          <xdr:spPr>
            <a:xfrm>
              <a:off x="19130972" y="2428875"/>
              <a:ext cx="148630" cy="1765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𝑓 ̃_𝑡</a:t>
              </a:r>
              <a:endParaRPr lang="en-US" sz="1100">
                <a:solidFill>
                  <a:schemeClr val="accent2">
                    <a:lumMod val="75000"/>
                  </a:schemeClr>
                </a:solidFill>
              </a:endParaRPr>
            </a:p>
          </xdr:txBody>
        </xdr:sp>
      </mc:Fallback>
    </mc:AlternateContent>
    <xdr:clientData/>
  </xdr:oneCellAnchor>
  <xdr:oneCellAnchor>
    <xdr:from>
      <xdr:col>27</xdr:col>
      <xdr:colOff>29612</xdr:colOff>
      <xdr:row>10</xdr:row>
      <xdr:rowOff>187982</xdr:rowOff>
    </xdr:from>
    <xdr:ext cx="316049" cy="165366"/>
    <mc:AlternateContent xmlns:mc="http://schemas.openxmlformats.org/markup-compatibility/2006" xmlns:a14="http://schemas.microsoft.com/office/drawing/2010/main">
      <mc:Choice Requires="a14">
        <xdr:sp macro="" textlink="">
          <xdr:nvSpPr>
            <xdr:cNvPr id="73" name="TextBox 96">
              <a:extLst>
                <a:ext uri="{FF2B5EF4-FFF2-40B4-BE49-F238E27FC236}">
                  <a16:creationId xmlns:a16="http://schemas.microsoft.com/office/drawing/2014/main" id="{33F6ADCE-135B-4566-96BB-6FC8842DCB0E}"/>
                </a:ext>
              </a:extLst>
            </xdr:cNvPr>
            <xdr:cNvSpPr txBox="1"/>
          </xdr:nvSpPr>
          <xdr:spPr>
            <a:xfrm>
              <a:off x="20603612" y="1778657"/>
              <a:ext cx="31604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r>
                          <a:rPr lang="en-US" sz="1100" b="0" i="1">
                            <a:solidFill>
                              <a:schemeClr val="accent2">
                                <a:lumMod val="75000"/>
                              </a:schemeClr>
                            </a:solidFill>
                            <a:latin typeface="Cambria Math" panose="02040503050406030204" pitchFamily="18" charset="0"/>
                          </a:rPr>
                          <m:t>−1</m:t>
                        </m:r>
                      </m:sub>
                    </m:sSub>
                  </m:oMath>
                </m:oMathPara>
              </a14:m>
              <a:endParaRPr lang="en-US" sz="1100">
                <a:solidFill>
                  <a:schemeClr val="accent2">
                    <a:lumMod val="75000"/>
                  </a:schemeClr>
                </a:solidFill>
              </a:endParaRPr>
            </a:p>
          </xdr:txBody>
        </xdr:sp>
      </mc:Choice>
      <mc:Fallback xmlns="">
        <xdr:sp macro="" textlink="">
          <xdr:nvSpPr>
            <xdr:cNvPr id="73" name="TextBox 96">
              <a:extLst>
                <a:ext uri="{FF2B5EF4-FFF2-40B4-BE49-F238E27FC236}">
                  <a16:creationId xmlns:a16="http://schemas.microsoft.com/office/drawing/2014/main" id="{33F6ADCE-135B-4566-96BB-6FC8842DCB0E}"/>
                </a:ext>
              </a:extLst>
            </xdr:cNvPr>
            <xdr:cNvSpPr txBox="1"/>
          </xdr:nvSpPr>
          <xdr:spPr>
            <a:xfrm>
              <a:off x="20603612" y="1778657"/>
              <a:ext cx="31604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_(𝑡−1)</a:t>
              </a:r>
              <a:endParaRPr lang="en-US" sz="1100">
                <a:solidFill>
                  <a:schemeClr val="accent2">
                    <a:lumMod val="75000"/>
                  </a:schemeClr>
                </a:solidFill>
              </a:endParaRPr>
            </a:p>
          </xdr:txBody>
        </xdr:sp>
      </mc:Fallback>
    </mc:AlternateContent>
    <xdr:clientData/>
  </xdr:oneCellAnchor>
  <xdr:oneCellAnchor>
    <xdr:from>
      <xdr:col>27</xdr:col>
      <xdr:colOff>98021</xdr:colOff>
      <xdr:row>32</xdr:row>
      <xdr:rowOff>4262</xdr:rowOff>
    </xdr:from>
    <xdr:ext cx="137794" cy="165366"/>
    <mc:AlternateContent xmlns:mc="http://schemas.openxmlformats.org/markup-compatibility/2006" xmlns:a14="http://schemas.microsoft.com/office/drawing/2010/main">
      <mc:Choice Requires="a14">
        <xdr:sp macro="" textlink="">
          <xdr:nvSpPr>
            <xdr:cNvPr id="74" name="TextBox 97">
              <a:extLst>
                <a:ext uri="{FF2B5EF4-FFF2-40B4-BE49-F238E27FC236}">
                  <a16:creationId xmlns:a16="http://schemas.microsoft.com/office/drawing/2014/main" id="{D1AADEFB-EA42-49C3-9CAA-165FC3F8D949}"/>
                </a:ext>
              </a:extLst>
            </xdr:cNvPr>
            <xdr:cNvSpPr txBox="1"/>
          </xdr:nvSpPr>
          <xdr:spPr>
            <a:xfrm>
              <a:off x="20672021" y="5185862"/>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4" name="TextBox 97">
              <a:extLst>
                <a:ext uri="{FF2B5EF4-FFF2-40B4-BE49-F238E27FC236}">
                  <a16:creationId xmlns:a16="http://schemas.microsoft.com/office/drawing/2014/main" id="{D1AADEFB-EA42-49C3-9CAA-165FC3F8D949}"/>
                </a:ext>
              </a:extLst>
            </xdr:cNvPr>
            <xdr:cNvSpPr txBox="1"/>
          </xdr:nvSpPr>
          <xdr:spPr>
            <a:xfrm>
              <a:off x="20672021" y="5185862"/>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𝑖_𝑡</a:t>
              </a:r>
              <a:endParaRPr lang="en-US" sz="1100">
                <a:solidFill>
                  <a:schemeClr val="accent2">
                    <a:lumMod val="75000"/>
                  </a:schemeClr>
                </a:solidFill>
              </a:endParaRPr>
            </a:p>
          </xdr:txBody>
        </xdr:sp>
      </mc:Fallback>
    </mc:AlternateContent>
    <xdr:clientData/>
  </xdr:oneCellAnchor>
  <xdr:oneCellAnchor>
    <xdr:from>
      <xdr:col>30</xdr:col>
      <xdr:colOff>106543</xdr:colOff>
      <xdr:row>45</xdr:row>
      <xdr:rowOff>4262</xdr:rowOff>
    </xdr:from>
    <xdr:ext cx="174471" cy="165366"/>
    <mc:AlternateContent xmlns:mc="http://schemas.openxmlformats.org/markup-compatibility/2006" xmlns:a14="http://schemas.microsoft.com/office/drawing/2010/main">
      <mc:Choice Requires="a14">
        <xdr:sp macro="" textlink="">
          <xdr:nvSpPr>
            <xdr:cNvPr id="75" name="TextBox 98">
              <a:extLst>
                <a:ext uri="{FF2B5EF4-FFF2-40B4-BE49-F238E27FC236}">
                  <a16:creationId xmlns:a16="http://schemas.microsoft.com/office/drawing/2014/main" id="{A085D336-2BC3-420A-AC05-588E44368E8E}"/>
                </a:ext>
              </a:extLst>
            </xdr:cNvPr>
            <xdr:cNvSpPr txBox="1"/>
          </xdr:nvSpPr>
          <xdr:spPr>
            <a:xfrm>
              <a:off x="2296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𝒐</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5" name="TextBox 98">
              <a:extLst>
                <a:ext uri="{FF2B5EF4-FFF2-40B4-BE49-F238E27FC236}">
                  <a16:creationId xmlns:a16="http://schemas.microsoft.com/office/drawing/2014/main" id="{A085D336-2BC3-420A-AC05-588E44368E8E}"/>
                </a:ext>
              </a:extLst>
            </xdr:cNvPr>
            <xdr:cNvSpPr txBox="1"/>
          </xdr:nvSpPr>
          <xdr:spPr>
            <a:xfrm>
              <a:off x="2296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25</xdr:col>
      <xdr:colOff>106543</xdr:colOff>
      <xdr:row>45</xdr:row>
      <xdr:rowOff>4262</xdr:rowOff>
    </xdr:from>
    <xdr:ext cx="174471" cy="165366"/>
    <mc:AlternateContent xmlns:mc="http://schemas.openxmlformats.org/markup-compatibility/2006" xmlns:a14="http://schemas.microsoft.com/office/drawing/2010/main">
      <mc:Choice Requires="a14">
        <xdr:sp macro="" textlink="">
          <xdr:nvSpPr>
            <xdr:cNvPr id="76" name="TextBox 99">
              <a:extLst>
                <a:ext uri="{FF2B5EF4-FFF2-40B4-BE49-F238E27FC236}">
                  <a16:creationId xmlns:a16="http://schemas.microsoft.com/office/drawing/2014/main" id="{CE18819C-AC52-4865-B6DB-DA7EB03E41D9}"/>
                </a:ext>
              </a:extLst>
            </xdr:cNvPr>
            <xdr:cNvSpPr txBox="1"/>
          </xdr:nvSpPr>
          <xdr:spPr>
            <a:xfrm>
              <a:off x="1915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𝒐</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6" name="TextBox 99">
              <a:extLst>
                <a:ext uri="{FF2B5EF4-FFF2-40B4-BE49-F238E27FC236}">
                  <a16:creationId xmlns:a16="http://schemas.microsoft.com/office/drawing/2014/main" id="{CE18819C-AC52-4865-B6DB-DA7EB03E41D9}"/>
                </a:ext>
              </a:extLst>
            </xdr:cNvPr>
            <xdr:cNvSpPr txBox="1"/>
          </xdr:nvSpPr>
          <xdr:spPr>
            <a:xfrm>
              <a:off x="19156543" y="7290887"/>
              <a:ext cx="17447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𝒐</a:t>
              </a:r>
              <a:r>
                <a:rPr lang="en-US" sz="1100" b="0" i="0">
                  <a:solidFill>
                    <a:schemeClr val="accent2">
                      <a:lumMod val="75000"/>
                    </a:schemeClr>
                  </a:solidFill>
                  <a:latin typeface="Cambria Math" panose="02040503050406030204" pitchFamily="18" charset="0"/>
                </a:rPr>
                <a:t> ̃_𝑡</a:t>
              </a:r>
              <a:endParaRPr lang="en-US" sz="1100">
                <a:solidFill>
                  <a:schemeClr val="accent2">
                    <a:lumMod val="75000"/>
                  </a:schemeClr>
                </a:solidFill>
              </a:endParaRPr>
            </a:p>
          </xdr:txBody>
        </xdr:sp>
      </mc:Fallback>
    </mc:AlternateContent>
    <xdr:clientData/>
  </xdr:oneCellAnchor>
  <xdr:oneCellAnchor>
    <xdr:from>
      <xdr:col>30</xdr:col>
      <xdr:colOff>89496</xdr:colOff>
      <xdr:row>49</xdr:row>
      <xdr:rowOff>4262</xdr:rowOff>
    </xdr:from>
    <xdr:ext cx="182229" cy="165366"/>
    <mc:AlternateContent xmlns:mc="http://schemas.openxmlformats.org/markup-compatibility/2006" xmlns:a14="http://schemas.microsoft.com/office/drawing/2010/main">
      <mc:Choice Requires="a14">
        <xdr:sp macro="" textlink="">
          <xdr:nvSpPr>
            <xdr:cNvPr id="77" name="TextBox 100">
              <a:extLst>
                <a:ext uri="{FF2B5EF4-FFF2-40B4-BE49-F238E27FC236}">
                  <a16:creationId xmlns:a16="http://schemas.microsoft.com/office/drawing/2014/main" id="{0F89B1AC-62F7-4766-BA7E-E661225D5C11}"/>
                </a:ext>
              </a:extLst>
            </xdr:cNvPr>
            <xdr:cNvSpPr txBox="1"/>
          </xdr:nvSpPr>
          <xdr:spPr>
            <a:xfrm>
              <a:off x="22949496" y="7938587"/>
              <a:ext cx="18222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𝒉</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7" name="TextBox 100">
              <a:extLst>
                <a:ext uri="{FF2B5EF4-FFF2-40B4-BE49-F238E27FC236}">
                  <a16:creationId xmlns:a16="http://schemas.microsoft.com/office/drawing/2014/main" id="{0F89B1AC-62F7-4766-BA7E-E661225D5C11}"/>
                </a:ext>
              </a:extLst>
            </xdr:cNvPr>
            <xdr:cNvSpPr txBox="1"/>
          </xdr:nvSpPr>
          <xdr:spPr>
            <a:xfrm>
              <a:off x="22949496" y="7938587"/>
              <a:ext cx="18222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𝒉</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27</xdr:col>
      <xdr:colOff>103855</xdr:colOff>
      <xdr:row>35</xdr:row>
      <xdr:rowOff>1049</xdr:rowOff>
    </xdr:from>
    <xdr:ext cx="181588" cy="165366"/>
    <mc:AlternateContent xmlns:mc="http://schemas.openxmlformats.org/markup-compatibility/2006" xmlns:a14="http://schemas.microsoft.com/office/drawing/2010/main">
      <mc:Choice Requires="a14">
        <xdr:sp macro="" textlink="">
          <xdr:nvSpPr>
            <xdr:cNvPr id="78" name="TextBox 101">
              <a:extLst>
                <a:ext uri="{FF2B5EF4-FFF2-40B4-BE49-F238E27FC236}">
                  <a16:creationId xmlns:a16="http://schemas.microsoft.com/office/drawing/2014/main" id="{752C2D18-ECD7-4C2B-9B7F-932B41E1CEAB}"/>
                </a:ext>
              </a:extLst>
            </xdr:cNvPr>
            <xdr:cNvSpPr txBox="1"/>
          </xdr:nvSpPr>
          <xdr:spPr>
            <a:xfrm>
              <a:off x="20677855" y="5668424"/>
              <a:ext cx="18158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8" name="TextBox 101">
              <a:extLst>
                <a:ext uri="{FF2B5EF4-FFF2-40B4-BE49-F238E27FC236}">
                  <a16:creationId xmlns:a16="http://schemas.microsoft.com/office/drawing/2014/main" id="{752C2D18-ECD7-4C2B-9B7F-932B41E1CEAB}"/>
                </a:ext>
              </a:extLst>
            </xdr:cNvPr>
            <xdr:cNvSpPr txBox="1"/>
          </xdr:nvSpPr>
          <xdr:spPr>
            <a:xfrm>
              <a:off x="20677855" y="5668424"/>
              <a:ext cx="18158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30</xdr:col>
      <xdr:colOff>78155</xdr:colOff>
      <xdr:row>41</xdr:row>
      <xdr:rowOff>14655</xdr:rowOff>
    </xdr:from>
    <xdr:ext cx="182229" cy="178126"/>
    <mc:AlternateContent xmlns:mc="http://schemas.openxmlformats.org/markup-compatibility/2006" xmlns:a14="http://schemas.microsoft.com/office/drawing/2010/main">
      <mc:Choice Requires="a14">
        <xdr:sp macro="" textlink="">
          <xdr:nvSpPr>
            <xdr:cNvPr id="79" name="TextBox 102">
              <a:extLst>
                <a:ext uri="{FF2B5EF4-FFF2-40B4-BE49-F238E27FC236}">
                  <a16:creationId xmlns:a16="http://schemas.microsoft.com/office/drawing/2014/main" id="{10020A74-9EF5-46B3-A87C-1C3D7291745E}"/>
                </a:ext>
              </a:extLst>
            </xdr:cNvPr>
            <xdr:cNvSpPr txBox="1"/>
          </xdr:nvSpPr>
          <xdr:spPr>
            <a:xfrm>
              <a:off x="22938155" y="6653580"/>
              <a:ext cx="182229" cy="17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1" i="1">
                                <a:solidFill>
                                  <a:schemeClr val="accent2">
                                    <a:lumMod val="75000"/>
                                  </a:schemeClr>
                                </a:solidFill>
                                <a:latin typeface="Cambria Math" panose="02040503050406030204" pitchFamily="18" charset="0"/>
                              </a:rPr>
                              <m:t>𝒉</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79" name="TextBox 102">
              <a:extLst>
                <a:ext uri="{FF2B5EF4-FFF2-40B4-BE49-F238E27FC236}">
                  <a16:creationId xmlns:a16="http://schemas.microsoft.com/office/drawing/2014/main" id="{10020A74-9EF5-46B3-A87C-1C3D7291745E}"/>
                </a:ext>
              </a:extLst>
            </xdr:cNvPr>
            <xdr:cNvSpPr txBox="1"/>
          </xdr:nvSpPr>
          <xdr:spPr>
            <a:xfrm>
              <a:off x="22938155" y="6653580"/>
              <a:ext cx="182229" cy="17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𝒉</a:t>
              </a:r>
              <a:r>
                <a:rPr lang="en-US" sz="1100" b="0" i="0">
                  <a:solidFill>
                    <a:schemeClr val="accent2">
                      <a:lumMod val="75000"/>
                    </a:schemeClr>
                  </a:solidFill>
                  <a:latin typeface="Cambria Math" panose="02040503050406030204" pitchFamily="18" charset="0"/>
                </a:rPr>
                <a:t> ̃_𝑡</a:t>
              </a:r>
              <a:endParaRPr lang="en-US" sz="1100">
                <a:solidFill>
                  <a:schemeClr val="accent2">
                    <a:lumMod val="75000"/>
                  </a:schemeClr>
                </a:solidFill>
              </a:endParaRPr>
            </a:p>
          </xdr:txBody>
        </xdr:sp>
      </mc:Fallback>
    </mc:AlternateContent>
    <xdr:clientData/>
  </xdr:oneCellAnchor>
  <xdr:twoCellAnchor>
    <xdr:from>
      <xdr:col>26</xdr:col>
      <xdr:colOff>319827</xdr:colOff>
      <xdr:row>10</xdr:row>
      <xdr:rowOff>144825</xdr:rowOff>
    </xdr:from>
    <xdr:to>
      <xdr:col>29</xdr:col>
      <xdr:colOff>40409</xdr:colOff>
      <xdr:row>17</xdr:row>
      <xdr:rowOff>46691</xdr:rowOff>
    </xdr:to>
    <xdr:sp macro="" textlink="">
      <xdr:nvSpPr>
        <xdr:cNvPr id="80" name="Rectangle 103">
          <a:extLst>
            <a:ext uri="{FF2B5EF4-FFF2-40B4-BE49-F238E27FC236}">
              <a16:creationId xmlns:a16="http://schemas.microsoft.com/office/drawing/2014/main" id="{2D5BDA19-931C-4F37-9302-68846C2A2622}"/>
            </a:ext>
          </a:extLst>
        </xdr:cNvPr>
        <xdr:cNvSpPr/>
      </xdr:nvSpPr>
      <xdr:spPr>
        <a:xfrm>
          <a:off x="20131827" y="1764075"/>
          <a:ext cx="2006582" cy="1035341"/>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26</xdr:col>
      <xdr:colOff>315900</xdr:colOff>
      <xdr:row>8</xdr:row>
      <xdr:rowOff>117075</xdr:rowOff>
    </xdr:from>
    <xdr:ext cx="725393" cy="416524"/>
    <xdr:sp macro="" textlink="">
      <xdr:nvSpPr>
        <xdr:cNvPr id="81" name="TextBox 104">
          <a:extLst>
            <a:ext uri="{FF2B5EF4-FFF2-40B4-BE49-F238E27FC236}">
              <a16:creationId xmlns:a16="http://schemas.microsoft.com/office/drawing/2014/main" id="{EAF776A0-3DE9-4701-893C-A237B2F8A3F7}"/>
            </a:ext>
          </a:extLst>
        </xdr:cNvPr>
        <xdr:cNvSpPr txBox="1"/>
      </xdr:nvSpPr>
      <xdr:spPr>
        <a:xfrm>
          <a:off x="20127900" y="1412475"/>
          <a:ext cx="725393"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Cell State</a:t>
          </a:r>
        </a:p>
      </xdr:txBody>
    </xdr:sp>
    <xdr:clientData/>
  </xdr:oneCellAnchor>
  <xdr:oneCellAnchor>
    <xdr:from>
      <xdr:col>31</xdr:col>
      <xdr:colOff>92708</xdr:colOff>
      <xdr:row>8</xdr:row>
      <xdr:rowOff>90563</xdr:rowOff>
    </xdr:from>
    <xdr:ext cx="902448" cy="416524"/>
    <xdr:sp macro="" textlink="">
      <xdr:nvSpPr>
        <xdr:cNvPr id="82" name="TextBox 105">
          <a:extLst>
            <a:ext uri="{FF2B5EF4-FFF2-40B4-BE49-F238E27FC236}">
              <a16:creationId xmlns:a16="http://schemas.microsoft.com/office/drawing/2014/main" id="{A59814AF-1A7A-4CF3-9403-49DC3D5276D4}"/>
            </a:ext>
          </a:extLst>
        </xdr:cNvPr>
        <xdr:cNvSpPr txBox="1"/>
      </xdr:nvSpPr>
      <xdr:spPr>
        <a:xfrm>
          <a:off x="23714708" y="1385963"/>
          <a:ext cx="902448" cy="41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Normalizer State</a:t>
          </a:r>
        </a:p>
      </xdr:txBody>
    </xdr:sp>
    <xdr:clientData/>
  </xdr:oneCellAnchor>
  <xdr:oneCellAnchor>
    <xdr:from>
      <xdr:col>32</xdr:col>
      <xdr:colOff>29612</xdr:colOff>
      <xdr:row>10</xdr:row>
      <xdr:rowOff>182647</xdr:rowOff>
    </xdr:from>
    <xdr:ext cx="319125" cy="165366"/>
    <mc:AlternateContent xmlns:mc="http://schemas.openxmlformats.org/markup-compatibility/2006" xmlns:a14="http://schemas.microsoft.com/office/drawing/2010/main">
      <mc:Choice Requires="a14">
        <xdr:sp macro="" textlink="">
          <xdr:nvSpPr>
            <xdr:cNvPr id="83" name="TextBox 106">
              <a:extLst>
                <a:ext uri="{FF2B5EF4-FFF2-40B4-BE49-F238E27FC236}">
                  <a16:creationId xmlns:a16="http://schemas.microsoft.com/office/drawing/2014/main" id="{D68A184E-A5F4-4868-AC1A-9368035CF1D6}"/>
                </a:ext>
              </a:extLst>
            </xdr:cNvPr>
            <xdr:cNvSpPr txBox="1"/>
          </xdr:nvSpPr>
          <xdr:spPr>
            <a:xfrm>
              <a:off x="24413612" y="1782847"/>
              <a:ext cx="31912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r>
                          <a:rPr lang="en-US" sz="1100" b="0" i="1">
                            <a:solidFill>
                              <a:schemeClr val="accent2">
                                <a:lumMod val="75000"/>
                              </a:schemeClr>
                            </a:solidFill>
                            <a:latin typeface="Cambria Math" panose="02040503050406030204" pitchFamily="18" charset="0"/>
                          </a:rPr>
                          <m:t>−1</m:t>
                        </m:r>
                      </m:sub>
                    </m:sSub>
                  </m:oMath>
                </m:oMathPara>
              </a14:m>
              <a:endParaRPr lang="en-US" sz="1100">
                <a:solidFill>
                  <a:schemeClr val="accent2">
                    <a:lumMod val="75000"/>
                  </a:schemeClr>
                </a:solidFill>
              </a:endParaRPr>
            </a:p>
          </xdr:txBody>
        </xdr:sp>
      </mc:Choice>
      <mc:Fallback xmlns="">
        <xdr:sp macro="" textlink="">
          <xdr:nvSpPr>
            <xdr:cNvPr id="83" name="TextBox 106">
              <a:extLst>
                <a:ext uri="{FF2B5EF4-FFF2-40B4-BE49-F238E27FC236}">
                  <a16:creationId xmlns:a16="http://schemas.microsoft.com/office/drawing/2014/main" id="{D68A184E-A5F4-4868-AC1A-9368035CF1D6}"/>
                </a:ext>
              </a:extLst>
            </xdr:cNvPr>
            <xdr:cNvSpPr txBox="1"/>
          </xdr:nvSpPr>
          <xdr:spPr>
            <a:xfrm>
              <a:off x="24413612" y="1782847"/>
              <a:ext cx="31912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_(𝑡−1)</a:t>
              </a:r>
              <a:endParaRPr lang="en-US" sz="1100">
                <a:solidFill>
                  <a:schemeClr val="accent2">
                    <a:lumMod val="75000"/>
                  </a:schemeClr>
                </a:solidFill>
              </a:endParaRPr>
            </a:p>
          </xdr:txBody>
        </xdr:sp>
      </mc:Fallback>
    </mc:AlternateContent>
    <xdr:clientData/>
  </xdr:oneCellAnchor>
  <xdr:oneCellAnchor>
    <xdr:from>
      <xdr:col>32</xdr:col>
      <xdr:colOff>76710</xdr:colOff>
      <xdr:row>15</xdr:row>
      <xdr:rowOff>0</xdr:rowOff>
    </xdr:from>
    <xdr:ext cx="148630" cy="165366"/>
    <mc:AlternateContent xmlns:mc="http://schemas.openxmlformats.org/markup-compatibility/2006" xmlns:a14="http://schemas.microsoft.com/office/drawing/2010/main">
      <mc:Choice Requires="a14">
        <xdr:sp macro="" textlink="">
          <xdr:nvSpPr>
            <xdr:cNvPr id="84" name="TextBox 107">
              <a:extLst>
                <a:ext uri="{FF2B5EF4-FFF2-40B4-BE49-F238E27FC236}">
                  <a16:creationId xmlns:a16="http://schemas.microsoft.com/office/drawing/2014/main" id="{215E4C23-B8ED-4564-987C-B4D9334B2B61}"/>
                </a:ext>
              </a:extLst>
            </xdr:cNvPr>
            <xdr:cNvSpPr txBox="1"/>
          </xdr:nvSpPr>
          <xdr:spPr>
            <a:xfrm>
              <a:off x="2446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𝑓</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84" name="TextBox 107">
              <a:extLst>
                <a:ext uri="{FF2B5EF4-FFF2-40B4-BE49-F238E27FC236}">
                  <a16:creationId xmlns:a16="http://schemas.microsoft.com/office/drawing/2014/main" id="{215E4C23-B8ED-4564-987C-B4D9334B2B61}"/>
                </a:ext>
              </a:extLst>
            </xdr:cNvPr>
            <xdr:cNvSpPr txBox="1"/>
          </xdr:nvSpPr>
          <xdr:spPr>
            <a:xfrm>
              <a:off x="24460710" y="2428875"/>
              <a:ext cx="148630"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𝑓_𝑡</a:t>
              </a:r>
              <a:endParaRPr lang="en-US" sz="1100">
                <a:solidFill>
                  <a:schemeClr val="accent2">
                    <a:lumMod val="75000"/>
                  </a:schemeClr>
                </a:solidFill>
              </a:endParaRPr>
            </a:p>
          </xdr:txBody>
        </xdr:sp>
      </mc:Fallback>
    </mc:AlternateContent>
    <xdr:clientData/>
  </xdr:oneCellAnchor>
  <xdr:twoCellAnchor>
    <xdr:from>
      <xdr:col>31</xdr:col>
      <xdr:colOff>304139</xdr:colOff>
      <xdr:row>10</xdr:row>
      <xdr:rowOff>144825</xdr:rowOff>
    </xdr:from>
    <xdr:to>
      <xdr:col>33</xdr:col>
      <xdr:colOff>49679</xdr:colOff>
      <xdr:row>17</xdr:row>
      <xdr:rowOff>40341</xdr:rowOff>
    </xdr:to>
    <xdr:sp macro="" textlink="">
      <xdr:nvSpPr>
        <xdr:cNvPr id="85" name="Rectangle 108">
          <a:extLst>
            <a:ext uri="{FF2B5EF4-FFF2-40B4-BE49-F238E27FC236}">
              <a16:creationId xmlns:a16="http://schemas.microsoft.com/office/drawing/2014/main" id="{340829A5-22FD-469B-915C-0F7172BD3DE2}"/>
            </a:ext>
          </a:extLst>
        </xdr:cNvPr>
        <xdr:cNvSpPr/>
      </xdr:nvSpPr>
      <xdr:spPr>
        <a:xfrm>
          <a:off x="23926139" y="1764075"/>
          <a:ext cx="1269540" cy="1028991"/>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32</xdr:col>
      <xdr:colOff>98021</xdr:colOff>
      <xdr:row>32</xdr:row>
      <xdr:rowOff>13600</xdr:rowOff>
    </xdr:from>
    <xdr:ext cx="137794" cy="165366"/>
    <mc:AlternateContent xmlns:mc="http://schemas.openxmlformats.org/markup-compatibility/2006" xmlns:a14="http://schemas.microsoft.com/office/drawing/2010/main">
      <mc:Choice Requires="a14">
        <xdr:sp macro="" textlink="">
          <xdr:nvSpPr>
            <xdr:cNvPr id="86" name="TextBox 109">
              <a:extLst>
                <a:ext uri="{FF2B5EF4-FFF2-40B4-BE49-F238E27FC236}">
                  <a16:creationId xmlns:a16="http://schemas.microsoft.com/office/drawing/2014/main" id="{7349750C-F16A-4F52-879A-B226BE3C05C5}"/>
                </a:ext>
              </a:extLst>
            </xdr:cNvPr>
            <xdr:cNvSpPr txBox="1"/>
          </xdr:nvSpPr>
          <xdr:spPr>
            <a:xfrm>
              <a:off x="24482021" y="5195200"/>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86" name="TextBox 109">
              <a:extLst>
                <a:ext uri="{FF2B5EF4-FFF2-40B4-BE49-F238E27FC236}">
                  <a16:creationId xmlns:a16="http://schemas.microsoft.com/office/drawing/2014/main" id="{7349750C-F16A-4F52-879A-B226BE3C05C5}"/>
                </a:ext>
              </a:extLst>
            </xdr:cNvPr>
            <xdr:cNvSpPr txBox="1"/>
          </xdr:nvSpPr>
          <xdr:spPr>
            <a:xfrm>
              <a:off x="24482021" y="5195200"/>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𝑖_𝑡</a:t>
              </a:r>
              <a:endParaRPr lang="en-US" sz="1100">
                <a:solidFill>
                  <a:schemeClr val="accent2">
                    <a:lumMod val="75000"/>
                  </a:schemeClr>
                </a:solidFill>
              </a:endParaRPr>
            </a:p>
          </xdr:txBody>
        </xdr:sp>
      </mc:Fallback>
    </mc:AlternateContent>
    <xdr:clientData/>
  </xdr:oneCellAnchor>
  <xdr:twoCellAnchor>
    <xdr:from>
      <xdr:col>31</xdr:col>
      <xdr:colOff>319224</xdr:colOff>
      <xdr:row>32</xdr:row>
      <xdr:rowOff>0</xdr:rowOff>
    </xdr:from>
    <xdr:to>
      <xdr:col>33</xdr:col>
      <xdr:colOff>47063</xdr:colOff>
      <xdr:row>34</xdr:row>
      <xdr:rowOff>60971</xdr:rowOff>
    </xdr:to>
    <xdr:sp macro="" textlink="">
      <xdr:nvSpPr>
        <xdr:cNvPr id="87" name="Rectangle 110">
          <a:extLst>
            <a:ext uri="{FF2B5EF4-FFF2-40B4-BE49-F238E27FC236}">
              <a16:creationId xmlns:a16="http://schemas.microsoft.com/office/drawing/2014/main" id="{246BF586-5898-4799-832E-D01C5A000488}"/>
            </a:ext>
          </a:extLst>
        </xdr:cNvPr>
        <xdr:cNvSpPr/>
      </xdr:nvSpPr>
      <xdr:spPr>
        <a:xfrm>
          <a:off x="23941224" y="5181600"/>
          <a:ext cx="1251839" cy="384821"/>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32</xdr:col>
      <xdr:colOff>103855</xdr:colOff>
      <xdr:row>35</xdr:row>
      <xdr:rowOff>1049</xdr:rowOff>
    </xdr:from>
    <xdr:ext cx="184346" cy="165366"/>
    <mc:AlternateContent xmlns:mc="http://schemas.openxmlformats.org/markup-compatibility/2006" xmlns:a14="http://schemas.microsoft.com/office/drawing/2010/main">
      <mc:Choice Requires="a14">
        <xdr:sp macro="" textlink="">
          <xdr:nvSpPr>
            <xdr:cNvPr id="88" name="TextBox 111">
              <a:extLst>
                <a:ext uri="{FF2B5EF4-FFF2-40B4-BE49-F238E27FC236}">
                  <a16:creationId xmlns:a16="http://schemas.microsoft.com/office/drawing/2014/main" id="{0022FFC2-9376-47FF-A8B2-35C9B0D91148}"/>
                </a:ext>
              </a:extLst>
            </xdr:cNvPr>
            <xdr:cNvSpPr txBox="1"/>
          </xdr:nvSpPr>
          <xdr:spPr>
            <a:xfrm>
              <a:off x="24487855" y="5668424"/>
              <a:ext cx="1843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88" name="TextBox 111">
              <a:extLst>
                <a:ext uri="{FF2B5EF4-FFF2-40B4-BE49-F238E27FC236}">
                  <a16:creationId xmlns:a16="http://schemas.microsoft.com/office/drawing/2014/main" id="{0022FFC2-9376-47FF-A8B2-35C9B0D91148}"/>
                </a:ext>
              </a:extLst>
            </xdr:cNvPr>
            <xdr:cNvSpPr txBox="1"/>
          </xdr:nvSpPr>
          <xdr:spPr>
            <a:xfrm>
              <a:off x="24487855" y="5668424"/>
              <a:ext cx="1843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25</xdr:col>
      <xdr:colOff>86591</xdr:colOff>
      <xdr:row>28</xdr:row>
      <xdr:rowOff>0</xdr:rowOff>
    </xdr:from>
    <xdr:ext cx="177741" cy="165366"/>
    <mc:AlternateContent xmlns:mc="http://schemas.openxmlformats.org/markup-compatibility/2006" xmlns:a14="http://schemas.microsoft.com/office/drawing/2010/main">
      <mc:Choice Requires="a14">
        <xdr:sp macro="" textlink="">
          <xdr:nvSpPr>
            <xdr:cNvPr id="89" name="TextBox 112">
              <a:extLst>
                <a:ext uri="{FF2B5EF4-FFF2-40B4-BE49-F238E27FC236}">
                  <a16:creationId xmlns:a16="http://schemas.microsoft.com/office/drawing/2014/main" id="{BEA676D2-05E5-4F82-B8D3-737DB2A3B095}"/>
                </a:ext>
              </a:extLst>
            </xdr:cNvPr>
            <xdr:cNvSpPr txBox="1"/>
          </xdr:nvSpPr>
          <xdr:spPr>
            <a:xfrm>
              <a:off x="19136591" y="4533900"/>
              <a:ext cx="17774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𝒗</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89" name="TextBox 112">
              <a:extLst>
                <a:ext uri="{FF2B5EF4-FFF2-40B4-BE49-F238E27FC236}">
                  <a16:creationId xmlns:a16="http://schemas.microsoft.com/office/drawing/2014/main" id="{BEA676D2-05E5-4F82-B8D3-737DB2A3B095}"/>
                </a:ext>
              </a:extLst>
            </xdr:cNvPr>
            <xdr:cNvSpPr txBox="1"/>
          </xdr:nvSpPr>
          <xdr:spPr>
            <a:xfrm>
              <a:off x="19136591" y="4533900"/>
              <a:ext cx="177741"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𝒗</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25</xdr:col>
      <xdr:colOff>80972</xdr:colOff>
      <xdr:row>32</xdr:row>
      <xdr:rowOff>0</xdr:rowOff>
    </xdr:from>
    <xdr:ext cx="137795" cy="165366"/>
    <mc:AlternateContent xmlns:mc="http://schemas.openxmlformats.org/markup-compatibility/2006" xmlns:a14="http://schemas.microsoft.com/office/drawing/2010/main">
      <mc:Choice Requires="a14">
        <xdr:sp macro="" textlink="">
          <xdr:nvSpPr>
            <xdr:cNvPr id="90" name="TextBox 113">
              <a:extLst>
                <a:ext uri="{FF2B5EF4-FFF2-40B4-BE49-F238E27FC236}">
                  <a16:creationId xmlns:a16="http://schemas.microsoft.com/office/drawing/2014/main" id="{BB32907E-2105-4197-BA23-2F9DC6CECB33}"/>
                </a:ext>
              </a:extLst>
            </xdr:cNvPr>
            <xdr:cNvSpPr txBox="1"/>
          </xdr:nvSpPr>
          <xdr:spPr>
            <a:xfrm>
              <a:off x="19130972" y="5181600"/>
              <a:ext cx="13779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acc>
                          <m:accPr>
                            <m:chr m:val="̃"/>
                            <m:ctrlPr>
                              <a:rPr lang="en-US" sz="1100" b="0" i="1">
                                <a:solidFill>
                                  <a:schemeClr val="accent2">
                                    <a:lumMod val="75000"/>
                                  </a:schemeClr>
                                </a:solidFill>
                                <a:latin typeface="Cambria Math" panose="02040503050406030204" pitchFamily="18" charset="0"/>
                              </a:rPr>
                            </m:ctrlPr>
                          </m:accPr>
                          <m:e>
                            <m:r>
                              <a:rPr lang="en-US" sz="1100" b="0" i="1">
                                <a:solidFill>
                                  <a:schemeClr val="accent2">
                                    <a:lumMod val="75000"/>
                                  </a:schemeClr>
                                </a:solidFill>
                                <a:latin typeface="Cambria Math" panose="02040503050406030204" pitchFamily="18" charset="0"/>
                              </a:rPr>
                              <m:t>𝑖</m:t>
                            </m:r>
                          </m:e>
                        </m:acc>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90" name="TextBox 113">
              <a:extLst>
                <a:ext uri="{FF2B5EF4-FFF2-40B4-BE49-F238E27FC236}">
                  <a16:creationId xmlns:a16="http://schemas.microsoft.com/office/drawing/2014/main" id="{BB32907E-2105-4197-BA23-2F9DC6CECB33}"/>
                </a:ext>
              </a:extLst>
            </xdr:cNvPr>
            <xdr:cNvSpPr txBox="1"/>
          </xdr:nvSpPr>
          <xdr:spPr>
            <a:xfrm>
              <a:off x="19130972" y="5181600"/>
              <a:ext cx="137795"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𝑖 ̃_𝑡</a:t>
              </a:r>
              <a:endParaRPr lang="en-US" sz="1100">
                <a:solidFill>
                  <a:schemeClr val="accent2">
                    <a:lumMod val="75000"/>
                  </a:schemeClr>
                </a:solidFill>
              </a:endParaRPr>
            </a:p>
          </xdr:txBody>
        </xdr:sp>
      </mc:Fallback>
    </mc:AlternateContent>
    <xdr:clientData/>
  </xdr:oneCellAnchor>
  <xdr:oneCellAnchor>
    <xdr:from>
      <xdr:col>26</xdr:col>
      <xdr:colOff>288636</xdr:colOff>
      <xdr:row>28</xdr:row>
      <xdr:rowOff>0</xdr:rowOff>
    </xdr:from>
    <xdr:ext cx="525318" cy="225137"/>
    <mc:AlternateContent xmlns:mc="http://schemas.openxmlformats.org/markup-compatibility/2006" xmlns:a14="http://schemas.microsoft.com/office/drawing/2010/main">
      <mc:Choice Requires="a14">
        <xdr:sp macro="" textlink="">
          <xdr:nvSpPr>
            <xdr:cNvPr id="91" name="TextBox 114">
              <a:extLst>
                <a:ext uri="{FF2B5EF4-FFF2-40B4-BE49-F238E27FC236}">
                  <a16:creationId xmlns:a16="http://schemas.microsoft.com/office/drawing/2014/main" id="{9128A52D-3FE6-47FC-A702-17E40833E505}"/>
                </a:ext>
              </a:extLst>
            </xdr:cNvPr>
            <xdr:cNvSpPr txBox="1"/>
          </xdr:nvSpPr>
          <xdr:spPr>
            <a:xfrm>
              <a:off x="20100636" y="4533900"/>
              <a:ext cx="525318" cy="225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𝒗</m:t>
                        </m:r>
                      </m:e>
                      <m:sub>
                        <m:r>
                          <a:rPr lang="en-US" sz="1100" b="0" i="1">
                            <a:solidFill>
                              <a:schemeClr val="accent2">
                                <a:lumMod val="75000"/>
                              </a:schemeClr>
                            </a:solidFill>
                            <a:latin typeface="Cambria Math" panose="02040503050406030204" pitchFamily="18" charset="0"/>
                          </a:rPr>
                          <m:t>𝑡</m:t>
                        </m:r>
                      </m:sub>
                    </m:sSub>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oMath>
                </m:oMathPara>
              </a14:m>
              <a:endParaRPr lang="en-US" sz="1100">
                <a:solidFill>
                  <a:schemeClr val="accent2">
                    <a:lumMod val="75000"/>
                  </a:schemeClr>
                </a:solidFill>
              </a:endParaRPr>
            </a:p>
            <a:p>
              <a:endParaRPr lang="en-US" sz="1100">
                <a:solidFill>
                  <a:schemeClr val="accent2">
                    <a:lumMod val="75000"/>
                  </a:schemeClr>
                </a:solidFill>
              </a:endParaRPr>
            </a:p>
          </xdr:txBody>
        </xdr:sp>
      </mc:Choice>
      <mc:Fallback xmlns="">
        <xdr:sp macro="" textlink="">
          <xdr:nvSpPr>
            <xdr:cNvPr id="91" name="TextBox 114">
              <a:extLst>
                <a:ext uri="{FF2B5EF4-FFF2-40B4-BE49-F238E27FC236}">
                  <a16:creationId xmlns:a16="http://schemas.microsoft.com/office/drawing/2014/main" id="{9128A52D-3FE6-47FC-A702-17E40833E505}"/>
                </a:ext>
              </a:extLst>
            </xdr:cNvPr>
            <xdr:cNvSpPr txBox="1"/>
          </xdr:nvSpPr>
          <xdr:spPr>
            <a:xfrm>
              <a:off x="20100636" y="4533900"/>
              <a:ext cx="525318" cy="225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accent2">
                      <a:lumMod val="75000"/>
                    </a:schemeClr>
                  </a:solidFill>
                  <a:latin typeface="Cambria Math" panose="02040503050406030204" pitchFamily="18" charset="0"/>
                </a:rPr>
                <a:t>𝒗</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_𝑡^𝑇</a:t>
              </a:r>
              <a:endParaRPr lang="en-US" sz="1100">
                <a:solidFill>
                  <a:schemeClr val="accent2">
                    <a:lumMod val="75000"/>
                  </a:schemeClr>
                </a:solidFill>
              </a:endParaRPr>
            </a:p>
            <a:p>
              <a:endParaRPr lang="en-US" sz="1100">
                <a:solidFill>
                  <a:schemeClr val="accent2">
                    <a:lumMod val="75000"/>
                  </a:schemeClr>
                </a:solidFill>
              </a:endParaRPr>
            </a:p>
          </xdr:txBody>
        </xdr:sp>
      </mc:Fallback>
    </mc:AlternateContent>
    <xdr:clientData/>
  </xdr:oneCellAnchor>
  <xdr:oneCellAnchor>
    <xdr:from>
      <xdr:col>25</xdr:col>
      <xdr:colOff>80818</xdr:colOff>
      <xdr:row>19</xdr:row>
      <xdr:rowOff>184727</xdr:rowOff>
    </xdr:from>
    <xdr:ext cx="178382" cy="165366"/>
    <mc:AlternateContent xmlns:mc="http://schemas.openxmlformats.org/markup-compatibility/2006" xmlns:a14="http://schemas.microsoft.com/office/drawing/2010/main">
      <mc:Choice Requires="a14">
        <xdr:sp macro="" textlink="">
          <xdr:nvSpPr>
            <xdr:cNvPr id="92" name="TextBox 115">
              <a:extLst>
                <a:ext uri="{FF2B5EF4-FFF2-40B4-BE49-F238E27FC236}">
                  <a16:creationId xmlns:a16="http://schemas.microsoft.com/office/drawing/2014/main" id="{2FE746D2-9615-4B57-A598-B441545F5736}"/>
                </a:ext>
              </a:extLst>
            </xdr:cNvPr>
            <xdr:cNvSpPr txBox="1"/>
          </xdr:nvSpPr>
          <xdr:spPr>
            <a:xfrm>
              <a:off x="19130818" y="3242252"/>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92" name="TextBox 115">
              <a:extLst>
                <a:ext uri="{FF2B5EF4-FFF2-40B4-BE49-F238E27FC236}">
                  <a16:creationId xmlns:a16="http://schemas.microsoft.com/office/drawing/2014/main" id="{2FE746D2-9615-4B57-A598-B441545F5736}"/>
                </a:ext>
              </a:extLst>
            </xdr:cNvPr>
            <xdr:cNvSpPr txBox="1"/>
          </xdr:nvSpPr>
          <xdr:spPr>
            <a:xfrm>
              <a:off x="19130818" y="3242252"/>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30</xdr:col>
      <xdr:colOff>80818</xdr:colOff>
      <xdr:row>20</xdr:row>
      <xdr:rowOff>0</xdr:rowOff>
    </xdr:from>
    <xdr:ext cx="178382" cy="165366"/>
    <mc:AlternateContent xmlns:mc="http://schemas.openxmlformats.org/markup-compatibility/2006" xmlns:a14="http://schemas.microsoft.com/office/drawing/2010/main">
      <mc:Choice Requires="a14">
        <xdr:sp macro="" textlink="">
          <xdr:nvSpPr>
            <xdr:cNvPr id="93" name="TextBox 116">
              <a:extLst>
                <a:ext uri="{FF2B5EF4-FFF2-40B4-BE49-F238E27FC236}">
                  <a16:creationId xmlns:a16="http://schemas.microsoft.com/office/drawing/2014/main" id="{D39E4A94-29F8-481C-BD43-6856BD1ED9BE}"/>
                </a:ext>
              </a:extLst>
            </xdr:cNvPr>
            <xdr:cNvSpPr txBox="1"/>
          </xdr:nvSpPr>
          <xdr:spPr>
            <a:xfrm>
              <a:off x="22940818" y="3238500"/>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93" name="TextBox 116">
              <a:extLst>
                <a:ext uri="{FF2B5EF4-FFF2-40B4-BE49-F238E27FC236}">
                  <a16:creationId xmlns:a16="http://schemas.microsoft.com/office/drawing/2014/main" id="{D39E4A94-29F8-481C-BD43-6856BD1ED9BE}"/>
                </a:ext>
              </a:extLst>
            </xdr:cNvPr>
            <xdr:cNvSpPr txBox="1"/>
          </xdr:nvSpPr>
          <xdr:spPr>
            <a:xfrm>
              <a:off x="22940818" y="3238500"/>
              <a:ext cx="178382"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30</xdr:col>
      <xdr:colOff>31275</xdr:colOff>
      <xdr:row>34</xdr:row>
      <xdr:rowOff>162588</xdr:rowOff>
    </xdr:from>
    <xdr:ext cx="323999" cy="165366"/>
    <mc:AlternateContent xmlns:mc="http://schemas.openxmlformats.org/markup-compatibility/2006" xmlns:a14="http://schemas.microsoft.com/office/drawing/2010/main">
      <mc:Choice Requires="a14">
        <xdr:sp macro="" textlink="">
          <xdr:nvSpPr>
            <xdr:cNvPr id="94" name="TextBox 117">
              <a:extLst>
                <a:ext uri="{FF2B5EF4-FFF2-40B4-BE49-F238E27FC236}">
                  <a16:creationId xmlns:a16="http://schemas.microsoft.com/office/drawing/2014/main" id="{1FA8A5FF-3548-4997-975C-FBE2B9263106}"/>
                </a:ext>
              </a:extLst>
            </xdr:cNvPr>
            <xdr:cNvSpPr txBox="1"/>
          </xdr:nvSpPr>
          <xdr:spPr>
            <a:xfrm>
              <a:off x="22891275" y="5668038"/>
              <a:ext cx="32399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𝑪</m:t>
                        </m:r>
                      </m:e>
                      <m:sub>
                        <m:r>
                          <a:rPr lang="en-US" sz="1100" b="0" i="1">
                            <a:solidFill>
                              <a:schemeClr val="accent2">
                                <a:lumMod val="75000"/>
                              </a:schemeClr>
                            </a:solidFill>
                            <a:latin typeface="Cambria Math" panose="02040503050406030204" pitchFamily="18" charset="0"/>
                          </a:rPr>
                          <m:t>𝑡</m:t>
                        </m:r>
                      </m:sub>
                    </m:sSub>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94" name="TextBox 117">
              <a:extLst>
                <a:ext uri="{FF2B5EF4-FFF2-40B4-BE49-F238E27FC236}">
                  <a16:creationId xmlns:a16="http://schemas.microsoft.com/office/drawing/2014/main" id="{1FA8A5FF-3548-4997-975C-FBE2B9263106}"/>
                </a:ext>
              </a:extLst>
            </xdr:cNvPr>
            <xdr:cNvSpPr txBox="1"/>
          </xdr:nvSpPr>
          <xdr:spPr>
            <a:xfrm>
              <a:off x="22891275" y="5668038"/>
              <a:ext cx="323999"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𝑪</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26</xdr:col>
      <xdr:colOff>311991</xdr:colOff>
      <xdr:row>39</xdr:row>
      <xdr:rowOff>16949</xdr:rowOff>
    </xdr:from>
    <xdr:ext cx="1050159" cy="170688"/>
    <mc:AlternateContent xmlns:mc="http://schemas.openxmlformats.org/markup-compatibility/2006" xmlns:a14="http://schemas.microsoft.com/office/drawing/2010/main">
      <mc:Choice Requires="a14">
        <xdr:sp macro="" textlink="">
          <xdr:nvSpPr>
            <xdr:cNvPr id="95" name="TextBox 118">
              <a:extLst>
                <a:ext uri="{FF2B5EF4-FFF2-40B4-BE49-F238E27FC236}">
                  <a16:creationId xmlns:a16="http://schemas.microsoft.com/office/drawing/2014/main" id="{191174CC-C024-42ED-8742-8E3F9C2A3008}"/>
                </a:ext>
              </a:extLst>
            </xdr:cNvPr>
            <xdr:cNvSpPr txBox="1"/>
          </xdr:nvSpPr>
          <xdr:spPr>
            <a:xfrm>
              <a:off x="20123991" y="6332024"/>
              <a:ext cx="1050159" cy="170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US" sz="1100" b="0" i="0">
                        <a:solidFill>
                          <a:schemeClr val="accent2">
                            <a:lumMod val="75000"/>
                          </a:schemeClr>
                        </a:solidFill>
                        <a:latin typeface="Cambria Math" panose="02040503050406030204" pitchFamily="18" charset="0"/>
                      </a:rPr>
                      <m:t>max</m:t>
                    </m:r>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sub>
                    </m:sSub>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𝒒</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r>
                      <a:rPr lang="en-US" sz="1100" b="0" i="1">
                        <a:solidFill>
                          <a:schemeClr val="accent2">
                            <a:lumMod val="75000"/>
                          </a:schemeClr>
                        </a:solidFill>
                        <a:latin typeface="Cambria Math" panose="02040503050406030204" pitchFamily="18" charset="0"/>
                      </a:rPr>
                      <m:t>|,1}</m:t>
                    </m:r>
                    <m:r>
                      <m:rPr>
                        <m:nor/>
                      </m:rPr>
                      <a:rPr lang="en-US" sz="1100" b="0" i="0">
                        <a:solidFill>
                          <a:schemeClr val="accent2">
                            <a:lumMod val="75000"/>
                          </a:schemeClr>
                        </a:solidFill>
                        <a:latin typeface="Cambria Math" panose="02040503050406030204" pitchFamily="18" charset="0"/>
                      </a:rPr>
                      <m:t>)</m:t>
                    </m:r>
                  </m:oMath>
                </m:oMathPara>
              </a14:m>
              <a:endParaRPr lang="en-US" sz="1100">
                <a:solidFill>
                  <a:schemeClr val="accent2">
                    <a:lumMod val="75000"/>
                  </a:schemeClr>
                </a:solidFill>
              </a:endParaRPr>
            </a:p>
          </xdr:txBody>
        </xdr:sp>
      </mc:Choice>
      <mc:Fallback xmlns="">
        <xdr:sp macro="" textlink="">
          <xdr:nvSpPr>
            <xdr:cNvPr id="95" name="TextBox 118">
              <a:extLst>
                <a:ext uri="{FF2B5EF4-FFF2-40B4-BE49-F238E27FC236}">
                  <a16:creationId xmlns:a16="http://schemas.microsoft.com/office/drawing/2014/main" id="{191174CC-C024-42ED-8742-8E3F9C2A3008}"/>
                </a:ext>
              </a:extLst>
            </xdr:cNvPr>
            <xdr:cNvSpPr txBox="1"/>
          </xdr:nvSpPr>
          <xdr:spPr>
            <a:xfrm>
              <a:off x="20123991" y="6332024"/>
              <a:ext cx="1050159" cy="170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max⁡({|</a:t>
              </a: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 </a:t>
              </a:r>
              <a:r>
                <a:rPr lang="en-US" sz="1100" b="1" i="0">
                  <a:solidFill>
                    <a:schemeClr val="accent2">
                      <a:lumMod val="75000"/>
                    </a:schemeClr>
                  </a:solidFill>
                  <a:latin typeface="Cambria Math" panose="02040503050406030204" pitchFamily="18" charset="0"/>
                </a:rPr>
                <a:t>𝒒</a:t>
              </a:r>
              <a:r>
                <a:rPr lang="en-US" sz="1100" b="0" i="0">
                  <a:solidFill>
                    <a:schemeClr val="accent2">
                      <a:lumMod val="75000"/>
                    </a:schemeClr>
                  </a:solidFill>
                  <a:latin typeface="Cambria Math" panose="02040503050406030204" pitchFamily="18" charset="0"/>
                </a:rPr>
                <a:t>_𝑡^𝑇 |,1}")</a:t>
              </a:r>
              <a:r>
                <a:rPr lang="zh-CN" altLang="en-US" sz="1100" b="0" i="0">
                  <a:solidFill>
                    <a:schemeClr val="accent2">
                      <a:lumMod val="75000"/>
                    </a:schemeClr>
                  </a:solidFill>
                  <a:latin typeface="Cambria Math" panose="02040503050406030204" pitchFamily="18" charset="0"/>
                </a:rPr>
                <a:t>"</a:t>
              </a:r>
              <a:endParaRPr lang="en-US" sz="1100">
                <a:solidFill>
                  <a:schemeClr val="accent2">
                    <a:lumMod val="75000"/>
                  </a:schemeClr>
                </a:solidFill>
              </a:endParaRPr>
            </a:p>
          </xdr:txBody>
        </xdr:sp>
      </mc:Fallback>
    </mc:AlternateContent>
    <xdr:clientData/>
  </xdr:oneCellAnchor>
  <xdr:twoCellAnchor>
    <xdr:from>
      <xdr:col>29</xdr:col>
      <xdr:colOff>324665</xdr:colOff>
      <xdr:row>35</xdr:row>
      <xdr:rowOff>167341</xdr:rowOff>
    </xdr:from>
    <xdr:to>
      <xdr:col>31</xdr:col>
      <xdr:colOff>52504</xdr:colOff>
      <xdr:row>40</xdr:row>
      <xdr:rowOff>51091</xdr:rowOff>
    </xdr:to>
    <xdr:sp macro="" textlink="">
      <xdr:nvSpPr>
        <xdr:cNvPr id="96" name="Rectangle 119">
          <a:extLst>
            <a:ext uri="{FF2B5EF4-FFF2-40B4-BE49-F238E27FC236}">
              <a16:creationId xmlns:a16="http://schemas.microsoft.com/office/drawing/2014/main" id="{A302C910-E7D3-47D6-A6DE-077CDBB6021E}"/>
            </a:ext>
          </a:extLst>
        </xdr:cNvPr>
        <xdr:cNvSpPr/>
      </xdr:nvSpPr>
      <xdr:spPr>
        <a:xfrm>
          <a:off x="22422665" y="5825191"/>
          <a:ext cx="1251839" cy="702900"/>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25</xdr:col>
      <xdr:colOff>203136</xdr:colOff>
      <xdr:row>27</xdr:row>
      <xdr:rowOff>4310</xdr:rowOff>
    </xdr:from>
    <xdr:ext cx="725393" cy="254429"/>
    <xdr:sp macro="" textlink="">
      <xdr:nvSpPr>
        <xdr:cNvPr id="97" name="TextBox 120">
          <a:extLst>
            <a:ext uri="{FF2B5EF4-FFF2-40B4-BE49-F238E27FC236}">
              <a16:creationId xmlns:a16="http://schemas.microsoft.com/office/drawing/2014/main" id="{F6AA8DA4-2480-4A82-A503-1F446EA8F4DE}"/>
            </a:ext>
          </a:extLst>
        </xdr:cNvPr>
        <xdr:cNvSpPr txBox="1"/>
      </xdr:nvSpPr>
      <xdr:spPr>
        <a:xfrm>
          <a:off x="19253136" y="4376285"/>
          <a:ext cx="725393" cy="254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store</a:t>
          </a:r>
        </a:p>
      </xdr:txBody>
    </xdr:sp>
    <xdr:clientData/>
  </xdr:oneCellAnchor>
  <xdr:oneCellAnchor>
    <xdr:from>
      <xdr:col>28</xdr:col>
      <xdr:colOff>132239</xdr:colOff>
      <xdr:row>34</xdr:row>
      <xdr:rowOff>31105</xdr:rowOff>
    </xdr:from>
    <xdr:ext cx="725393" cy="254429"/>
    <xdr:sp macro="" textlink="">
      <xdr:nvSpPr>
        <xdr:cNvPr id="98" name="TextBox 121">
          <a:extLst>
            <a:ext uri="{FF2B5EF4-FFF2-40B4-BE49-F238E27FC236}">
              <a16:creationId xmlns:a16="http://schemas.microsoft.com/office/drawing/2014/main" id="{3F35D8C8-6A5C-4363-9683-D236392851E0}"/>
            </a:ext>
          </a:extLst>
        </xdr:cNvPr>
        <xdr:cNvSpPr txBox="1"/>
      </xdr:nvSpPr>
      <xdr:spPr>
        <a:xfrm>
          <a:off x="21468239" y="5536555"/>
          <a:ext cx="725393" cy="254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kern="1200"/>
            <a:t>retrieve</a:t>
          </a:r>
        </a:p>
      </xdr:txBody>
    </xdr:sp>
    <xdr:clientData/>
  </xdr:oneCellAnchor>
  <xdr:twoCellAnchor>
    <xdr:from>
      <xdr:col>24</xdr:col>
      <xdr:colOff>167472</xdr:colOff>
      <xdr:row>10</xdr:row>
      <xdr:rowOff>97693</xdr:rowOff>
    </xdr:from>
    <xdr:to>
      <xdr:col>33</xdr:col>
      <xdr:colOff>293077</xdr:colOff>
      <xdr:row>52</xdr:row>
      <xdr:rowOff>97692</xdr:rowOff>
    </xdr:to>
    <xdr:sp macro="" textlink="">
      <xdr:nvSpPr>
        <xdr:cNvPr id="99" name="Rectangle 122">
          <a:extLst>
            <a:ext uri="{FF2B5EF4-FFF2-40B4-BE49-F238E27FC236}">
              <a16:creationId xmlns:a16="http://schemas.microsoft.com/office/drawing/2014/main" id="{C5731127-BC38-481C-9C8A-91CED9C26784}"/>
            </a:ext>
          </a:extLst>
        </xdr:cNvPr>
        <xdr:cNvSpPr/>
      </xdr:nvSpPr>
      <xdr:spPr>
        <a:xfrm>
          <a:off x="18455472" y="1716943"/>
          <a:ext cx="6983605" cy="68008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kern="1200">
              <a:solidFill>
                <a:schemeClr val="tx1"/>
              </a:solidFill>
            </a:rPr>
            <a:t>mLSTM</a:t>
          </a:r>
        </a:p>
      </xdr:txBody>
    </xdr:sp>
    <xdr:clientData/>
  </xdr:twoCellAnchor>
  <xdr:oneCellAnchor>
    <xdr:from>
      <xdr:col>27</xdr:col>
      <xdr:colOff>86591</xdr:colOff>
      <xdr:row>24</xdr:row>
      <xdr:rowOff>190500</xdr:rowOff>
    </xdr:from>
    <xdr:ext cx="197618" cy="170496"/>
    <mc:AlternateContent xmlns:mc="http://schemas.openxmlformats.org/markup-compatibility/2006" xmlns:a14="http://schemas.microsoft.com/office/drawing/2010/main">
      <mc:Choice Requires="a14">
        <xdr:sp macro="" textlink="">
          <xdr:nvSpPr>
            <xdr:cNvPr id="100" name="TextBox 123">
              <a:extLst>
                <a:ext uri="{FF2B5EF4-FFF2-40B4-BE49-F238E27FC236}">
                  <a16:creationId xmlns:a16="http://schemas.microsoft.com/office/drawing/2014/main" id="{3BECE235-7395-4DB3-A502-F0E011BB51C6}"/>
                </a:ext>
              </a:extLst>
            </xdr:cNvPr>
            <xdr:cNvSpPr txBox="1"/>
          </xdr:nvSpPr>
          <xdr:spPr>
            <a:xfrm>
              <a:off x="20660591" y="4048125"/>
              <a:ext cx="197618" cy="170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solidFill>
                              <a:schemeClr val="accent2">
                                <a:lumMod val="75000"/>
                              </a:schemeClr>
                            </a:solidFill>
                            <a:latin typeface="Cambria Math" panose="02040503050406030204" pitchFamily="18" charset="0"/>
                          </a:rPr>
                        </m:ctrlPr>
                      </m:sSubSup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up>
                        <m:r>
                          <a:rPr lang="en-US" sz="1100" b="0" i="1">
                            <a:solidFill>
                              <a:schemeClr val="accent2">
                                <a:lumMod val="75000"/>
                              </a:schemeClr>
                            </a:solidFill>
                            <a:latin typeface="Cambria Math" panose="02040503050406030204" pitchFamily="18" charset="0"/>
                          </a:rPr>
                          <m:t>𝑇</m:t>
                        </m:r>
                      </m:sup>
                    </m:sSubSup>
                  </m:oMath>
                </m:oMathPara>
              </a14:m>
              <a:endParaRPr lang="en-US" sz="1100">
                <a:solidFill>
                  <a:schemeClr val="accent2">
                    <a:lumMod val="75000"/>
                  </a:schemeClr>
                </a:solidFill>
              </a:endParaRPr>
            </a:p>
          </xdr:txBody>
        </xdr:sp>
      </mc:Choice>
      <mc:Fallback xmlns="">
        <xdr:sp macro="" textlink="">
          <xdr:nvSpPr>
            <xdr:cNvPr id="100" name="TextBox 123">
              <a:extLst>
                <a:ext uri="{FF2B5EF4-FFF2-40B4-BE49-F238E27FC236}">
                  <a16:creationId xmlns:a16="http://schemas.microsoft.com/office/drawing/2014/main" id="{3BECE235-7395-4DB3-A502-F0E011BB51C6}"/>
                </a:ext>
              </a:extLst>
            </xdr:cNvPr>
            <xdr:cNvSpPr txBox="1"/>
          </xdr:nvSpPr>
          <xdr:spPr>
            <a:xfrm>
              <a:off x="20660591" y="4048125"/>
              <a:ext cx="197618" cy="170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_𝑡^𝑇</a:t>
              </a:r>
              <a:endParaRPr lang="en-US" sz="1100">
                <a:solidFill>
                  <a:schemeClr val="accent2">
                    <a:lumMod val="75000"/>
                  </a:schemeClr>
                </a:solidFill>
              </a:endParaRPr>
            </a:p>
          </xdr:txBody>
        </xdr:sp>
      </mc:Fallback>
    </mc:AlternateContent>
    <xdr:clientData/>
  </xdr:oneCellAnchor>
  <xdr:oneCellAnchor>
    <xdr:from>
      <xdr:col>22</xdr:col>
      <xdr:colOff>94108</xdr:colOff>
      <xdr:row>24</xdr:row>
      <xdr:rowOff>4261</xdr:rowOff>
    </xdr:from>
    <xdr:ext cx="179408" cy="165366"/>
    <mc:AlternateContent xmlns:mc="http://schemas.openxmlformats.org/markup-compatibility/2006" xmlns:a14="http://schemas.microsoft.com/office/drawing/2010/main">
      <mc:Choice Requires="a14">
        <xdr:sp macro="" textlink="">
          <xdr:nvSpPr>
            <xdr:cNvPr id="101" name="TextBox 124">
              <a:extLst>
                <a:ext uri="{FF2B5EF4-FFF2-40B4-BE49-F238E27FC236}">
                  <a16:creationId xmlns:a16="http://schemas.microsoft.com/office/drawing/2014/main" id="{5A29D9A2-F838-44DB-8BAC-58CFCF8BD2FB}"/>
                </a:ext>
              </a:extLst>
            </xdr:cNvPr>
            <xdr:cNvSpPr txBox="1"/>
          </xdr:nvSpPr>
          <xdr:spPr>
            <a:xfrm>
              <a:off x="16858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101" name="TextBox 124">
              <a:extLst>
                <a:ext uri="{FF2B5EF4-FFF2-40B4-BE49-F238E27FC236}">
                  <a16:creationId xmlns:a16="http://schemas.microsoft.com/office/drawing/2014/main" id="{5A29D9A2-F838-44DB-8BAC-58CFCF8BD2FB}"/>
                </a:ext>
              </a:extLst>
            </xdr:cNvPr>
            <xdr:cNvSpPr txBox="1"/>
          </xdr:nvSpPr>
          <xdr:spPr>
            <a:xfrm>
              <a:off x="16858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oneCellAnchor>
    <xdr:from>
      <xdr:col>32</xdr:col>
      <xdr:colOff>98021</xdr:colOff>
      <xdr:row>32</xdr:row>
      <xdr:rowOff>13600</xdr:rowOff>
    </xdr:from>
    <xdr:ext cx="137794" cy="165366"/>
    <mc:AlternateContent xmlns:mc="http://schemas.openxmlformats.org/markup-compatibility/2006" xmlns:a14="http://schemas.microsoft.com/office/drawing/2010/main">
      <mc:Choice Requires="a14">
        <xdr:sp macro="" textlink="">
          <xdr:nvSpPr>
            <xdr:cNvPr id="102" name="TextBox 125">
              <a:extLst>
                <a:ext uri="{FF2B5EF4-FFF2-40B4-BE49-F238E27FC236}">
                  <a16:creationId xmlns:a16="http://schemas.microsoft.com/office/drawing/2014/main" id="{6F8769AC-7D2A-456A-AF6C-ADED2750B340}"/>
                </a:ext>
              </a:extLst>
            </xdr:cNvPr>
            <xdr:cNvSpPr txBox="1"/>
          </xdr:nvSpPr>
          <xdr:spPr>
            <a:xfrm>
              <a:off x="24482021" y="5195200"/>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102" name="TextBox 125">
              <a:extLst>
                <a:ext uri="{FF2B5EF4-FFF2-40B4-BE49-F238E27FC236}">
                  <a16:creationId xmlns:a16="http://schemas.microsoft.com/office/drawing/2014/main" id="{6F8769AC-7D2A-456A-AF6C-ADED2750B340}"/>
                </a:ext>
              </a:extLst>
            </xdr:cNvPr>
            <xdr:cNvSpPr txBox="1"/>
          </xdr:nvSpPr>
          <xdr:spPr>
            <a:xfrm>
              <a:off x="24482021" y="5195200"/>
              <a:ext cx="13779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accent2">
                      <a:lumMod val="75000"/>
                    </a:schemeClr>
                  </a:solidFill>
                  <a:latin typeface="Cambria Math" panose="02040503050406030204" pitchFamily="18" charset="0"/>
                </a:rPr>
                <a:t>𝑖_𝑡</a:t>
              </a:r>
              <a:endParaRPr lang="en-US" sz="1100">
                <a:solidFill>
                  <a:schemeClr val="accent2">
                    <a:lumMod val="75000"/>
                  </a:schemeClr>
                </a:solidFill>
              </a:endParaRPr>
            </a:p>
          </xdr:txBody>
        </xdr:sp>
      </mc:Fallback>
    </mc:AlternateContent>
    <xdr:clientData/>
  </xdr:oneCellAnchor>
  <xdr:twoCellAnchor>
    <xdr:from>
      <xdr:col>31</xdr:col>
      <xdr:colOff>319224</xdr:colOff>
      <xdr:row>23</xdr:row>
      <xdr:rowOff>179202</xdr:rowOff>
    </xdr:from>
    <xdr:to>
      <xdr:col>33</xdr:col>
      <xdr:colOff>47063</xdr:colOff>
      <xdr:row>34</xdr:row>
      <xdr:rowOff>60971</xdr:rowOff>
    </xdr:to>
    <xdr:sp macro="" textlink="">
      <xdr:nvSpPr>
        <xdr:cNvPr id="103" name="Rectangle 126">
          <a:extLst>
            <a:ext uri="{FF2B5EF4-FFF2-40B4-BE49-F238E27FC236}">
              <a16:creationId xmlns:a16="http://schemas.microsoft.com/office/drawing/2014/main" id="{7B812333-1F39-4170-8647-278EED73CCBD}"/>
            </a:ext>
          </a:extLst>
        </xdr:cNvPr>
        <xdr:cNvSpPr/>
      </xdr:nvSpPr>
      <xdr:spPr>
        <a:xfrm>
          <a:off x="23941224" y="3884427"/>
          <a:ext cx="1251839" cy="1681994"/>
        </a:xfrm>
        <a:prstGeom prst="rect">
          <a:avLst/>
        </a:prstGeom>
        <a:noFill/>
        <a:ln w="19050">
          <a:solidFill>
            <a:schemeClr val="tx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p>
      </xdr:txBody>
    </xdr:sp>
    <xdr:clientData/>
  </xdr:twoCellAnchor>
  <xdr:oneCellAnchor>
    <xdr:from>
      <xdr:col>32</xdr:col>
      <xdr:colOff>94108</xdr:colOff>
      <xdr:row>24</xdr:row>
      <xdr:rowOff>4261</xdr:rowOff>
    </xdr:from>
    <xdr:ext cx="179408" cy="165366"/>
    <mc:AlternateContent xmlns:mc="http://schemas.openxmlformats.org/markup-compatibility/2006" xmlns:a14="http://schemas.microsoft.com/office/drawing/2010/main">
      <mc:Choice Requires="a14">
        <xdr:sp macro="" textlink="">
          <xdr:nvSpPr>
            <xdr:cNvPr id="104" name="TextBox 127">
              <a:extLst>
                <a:ext uri="{FF2B5EF4-FFF2-40B4-BE49-F238E27FC236}">
                  <a16:creationId xmlns:a16="http://schemas.microsoft.com/office/drawing/2014/main" id="{345F1358-32D7-409C-BD03-1EA03964F5DA}"/>
                </a:ext>
              </a:extLst>
            </xdr:cNvPr>
            <xdr:cNvSpPr txBox="1"/>
          </xdr:nvSpPr>
          <xdr:spPr>
            <a:xfrm>
              <a:off x="24478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Sub>
                  </m:oMath>
                </m:oMathPara>
              </a14:m>
              <a:endParaRPr lang="en-US" sz="1100">
                <a:solidFill>
                  <a:schemeClr val="accent2">
                    <a:lumMod val="75000"/>
                  </a:schemeClr>
                </a:solidFill>
              </a:endParaRPr>
            </a:p>
          </xdr:txBody>
        </xdr:sp>
      </mc:Choice>
      <mc:Fallback xmlns="">
        <xdr:sp macro="" textlink="">
          <xdr:nvSpPr>
            <xdr:cNvPr id="104" name="TextBox 127">
              <a:extLst>
                <a:ext uri="{FF2B5EF4-FFF2-40B4-BE49-F238E27FC236}">
                  <a16:creationId xmlns:a16="http://schemas.microsoft.com/office/drawing/2014/main" id="{345F1358-32D7-409C-BD03-1EA03964F5DA}"/>
                </a:ext>
              </a:extLst>
            </xdr:cNvPr>
            <xdr:cNvSpPr txBox="1"/>
          </xdr:nvSpPr>
          <xdr:spPr>
            <a:xfrm>
              <a:off x="24478108" y="3890461"/>
              <a:ext cx="179408"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a:t>
              </a:r>
              <a:endParaRPr lang="en-US" sz="1100">
                <a:solidFill>
                  <a:schemeClr val="accent2">
                    <a:lumMod val="75000"/>
                  </a:schemeClr>
                </a:solidFill>
              </a:endParaRPr>
            </a:p>
          </xdr:txBody>
        </xdr:sp>
      </mc:Fallback>
    </mc:AlternateContent>
    <xdr:clientData/>
  </xdr:oneCellAnchor>
  <xdr:twoCellAnchor>
    <xdr:from>
      <xdr:col>17</xdr:col>
      <xdr:colOff>285443</xdr:colOff>
      <xdr:row>11</xdr:row>
      <xdr:rowOff>80165</xdr:rowOff>
    </xdr:from>
    <xdr:to>
      <xdr:col>27</xdr:col>
      <xdr:colOff>29612</xdr:colOff>
      <xdr:row>35</xdr:row>
      <xdr:rowOff>83732</xdr:rowOff>
    </xdr:to>
    <xdr:cxnSp macro="">
      <xdr:nvCxnSpPr>
        <xdr:cNvPr id="105" name="Curved Connector 134">
          <a:extLst>
            <a:ext uri="{FF2B5EF4-FFF2-40B4-BE49-F238E27FC236}">
              <a16:creationId xmlns:a16="http://schemas.microsoft.com/office/drawing/2014/main" id="{39F264AC-AA11-4C6C-8C97-FFD9455F5BFD}"/>
            </a:ext>
          </a:extLst>
        </xdr:cNvPr>
        <xdr:cNvCxnSpPr>
          <a:stCxn id="26" idx="3"/>
          <a:endCxn id="73" idx="1"/>
        </xdr:cNvCxnSpPr>
      </xdr:nvCxnSpPr>
      <xdr:spPr>
        <a:xfrm flipV="1">
          <a:off x="13239443" y="1861340"/>
          <a:ext cx="7364169" cy="3889767"/>
        </a:xfrm>
        <a:prstGeom prst="curvedConnector3">
          <a:avLst/>
        </a:prstGeom>
        <a:ln w="19050" cap="flat" cmpd="sng" algn="ctr">
          <a:solidFill>
            <a:schemeClr val="accent6"/>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288201</xdr:colOff>
      <xdr:row>11</xdr:row>
      <xdr:rowOff>74830</xdr:rowOff>
    </xdr:from>
    <xdr:to>
      <xdr:col>32</xdr:col>
      <xdr:colOff>29612</xdr:colOff>
      <xdr:row>35</xdr:row>
      <xdr:rowOff>83732</xdr:rowOff>
    </xdr:to>
    <xdr:cxnSp macro="">
      <xdr:nvCxnSpPr>
        <xdr:cNvPr id="106" name="Curved Connector 135">
          <a:extLst>
            <a:ext uri="{FF2B5EF4-FFF2-40B4-BE49-F238E27FC236}">
              <a16:creationId xmlns:a16="http://schemas.microsoft.com/office/drawing/2014/main" id="{C62B2989-3938-469B-9813-6712B37338BE}"/>
            </a:ext>
          </a:extLst>
        </xdr:cNvPr>
        <xdr:cNvCxnSpPr>
          <a:stCxn id="41" idx="3"/>
          <a:endCxn id="83" idx="1"/>
        </xdr:cNvCxnSpPr>
      </xdr:nvCxnSpPr>
      <xdr:spPr>
        <a:xfrm flipV="1">
          <a:off x="17052201" y="1856005"/>
          <a:ext cx="7361411" cy="3895102"/>
        </a:xfrm>
        <a:prstGeom prst="curvedConnector3">
          <a:avLst>
            <a:gd name="adj1" fmla="val 50000"/>
          </a:avLst>
        </a:prstGeom>
        <a:ln w="19050" cap="flat" cmpd="sng" algn="ctr">
          <a:solidFill>
            <a:schemeClr val="accent6"/>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3</xdr:col>
      <xdr:colOff>9754</xdr:colOff>
      <xdr:row>37</xdr:row>
      <xdr:rowOff>7388</xdr:rowOff>
    </xdr:from>
    <xdr:ext cx="2583336" cy="165366"/>
    <mc:AlternateContent xmlns:mc="http://schemas.openxmlformats.org/markup-compatibility/2006" xmlns:a14="http://schemas.microsoft.com/office/drawing/2010/main">
      <mc:Choice Requires="a14">
        <xdr:sp macro="" textlink="">
          <xdr:nvSpPr>
            <xdr:cNvPr id="107" name="TextBox 140">
              <a:extLst>
                <a:ext uri="{FF2B5EF4-FFF2-40B4-BE49-F238E27FC236}">
                  <a16:creationId xmlns:a16="http://schemas.microsoft.com/office/drawing/2014/main" id="{EEB11EC6-5A8D-42FA-9F4D-9C90D0108A82}"/>
                </a:ext>
              </a:extLst>
            </xdr:cNvPr>
            <xdr:cNvSpPr txBox="1"/>
          </xdr:nvSpPr>
          <xdr:spPr>
            <a:xfrm>
              <a:off x="2295754" y="5998613"/>
              <a:ext cx="258333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chemeClr val="accent2">
                      <a:lumMod val="75000"/>
                    </a:schemeClr>
                  </a:solidFill>
                  <a:latin typeface="+mn-lt"/>
                </a:rPr>
                <a:t>(20)</a:t>
              </a:r>
              <a:r>
                <a:rPr lang="en-US" sz="1100" b="0" i="0" baseline="0">
                  <a:solidFill>
                    <a:schemeClr val="accent2">
                      <a:lumMod val="75000"/>
                    </a:schemeClr>
                  </a:solidFill>
                  <a:latin typeface="+mn-lt"/>
                </a:rPr>
                <a:t> Normalizer State: </a:t>
              </a:r>
              <a14:m>
                <m:oMath xmlns:m="http://schemas.openxmlformats.org/officeDocument/2006/math">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𝒏</m:t>
                      </m:r>
                    </m:e>
                    <m:sub>
                      <m:r>
                        <a:rPr lang="en-US" sz="1100" b="0" i="1">
                          <a:solidFill>
                            <a:schemeClr val="accent2">
                              <a:lumMod val="75000"/>
                            </a:schemeClr>
                          </a:solidFill>
                          <a:latin typeface="Cambria Math" panose="02040503050406030204" pitchFamily="18" charset="0"/>
                        </a:rPr>
                        <m:t>𝑡</m:t>
                      </m:r>
                      <m:r>
                        <a:rPr lang="en-US" sz="1100" b="0" i="1">
                          <a:solidFill>
                            <a:schemeClr val="accent2">
                              <a:lumMod val="75000"/>
                            </a:schemeClr>
                          </a:solidFill>
                          <a:latin typeface="Cambria Math" panose="02040503050406030204" pitchFamily="18" charset="0"/>
                        </a:rPr>
                        <m:t>−1</m:t>
                      </m:r>
                    </m:sub>
                  </m:sSub>
                  <m:sSub>
                    <m:sSubPr>
                      <m:ctrlPr>
                        <a:rPr lang="en-US" sz="1100" b="0" i="1">
                          <a:solidFill>
                            <a:schemeClr val="accent2">
                              <a:lumMod val="75000"/>
                            </a:schemeClr>
                          </a:solidFill>
                          <a:latin typeface="Cambria Math" panose="02040503050406030204" pitchFamily="18" charset="0"/>
                        </a:rPr>
                      </m:ctrlPr>
                    </m:sSubPr>
                    <m:e>
                      <m:r>
                        <a:rPr lang="en-US" sz="1100" b="0" i="1">
                          <a:solidFill>
                            <a:schemeClr val="accent2">
                              <a:lumMod val="75000"/>
                            </a:schemeClr>
                          </a:solidFill>
                          <a:latin typeface="Cambria Math" panose="02040503050406030204" pitchFamily="18" charset="0"/>
                        </a:rPr>
                        <m:t>𝑓</m:t>
                      </m:r>
                    </m:e>
                    <m:sub>
                      <m:r>
                        <a:rPr lang="en-US" sz="1100" b="0" i="1">
                          <a:solidFill>
                            <a:schemeClr val="accent2">
                              <a:lumMod val="75000"/>
                            </a:schemeClr>
                          </a:solidFill>
                          <a:latin typeface="Cambria Math" panose="02040503050406030204" pitchFamily="18" charset="0"/>
                        </a:rPr>
                        <m:t>𝑡</m:t>
                      </m:r>
                    </m:sub>
                  </m:sSub>
                  <m:r>
                    <a:rPr lang="en-US" sz="1100" b="0" i="1">
                      <a:solidFill>
                        <a:schemeClr val="accent2">
                          <a:lumMod val="75000"/>
                        </a:schemeClr>
                      </a:solidFill>
                      <a:latin typeface="Cambria Math" panose="02040503050406030204" pitchFamily="18" charset="0"/>
                    </a:rPr>
                    <m:t>+</m:t>
                  </m:r>
                  <m:sSub>
                    <m:sSubPr>
                      <m:ctrlPr>
                        <a:rPr lang="en-US" sz="1100" b="0" i="1">
                          <a:solidFill>
                            <a:schemeClr val="accent2">
                              <a:lumMod val="75000"/>
                            </a:schemeClr>
                          </a:solidFill>
                          <a:latin typeface="Cambria Math" panose="02040503050406030204" pitchFamily="18" charset="0"/>
                        </a:rPr>
                      </m:ctrlPr>
                    </m:sSubPr>
                    <m:e>
                      <m:sSub>
                        <m:sSubPr>
                          <m:ctrlPr>
                            <a:rPr lang="en-US" sz="1100" b="0" i="1">
                              <a:solidFill>
                                <a:schemeClr val="accent2">
                                  <a:lumMod val="75000"/>
                                </a:schemeClr>
                              </a:solidFill>
                              <a:latin typeface="Cambria Math" panose="02040503050406030204" pitchFamily="18" charset="0"/>
                            </a:rPr>
                          </m:ctrlPr>
                        </m:sSubPr>
                        <m:e>
                          <m:r>
                            <a:rPr lang="en-US" sz="1100" b="1" i="1">
                              <a:solidFill>
                                <a:schemeClr val="accent2">
                                  <a:lumMod val="75000"/>
                                </a:schemeClr>
                              </a:solidFill>
                              <a:latin typeface="Cambria Math" panose="02040503050406030204" pitchFamily="18" charset="0"/>
                            </a:rPr>
                            <m:t>𝒌</m:t>
                          </m:r>
                        </m:e>
                        <m:sub>
                          <m:r>
                            <a:rPr lang="en-US" sz="1100" b="0" i="1">
                              <a:solidFill>
                                <a:schemeClr val="accent2">
                                  <a:lumMod val="75000"/>
                                </a:schemeClr>
                              </a:solidFill>
                              <a:latin typeface="Cambria Math" panose="02040503050406030204" pitchFamily="18" charset="0"/>
                            </a:rPr>
                            <m:t>𝑡</m:t>
                          </m:r>
                        </m:sub>
                      </m:sSub>
                      <m:r>
                        <m:rPr>
                          <m:nor/>
                        </m:rPr>
                        <a:rPr lang="en-US" sz="1100">
                          <a:solidFill>
                            <a:schemeClr val="accent2">
                              <a:lumMod val="75000"/>
                            </a:schemeClr>
                          </a:solidFill>
                        </a:rPr>
                        <m:t> </m:t>
                      </m:r>
                      <m:r>
                        <a:rPr lang="en-US" sz="1100" b="0" i="1">
                          <a:solidFill>
                            <a:schemeClr val="accent2">
                              <a:lumMod val="75000"/>
                            </a:schemeClr>
                          </a:solidFill>
                          <a:latin typeface="Cambria Math" panose="02040503050406030204" pitchFamily="18" charset="0"/>
                        </a:rPr>
                        <m:t>𝑖</m:t>
                      </m:r>
                    </m:e>
                    <m:sub>
                      <m:r>
                        <a:rPr lang="en-US" sz="1100" b="0" i="1">
                          <a:solidFill>
                            <a:schemeClr val="accent2">
                              <a:lumMod val="75000"/>
                            </a:schemeClr>
                          </a:solidFill>
                          <a:latin typeface="Cambria Math" panose="02040503050406030204" pitchFamily="18" charset="0"/>
                        </a:rPr>
                        <m:t>𝑡</m:t>
                      </m:r>
                    </m:sub>
                  </m:sSub>
                </m:oMath>
              </a14:m>
              <a:endParaRPr lang="en-US" sz="1100">
                <a:solidFill>
                  <a:schemeClr val="accent2">
                    <a:lumMod val="75000"/>
                  </a:schemeClr>
                </a:solidFill>
              </a:endParaRPr>
            </a:p>
          </xdr:txBody>
        </xdr:sp>
      </mc:Choice>
      <mc:Fallback xmlns="">
        <xdr:sp macro="" textlink="">
          <xdr:nvSpPr>
            <xdr:cNvPr id="107" name="TextBox 140">
              <a:extLst>
                <a:ext uri="{FF2B5EF4-FFF2-40B4-BE49-F238E27FC236}">
                  <a16:creationId xmlns:a16="http://schemas.microsoft.com/office/drawing/2014/main" id="{EEB11EC6-5A8D-42FA-9F4D-9C90D0108A82}"/>
                </a:ext>
              </a:extLst>
            </xdr:cNvPr>
            <xdr:cNvSpPr txBox="1"/>
          </xdr:nvSpPr>
          <xdr:spPr>
            <a:xfrm>
              <a:off x="2295754" y="5998613"/>
              <a:ext cx="258333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solidFill>
                    <a:schemeClr val="accent2">
                      <a:lumMod val="75000"/>
                    </a:schemeClr>
                  </a:solidFill>
                  <a:latin typeface="+mn-lt"/>
                </a:rPr>
                <a:t>(20)</a:t>
              </a:r>
              <a:r>
                <a:rPr lang="en-US" sz="1100" b="0" i="0" baseline="0">
                  <a:solidFill>
                    <a:schemeClr val="accent2">
                      <a:lumMod val="75000"/>
                    </a:schemeClr>
                  </a:solidFill>
                  <a:latin typeface="+mn-lt"/>
                </a:rPr>
                <a:t> Normalizer State: </a:t>
              </a: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a:t>
              </a:r>
              <a:r>
                <a:rPr lang="en-US" sz="1100" b="1" i="0">
                  <a:solidFill>
                    <a:schemeClr val="accent2">
                      <a:lumMod val="75000"/>
                    </a:schemeClr>
                  </a:solidFill>
                  <a:latin typeface="Cambria Math" panose="02040503050406030204" pitchFamily="18" charset="0"/>
                </a:rPr>
                <a:t>𝒏</a:t>
              </a:r>
              <a:r>
                <a:rPr lang="en-US" sz="1100" b="0" i="0">
                  <a:solidFill>
                    <a:schemeClr val="accent2">
                      <a:lumMod val="75000"/>
                    </a:schemeClr>
                  </a:solidFill>
                  <a:latin typeface="Cambria Math" panose="02040503050406030204" pitchFamily="18" charset="0"/>
                </a:rPr>
                <a:t>_(𝑡−1) 𝑓_𝑡+</a:t>
              </a:r>
              <a:r>
                <a:rPr lang="en-US" altLang="zh-CN" sz="1100" b="0" i="0">
                  <a:solidFill>
                    <a:schemeClr val="accent2">
                      <a:lumMod val="75000"/>
                    </a:schemeClr>
                  </a:solidFill>
                  <a:latin typeface="Cambria Math" panose="02040503050406030204" pitchFamily="18" charset="0"/>
                </a:rPr>
                <a:t>〖</a:t>
              </a:r>
              <a:r>
                <a:rPr lang="en-US" sz="1100" b="1" i="0">
                  <a:solidFill>
                    <a:schemeClr val="accent2">
                      <a:lumMod val="75000"/>
                    </a:schemeClr>
                  </a:solidFill>
                  <a:latin typeface="Cambria Math" panose="02040503050406030204" pitchFamily="18" charset="0"/>
                </a:rPr>
                <a:t>𝒌</a:t>
              </a:r>
              <a:r>
                <a:rPr lang="en-US" sz="1100" b="0" i="0">
                  <a:solidFill>
                    <a:schemeClr val="accent2">
                      <a:lumMod val="75000"/>
                    </a:schemeClr>
                  </a:solidFill>
                  <a:latin typeface="Cambria Math" panose="02040503050406030204" pitchFamily="18" charset="0"/>
                </a:rPr>
                <a:t>_𝑡 "</a:t>
              </a:r>
              <a:r>
                <a:rPr lang="en-US" sz="1100" i="0">
                  <a:solidFill>
                    <a:schemeClr val="accent2">
                      <a:lumMod val="75000"/>
                    </a:schemeClr>
                  </a:solidFill>
                </a:rPr>
                <a:t> </a:t>
              </a:r>
              <a:r>
                <a:rPr lang="en-US" sz="1100" b="0" i="0">
                  <a:solidFill>
                    <a:schemeClr val="accent2">
                      <a:lumMod val="75000"/>
                    </a:schemeClr>
                  </a:solidFill>
                  <a:latin typeface="Cambria Math" panose="02040503050406030204" pitchFamily="18" charset="0"/>
                </a:rPr>
                <a:t>" 𝑖〗_𝑡</a:t>
              </a:r>
              <a:endParaRPr lang="en-US" sz="1100">
                <a:solidFill>
                  <a:schemeClr val="accent2">
                    <a:lumMod val="75000"/>
                  </a:schemeClr>
                </a:solidFill>
              </a:endParaRPr>
            </a:p>
          </xdr:txBody>
        </xdr:sp>
      </mc:Fallback>
    </mc:AlternateContent>
    <xdr:clientData/>
  </xdr:oneCellAnchor>
  <xdr:oneCellAnchor>
    <xdr:from>
      <xdr:col>2</xdr:col>
      <xdr:colOff>306024</xdr:colOff>
      <xdr:row>1</xdr:row>
      <xdr:rowOff>153011</xdr:rowOff>
    </xdr:from>
    <xdr:ext cx="2129910" cy="3656990"/>
    <xdr:pic>
      <xdr:nvPicPr>
        <xdr:cNvPr id="108" name="Picture 141">
          <a:extLst>
            <a:ext uri="{FF2B5EF4-FFF2-40B4-BE49-F238E27FC236}">
              <a16:creationId xmlns:a16="http://schemas.microsoft.com/office/drawing/2014/main" id="{3662561E-E978-4BCC-99DD-67F77FF8BFF0}"/>
            </a:ext>
          </a:extLst>
        </xdr:cNvPr>
        <xdr:cNvPicPr>
          <a:picLocks noChangeAspect="1"/>
        </xdr:cNvPicPr>
      </xdr:nvPicPr>
      <xdr:blipFill>
        <a:blip xmlns:r="http://schemas.openxmlformats.org/officeDocument/2006/relationships" r:embed="rId2"/>
        <a:stretch>
          <a:fillRect/>
        </a:stretch>
      </xdr:blipFill>
      <xdr:spPr>
        <a:xfrm>
          <a:off x="1830024" y="314936"/>
          <a:ext cx="2129910" cy="3656990"/>
        </a:xfrm>
        <a:prstGeom prst="rect">
          <a:avLst/>
        </a:prstGeom>
        <a:ln>
          <a:solidFill>
            <a:schemeClr val="tx1"/>
          </a:solidFill>
        </a:ln>
      </xdr:spPr>
    </xdr:pic>
    <xdr:clientData/>
  </xdr:oneCellAnchor>
  <xdr:oneCellAnchor>
    <xdr:from>
      <xdr:col>3</xdr:col>
      <xdr:colOff>35863</xdr:colOff>
      <xdr:row>1</xdr:row>
      <xdr:rowOff>3946293</xdr:rowOff>
    </xdr:from>
    <xdr:ext cx="2239652" cy="254429"/>
    <xdr:sp macro="" textlink="">
      <xdr:nvSpPr>
        <xdr:cNvPr id="109" name="TextBox 142">
          <a:hlinkClick xmlns:r="http://schemas.openxmlformats.org/officeDocument/2006/relationships" r:id="rId3"/>
          <a:extLst>
            <a:ext uri="{FF2B5EF4-FFF2-40B4-BE49-F238E27FC236}">
              <a16:creationId xmlns:a16="http://schemas.microsoft.com/office/drawing/2014/main" id="{2C123401-7A2D-4F6F-B5D3-7C73C89AD3B6}"/>
            </a:ext>
          </a:extLst>
        </xdr:cNvPr>
        <xdr:cNvSpPr txBox="1"/>
      </xdr:nvSpPr>
      <xdr:spPr>
        <a:xfrm>
          <a:off x="2321863" y="326793"/>
          <a:ext cx="2239652" cy="25442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sng" strike="noStrike">
              <a:solidFill>
                <a:schemeClr val="tx1"/>
              </a:solidFill>
              <a:effectLst/>
              <a:latin typeface="+mn-lt"/>
              <a:ea typeface="+mn-ea"/>
              <a:cs typeface="+mn-cs"/>
            </a:rPr>
            <a:t>https://arxiv.org/abs/2405.04517</a:t>
          </a:r>
          <a:r>
            <a:rPr lang="en-US" sz="1100" b="0" i="0" u="none" strike="noStrike">
              <a:solidFill>
                <a:schemeClr val="tx1"/>
              </a:solidFill>
              <a:effectLst/>
              <a:latin typeface="+mn-lt"/>
              <a:ea typeface="+mn-ea"/>
              <a:cs typeface="+mn-cs"/>
            </a:rPr>
            <a:t> </a:t>
          </a:r>
          <a:endParaRPr lang="en-US" sz="1100" kern="12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basic/LeakyReLU.xlsx" TargetMode="External"/><Relationship Id="rId1" Type="http://schemas.openxmlformats.org/officeDocument/2006/relationships/externalLinkPath" Target="https://o365coloradoedu-my.sharepoint.com/personal/peye9704_colorado_edu/Documents/2024/AIbyHand/spreadsheets/github/ai-by-hand-excel/basic/LeakyReLU.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basic/LeakyReLU.xlsx" TargetMode="External"/><Relationship Id="rId1" Type="http://schemas.openxmlformats.org/officeDocument/2006/relationships/externalLinkPath" Target="file:///\\Mac\Home\personal\peye9704_colorado_edu\Documents\2024\AIbyHand\spreadsheets\github\ai-by-hand-excel\basic\LeakyReLU.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advanced/Self-Attention.xlsx" TargetMode="External"/><Relationship Id="rId1" Type="http://schemas.openxmlformats.org/officeDocument/2006/relationships/externalLinkPath" Target="https://o365coloradoedu-my.sharepoint.com/personal/peye9704_colorado_edu/Documents/2024/AIbyHand/spreadsheets/github/ai-by-hand-excel/advanced/Self-Atten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o365coloradoedu-my.sharepoint.com/personal/peye9704_colorado_edu/Documents/2024/AIbyHand/spreadsheets/github/ai-by-hand-excel/advanced/Self-Attention.xlsx" TargetMode="External"/><Relationship Id="rId1" Type="http://schemas.openxmlformats.org/officeDocument/2006/relationships/externalLinkPath" Target="file:///\\Mac\Home\personal\peye9704_colorado_edu\Documents\2024\AIbyHand\spreadsheets\github\ai-by-hand-excel\advanced\Self-Atten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U vs. LeakyReLU"/>
      <sheetName val="LICENSE"/>
    </sheetNames>
    <sheetDataSet>
      <sheetData sheetId="0">
        <row r="5">
          <cell r="H5">
            <v>0.5</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U vs. LeakyReLU"/>
      <sheetName val="LICENSE"/>
    </sheetNames>
    <sheetDataSet>
      <sheetData sheetId="0">
        <row r="5">
          <cell r="H5">
            <v>0.1</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
      <sheetName val="medium"/>
      <sheetName val="large"/>
      <sheetName val="LICENSE"/>
    </sheetNames>
    <sheetDataSet>
      <sheetData sheetId="0">
        <row r="7">
          <cell r="E7">
            <v>3</v>
          </cell>
        </row>
      </sheetData>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
      <sheetName val="medium"/>
      <sheetName val="large"/>
      <sheetName val="LICENSE"/>
    </sheetNames>
    <sheetDataSet>
      <sheetData sheetId="0">
        <row r="7">
          <cell r="E7">
            <v>3</v>
          </cell>
        </row>
      </sheetData>
      <sheetData sheetId="1"/>
      <sheetData sheetId="2"/>
      <sheetData sheetId="3"/>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Tom Yeh" id="{CC6E105F-5D10-4B5F-9339-1023C06CD657}" userId="S::peye9704@colorado.edu::1e01d604-d88c-4cc6-ae31-643963d7927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09-24T22:53:07.10" personId="{CC6E105F-5D10-4B5F-9339-1023C06CD657}" id="{8A7838A3-633B-45A1-9515-5F5678CD5227}">
    <text>4D input vector.</text>
  </threadedComment>
  <threadedComment ref="O6" dT="2024-09-24T22:55:31.22" personId="{CC6E105F-5D10-4B5F-9339-1023C06CD657}" id="{BD7BE6C0-58BF-413B-99EE-36A949D1950F}">
    <text xml:space="preserve">For the next input, the process repeats or recurs to calculate new feature values, new hidden states, a new logit value, and a new output value. </text>
  </threadedComment>
  <threadedComment ref="K10" dT="2024-09-24T22:40:05.40" personId="{CC6E105F-5D10-4B5F-9339-1023C06CD657}" id="{6A507AC0-A303-46C5-B4A1-447B33BFD77E}">
    <text>Hidden states are initialized to either all zeros or some random values.</text>
  </threadedComment>
  <threadedComment ref="L10" dT="2024-09-24T22:53:19.54" personId="{CC6E105F-5D10-4B5F-9339-1023C06CD657}" id="{D131E36C-06B3-4EC7-AC02-4F12F05AE7BC}">
    <text>3D hidden state vector.</text>
  </threadedComment>
  <threadedComment ref="L16" dT="2024-09-24T22:48:54.62" personId="{CC6E105F-5D10-4B5F-9339-1023C06CD657}" id="{21D7C647-20CB-48DE-8849-8F559F638EF9}">
    <text>This feature value depends on current input (Xt) and the previous hidden states (H{t-1}), weighted by Wx and Wh respectively, with a bias bh added. This can be calculated as a matrix multiplication.</text>
  </threadedComment>
  <threadedComment ref="L21" dT="2024-09-24T22:49:57.54" personId="{CC6E105F-5D10-4B5F-9339-1023C06CD657}" id="{1302A5F0-7107-41C9-98F9-7E425CADA1EB}">
    <text xml:space="preserve">New values of the hidden state is calculated by applying the activation function (tanh) to the activation value. Then it is passed along to the next time step. </text>
  </threadedComment>
  <threadedComment ref="L27" dT="2024-09-24T22:51:31.25" personId="{CC6E105F-5D10-4B5F-9339-1023C06CD657}" id="{9AF78D30-B480-49C2-85F7-6E90982F73A2}">
    <text>The new hidden state (Ht) is multiplied with the weight (Wy) and bias (by) to obtain the “logit” value, which is the value right before the final activation is applied to it.</text>
  </threadedComment>
  <threadedComment ref="L29" dT="2024-09-24T22:52:21.07" personId="{CC6E105F-5D10-4B5F-9339-1023C06CD657}" id="{C65E7819-1FA8-42E7-9347-1BB21B4A25F6}">
    <text>Calculate the output value Yt by applying the activation function (sigmoid), which can give us a value between 0 and 1.</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by-hand.ai/v/transformer" TargetMode="External"/><Relationship Id="rId2" Type="http://schemas.openxmlformats.org/officeDocument/2006/relationships/hyperlink" Target="https://towardsdatascience.com/deep-dive-into-transformers-by-hand-%EF%B8%8E-68b8be4bd813" TargetMode="External"/><Relationship Id="rId1" Type="http://schemas.openxmlformats.org/officeDocument/2006/relationships/hyperlink" Target="https://by-hand.ai/t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towardsdatascience.com/deep-dive-into-self-attention-by-hand-%EF%B8%8E-f02876e49857" TargetMode="External"/><Relationship Id="rId1" Type="http://schemas.openxmlformats.org/officeDocument/2006/relationships/hyperlink" Target="https://aibyhand.substack.com/p/11-can-you-calculate-self-attention"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towardsdatascience.com/deep-dive-into-vector-databases-by-hand-e9ab71f54f80" TargetMode="External"/><Relationship Id="rId1" Type="http://schemas.openxmlformats.org/officeDocument/2006/relationships/hyperlink" Target="https://by-hand.ai/vecdb" TargetMode="Externa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B262-CC3A-4A13-8B97-534FF9C81242}">
  <sheetPr>
    <outlinePr summaryBelow="0" summaryRight="0"/>
  </sheetPr>
  <dimension ref="A1:AB1001"/>
  <sheetViews>
    <sheetView showGridLines="0" tabSelected="1" workbookViewId="0">
      <selection activeCell="H51" sqref="H51"/>
    </sheetView>
  </sheetViews>
  <sheetFormatPr defaultColWidth="11" defaultRowHeight="12.75"/>
  <cols>
    <col min="1" max="2" width="3.875" style="561" customWidth="1"/>
    <col min="3" max="7" width="2.625" style="561" customWidth="1"/>
    <col min="8" max="9" width="2.125" style="561" customWidth="1"/>
    <col min="10" max="14" width="2.5" style="561" customWidth="1"/>
    <col min="15" max="15" width="4.25" style="561" customWidth="1"/>
    <col min="16" max="20" width="2.5" style="561" customWidth="1"/>
    <col min="21" max="21" width="6.75" style="561" bestFit="1" customWidth="1"/>
    <col min="22" max="26" width="2.5" style="561" customWidth="1"/>
    <col min="27" max="27" width="2.625" style="561" customWidth="1"/>
    <col min="28" max="28" width="3.375" style="561" customWidth="1"/>
    <col min="29" max="16384" width="11" style="561"/>
  </cols>
  <sheetData>
    <row r="1" spans="1:28" ht="27.75">
      <c r="A1" s="600" t="s">
        <v>27</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row>
    <row r="2" spans="1:28">
      <c r="C2" s="601" t="s">
        <v>26</v>
      </c>
      <c r="D2" s="596"/>
      <c r="E2" s="596"/>
      <c r="F2" s="596"/>
      <c r="G2" s="596"/>
      <c r="H2" s="562"/>
      <c r="I2" s="562"/>
      <c r="J2" s="562"/>
      <c r="K2" s="562"/>
      <c r="L2" s="562"/>
      <c r="M2" s="562"/>
      <c r="N2" s="562"/>
      <c r="O2" s="562"/>
      <c r="P2" s="562"/>
      <c r="Q2" s="562"/>
      <c r="R2" s="562"/>
      <c r="S2" s="562"/>
      <c r="T2" s="562"/>
      <c r="U2" s="562" t="b">
        <v>0</v>
      </c>
      <c r="V2" s="563" t="s">
        <v>25</v>
      </c>
      <c r="W2" s="562"/>
      <c r="X2" s="562"/>
      <c r="Y2" s="562"/>
      <c r="Z2" s="562"/>
    </row>
    <row r="3" spans="1:28">
      <c r="C3" s="596"/>
      <c r="D3" s="596"/>
      <c r="E3" s="596"/>
      <c r="F3" s="596"/>
      <c r="G3" s="596"/>
      <c r="H3" s="562"/>
      <c r="I3" s="562"/>
      <c r="J3" s="562"/>
      <c r="K3" s="562"/>
      <c r="L3" s="562"/>
      <c r="M3" s="562"/>
      <c r="N3" s="562"/>
      <c r="O3" s="562"/>
      <c r="P3" s="562"/>
      <c r="Q3" s="562"/>
      <c r="R3" s="562"/>
      <c r="S3" s="562"/>
      <c r="T3" s="562"/>
      <c r="U3" s="562"/>
      <c r="V3" s="562"/>
      <c r="W3" s="562"/>
      <c r="X3" s="562"/>
      <c r="Y3" s="562"/>
      <c r="Z3" s="562"/>
    </row>
    <row r="4" spans="1:28">
      <c r="C4" s="562" t="s">
        <v>399</v>
      </c>
      <c r="D4" s="562" t="s">
        <v>399</v>
      </c>
      <c r="E4" s="562" t="s">
        <v>399</v>
      </c>
      <c r="F4" s="562" t="s">
        <v>399</v>
      </c>
      <c r="G4" s="562" t="s">
        <v>399</v>
      </c>
      <c r="H4" s="562"/>
      <c r="I4" s="562"/>
      <c r="J4" s="562"/>
      <c r="K4" s="562"/>
      <c r="L4" s="562"/>
      <c r="M4" s="562"/>
      <c r="N4" s="562"/>
      <c r="O4" s="562"/>
      <c r="P4" s="562"/>
      <c r="Q4" s="562"/>
      <c r="R4" s="562"/>
      <c r="S4" s="562"/>
      <c r="T4" s="562"/>
      <c r="U4" s="562"/>
      <c r="V4" s="562"/>
      <c r="W4" s="562"/>
      <c r="X4" s="562"/>
      <c r="Y4" s="562"/>
      <c r="Z4" s="562"/>
    </row>
    <row r="5" spans="1:28">
      <c r="B5" s="564"/>
      <c r="C5" s="565"/>
      <c r="D5" s="565"/>
      <c r="E5" s="565"/>
      <c r="F5" s="565"/>
      <c r="G5" s="565"/>
      <c r="H5" s="565"/>
      <c r="I5" s="565"/>
      <c r="J5" s="565"/>
      <c r="K5" s="565"/>
      <c r="L5" s="565"/>
      <c r="M5" s="565"/>
      <c r="N5" s="565"/>
      <c r="O5" s="565"/>
      <c r="P5" s="565"/>
      <c r="Q5" s="565"/>
      <c r="R5" s="565"/>
      <c r="S5" s="565"/>
      <c r="T5" s="565"/>
      <c r="U5" s="565"/>
      <c r="V5" s="565"/>
      <c r="W5" s="565"/>
      <c r="X5" s="565"/>
      <c r="Y5" s="565"/>
      <c r="Z5" s="565"/>
      <c r="AA5" s="566"/>
    </row>
    <row r="6" spans="1:28">
      <c r="B6" s="567"/>
      <c r="D6" s="562"/>
      <c r="E6" s="562"/>
      <c r="F6" s="562"/>
      <c r="H6" s="568"/>
      <c r="I6" s="562" t="s">
        <v>400</v>
      </c>
      <c r="J6" s="569">
        <v>1</v>
      </c>
      <c r="K6" s="569">
        <v>1</v>
      </c>
      <c r="L6" s="569">
        <v>0</v>
      </c>
      <c r="M6" s="569">
        <v>1</v>
      </c>
      <c r="N6" s="569">
        <v>0</v>
      </c>
      <c r="O6" s="602" t="s">
        <v>24</v>
      </c>
      <c r="P6" s="596"/>
      <c r="Q6" s="596"/>
      <c r="R6" s="596"/>
      <c r="S6" s="596"/>
      <c r="T6" s="562"/>
      <c r="U6" s="562"/>
      <c r="V6" s="603" t="s">
        <v>23</v>
      </c>
      <c r="W6" s="596"/>
      <c r="X6" s="596"/>
      <c r="Y6" s="596"/>
      <c r="Z6" s="562"/>
      <c r="AA6" s="571"/>
    </row>
    <row r="7" spans="1:28">
      <c r="B7" s="567"/>
      <c r="C7" s="562"/>
      <c r="D7" s="562"/>
      <c r="E7" s="562"/>
      <c r="F7" s="562"/>
      <c r="H7" s="572" t="s">
        <v>22</v>
      </c>
      <c r="I7" s="562" t="s">
        <v>400</v>
      </c>
      <c r="J7" s="569">
        <v>1</v>
      </c>
      <c r="K7" s="569">
        <v>0</v>
      </c>
      <c r="L7" s="569">
        <v>1</v>
      </c>
      <c r="M7" s="569">
        <v>1</v>
      </c>
      <c r="N7" s="569">
        <v>0</v>
      </c>
      <c r="O7" s="596"/>
      <c r="P7" s="596"/>
      <c r="Q7" s="596"/>
      <c r="R7" s="596"/>
      <c r="S7" s="596"/>
      <c r="T7" s="562"/>
      <c r="U7" s="562"/>
      <c r="V7" s="596"/>
      <c r="W7" s="596"/>
      <c r="X7" s="596"/>
      <c r="Y7" s="596"/>
      <c r="Z7" s="562"/>
      <c r="AA7" s="571"/>
    </row>
    <row r="8" spans="1:28">
      <c r="B8" s="567"/>
      <c r="C8" s="570"/>
      <c r="D8" s="570"/>
      <c r="E8" s="570"/>
      <c r="F8" s="570"/>
      <c r="H8" s="573" t="s">
        <v>21</v>
      </c>
      <c r="I8" s="562" t="s">
        <v>400</v>
      </c>
      <c r="J8" s="569">
        <v>0</v>
      </c>
      <c r="K8" s="569">
        <v>0</v>
      </c>
      <c r="L8" s="569">
        <v>1</v>
      </c>
      <c r="M8" s="569">
        <v>1</v>
      </c>
      <c r="N8" s="569">
        <v>0</v>
      </c>
      <c r="O8" s="562"/>
      <c r="P8" s="562"/>
      <c r="Q8" s="562"/>
      <c r="R8" s="562"/>
      <c r="S8" s="562"/>
      <c r="T8" s="562"/>
      <c r="U8" s="562"/>
      <c r="V8" s="562"/>
      <c r="W8" s="562"/>
      <c r="X8" s="562"/>
      <c r="Y8" s="562"/>
      <c r="Z8" s="562"/>
      <c r="AA8" s="571"/>
    </row>
    <row r="9" spans="1:28">
      <c r="B9" s="567"/>
      <c r="C9" s="570"/>
      <c r="D9" s="570"/>
      <c r="E9" s="570"/>
      <c r="F9" s="570"/>
      <c r="H9" s="574"/>
      <c r="I9" s="562" t="s">
        <v>400</v>
      </c>
      <c r="J9" s="569">
        <v>0</v>
      </c>
      <c r="K9" s="569">
        <v>1</v>
      </c>
      <c r="L9" s="569">
        <v>0</v>
      </c>
      <c r="M9" s="569">
        <v>0</v>
      </c>
      <c r="N9" s="569">
        <v>1</v>
      </c>
      <c r="O9" s="562"/>
      <c r="P9" s="562"/>
      <c r="Q9" s="562"/>
      <c r="R9" s="562"/>
      <c r="S9" s="562"/>
      <c r="T9" s="562"/>
      <c r="U9" s="562"/>
      <c r="V9" s="562"/>
      <c r="W9" s="562"/>
      <c r="X9" s="562"/>
      <c r="Y9" s="562"/>
      <c r="Z9" s="562"/>
      <c r="AA9" s="571"/>
    </row>
    <row r="10" spans="1:28">
      <c r="B10" s="567"/>
      <c r="C10" s="562"/>
      <c r="D10" s="562"/>
      <c r="E10" s="562"/>
      <c r="F10" s="562"/>
      <c r="H10" s="575"/>
      <c r="I10" s="562" t="s">
        <v>400</v>
      </c>
      <c r="J10" s="569">
        <v>0</v>
      </c>
      <c r="K10" s="569">
        <v>1</v>
      </c>
      <c r="L10" s="569">
        <v>1</v>
      </c>
      <c r="M10" s="569">
        <v>0</v>
      </c>
      <c r="N10" s="569">
        <v>1</v>
      </c>
      <c r="O10" s="562"/>
      <c r="P10" s="562"/>
      <c r="Q10" s="562"/>
      <c r="R10" s="562"/>
      <c r="S10" s="562"/>
      <c r="T10" s="562"/>
      <c r="U10" s="562"/>
      <c r="V10" s="562"/>
      <c r="W10" s="562"/>
      <c r="X10" s="562"/>
      <c r="Y10" s="562"/>
      <c r="Z10" s="562"/>
      <c r="AA10" s="571"/>
    </row>
    <row r="11" spans="1:28">
      <c r="B11" s="567"/>
      <c r="C11" s="562" t="s">
        <v>20</v>
      </c>
      <c r="D11" s="562" t="s">
        <v>19</v>
      </c>
      <c r="E11" s="562" t="s">
        <v>18</v>
      </c>
      <c r="F11" s="562" t="s">
        <v>17</v>
      </c>
      <c r="G11" s="562" t="s">
        <v>16</v>
      </c>
      <c r="H11" s="562"/>
      <c r="I11" s="562"/>
      <c r="J11" s="562" t="s">
        <v>399</v>
      </c>
      <c r="K11" s="562" t="s">
        <v>399</v>
      </c>
      <c r="L11" s="562" t="s">
        <v>399</v>
      </c>
      <c r="M11" s="562" t="s">
        <v>399</v>
      </c>
      <c r="N11" s="562" t="s">
        <v>399</v>
      </c>
      <c r="O11" s="562"/>
      <c r="P11" s="562"/>
      <c r="Q11" s="562"/>
      <c r="R11" s="562"/>
      <c r="S11" s="562"/>
      <c r="T11" s="562"/>
      <c r="U11" s="562"/>
      <c r="V11" s="562"/>
      <c r="W11" s="562"/>
      <c r="X11" s="562"/>
      <c r="Y11" s="562"/>
      <c r="Z11" s="562"/>
      <c r="AA11" s="571"/>
    </row>
    <row r="12" spans="1:28">
      <c r="B12" s="567"/>
      <c r="C12" s="576">
        <v>1</v>
      </c>
      <c r="D12" s="576">
        <v>1</v>
      </c>
      <c r="E12" s="576">
        <v>1</v>
      </c>
      <c r="F12" s="576">
        <v>1</v>
      </c>
      <c r="G12" s="576">
        <v>1</v>
      </c>
      <c r="H12" s="595" t="s">
        <v>400</v>
      </c>
      <c r="I12" s="596"/>
      <c r="J12" s="577">
        <f t="array" ref="J12:N15">MMULT(C12:G15,J6:N10)</f>
        <v>2</v>
      </c>
      <c r="K12" s="577">
        <v>3</v>
      </c>
      <c r="L12" s="577">
        <v>3</v>
      </c>
      <c r="M12" s="577">
        <v>3</v>
      </c>
      <c r="N12" s="577">
        <v>2</v>
      </c>
      <c r="O12" s="602" t="s">
        <v>15</v>
      </c>
      <c r="P12" s="596"/>
      <c r="Q12" s="596"/>
      <c r="R12" s="596"/>
      <c r="S12" s="596"/>
      <c r="T12" s="562"/>
      <c r="U12" s="562"/>
      <c r="V12" s="562"/>
      <c r="W12" s="562"/>
      <c r="X12" s="562"/>
      <c r="Y12" s="562"/>
      <c r="Z12" s="562"/>
      <c r="AA12" s="571"/>
    </row>
    <row r="13" spans="1:28">
      <c r="B13" s="567"/>
      <c r="C13" s="576">
        <v>1</v>
      </c>
      <c r="D13" s="576">
        <v>0</v>
      </c>
      <c r="E13" s="576">
        <v>0</v>
      </c>
      <c r="F13" s="576">
        <v>1</v>
      </c>
      <c r="G13" s="576">
        <v>-1</v>
      </c>
      <c r="H13" s="595" t="s">
        <v>400</v>
      </c>
      <c r="I13" s="596"/>
      <c r="J13" s="577">
        <v>1</v>
      </c>
      <c r="K13" s="577">
        <v>1</v>
      </c>
      <c r="L13" s="577">
        <v>-1</v>
      </c>
      <c r="M13" s="577">
        <v>1</v>
      </c>
      <c r="N13" s="577">
        <v>0</v>
      </c>
      <c r="O13" s="596"/>
      <c r="P13" s="596"/>
      <c r="Q13" s="596"/>
      <c r="R13" s="596"/>
      <c r="S13" s="596"/>
      <c r="T13" s="562"/>
      <c r="U13" s="562"/>
      <c r="V13" s="562"/>
      <c r="W13" s="562"/>
      <c r="X13" s="562"/>
      <c r="Y13" s="562"/>
      <c r="Z13" s="562"/>
      <c r="AA13" s="571"/>
    </row>
    <row r="14" spans="1:28">
      <c r="B14" s="567"/>
      <c r="C14" s="576">
        <v>-1</v>
      </c>
      <c r="D14" s="576">
        <v>1</v>
      </c>
      <c r="E14" s="576">
        <v>1</v>
      </c>
      <c r="F14" s="576">
        <v>1</v>
      </c>
      <c r="G14" s="576">
        <v>2</v>
      </c>
      <c r="H14" s="595" t="s">
        <v>400</v>
      </c>
      <c r="I14" s="596"/>
      <c r="J14" s="577">
        <v>0</v>
      </c>
      <c r="K14" s="577">
        <v>2</v>
      </c>
      <c r="L14" s="577">
        <v>4</v>
      </c>
      <c r="M14" s="577">
        <v>1</v>
      </c>
      <c r="N14" s="577">
        <v>3</v>
      </c>
      <c r="O14" s="562"/>
      <c r="P14" s="562"/>
      <c r="Q14" s="562"/>
      <c r="R14" s="562"/>
      <c r="S14" s="562"/>
      <c r="T14" s="562"/>
      <c r="U14" s="562"/>
      <c r="V14" s="562"/>
      <c r="W14" s="562"/>
      <c r="X14" s="562"/>
      <c r="Y14" s="562"/>
      <c r="Z14" s="562"/>
      <c r="AA14" s="571"/>
    </row>
    <row r="15" spans="1:28">
      <c r="B15" s="567"/>
      <c r="C15" s="576">
        <v>0</v>
      </c>
      <c r="D15" s="576">
        <v>1</v>
      </c>
      <c r="E15" s="576">
        <v>0</v>
      </c>
      <c r="F15" s="576">
        <v>0</v>
      </c>
      <c r="G15" s="576">
        <v>1</v>
      </c>
      <c r="H15" s="595" t="s">
        <v>400</v>
      </c>
      <c r="I15" s="596"/>
      <c r="J15" s="577">
        <v>1</v>
      </c>
      <c r="K15" s="577">
        <v>1</v>
      </c>
      <c r="L15" s="577">
        <v>2</v>
      </c>
      <c r="M15" s="577">
        <v>1</v>
      </c>
      <c r="N15" s="577">
        <v>1</v>
      </c>
      <c r="O15" s="562"/>
      <c r="P15" s="562"/>
      <c r="Q15" s="562"/>
      <c r="R15" s="562"/>
      <c r="S15" s="562"/>
      <c r="T15" s="562"/>
      <c r="U15" s="562"/>
      <c r="V15" s="562"/>
      <c r="W15" s="562"/>
      <c r="X15" s="562"/>
      <c r="Y15" s="562"/>
      <c r="Z15" s="562"/>
      <c r="AA15" s="571"/>
    </row>
    <row r="16" spans="1:28">
      <c r="B16" s="578"/>
      <c r="C16" s="579"/>
      <c r="D16" s="579"/>
      <c r="E16" s="579"/>
      <c r="F16" s="579"/>
      <c r="G16" s="579"/>
      <c r="H16" s="579"/>
      <c r="I16" s="579"/>
      <c r="J16" s="579">
        <v>1</v>
      </c>
      <c r="K16" s="579">
        <v>1</v>
      </c>
      <c r="L16" s="579">
        <v>1</v>
      </c>
      <c r="M16" s="579">
        <v>1</v>
      </c>
      <c r="N16" s="579">
        <v>1</v>
      </c>
      <c r="O16" s="579"/>
      <c r="P16" s="579"/>
      <c r="Q16" s="579"/>
      <c r="R16" s="579"/>
      <c r="S16" s="579"/>
      <c r="T16" s="579"/>
      <c r="U16" s="579"/>
      <c r="V16" s="579"/>
      <c r="W16" s="579"/>
      <c r="X16" s="579"/>
      <c r="Y16" s="579"/>
      <c r="Z16" s="579"/>
      <c r="AA16" s="580"/>
    </row>
    <row r="17" spans="1:28" ht="13.5" thickBot="1">
      <c r="B17" s="564"/>
      <c r="C17" s="565" t="s">
        <v>14</v>
      </c>
      <c r="D17" s="565"/>
      <c r="E17" s="565"/>
      <c r="F17" s="565"/>
      <c r="G17" s="565" t="s">
        <v>13</v>
      </c>
      <c r="H17" s="565"/>
      <c r="I17" s="565"/>
      <c r="J17" s="565" t="s">
        <v>399</v>
      </c>
      <c r="K17" s="565" t="s">
        <v>399</v>
      </c>
      <c r="L17" s="565" t="s">
        <v>399</v>
      </c>
      <c r="M17" s="565" t="s">
        <v>399</v>
      </c>
      <c r="N17" s="565" t="s">
        <v>399</v>
      </c>
      <c r="O17" s="581"/>
      <c r="P17" s="581"/>
      <c r="Q17" s="565"/>
      <c r="R17" s="565"/>
      <c r="S17" s="565"/>
      <c r="T17" s="565"/>
      <c r="U17" s="565"/>
      <c r="V17" s="565"/>
      <c r="W17" s="565"/>
      <c r="X17" s="565"/>
      <c r="Y17" s="565"/>
      <c r="Z17" s="565"/>
      <c r="AA17" s="566"/>
    </row>
    <row r="18" spans="1:28">
      <c r="B18" s="567"/>
      <c r="C18" s="582">
        <v>1</v>
      </c>
      <c r="D18" s="583">
        <v>0</v>
      </c>
      <c r="E18" s="583">
        <v>0</v>
      </c>
      <c r="F18" s="583">
        <v>1</v>
      </c>
      <c r="G18" s="584">
        <v>3</v>
      </c>
      <c r="H18" s="595" t="s">
        <v>400</v>
      </c>
      <c r="I18" s="596"/>
      <c r="J18" s="577">
        <f t="array" ref="J18:N20">MMULT(C18:G20,J12:N16)</f>
        <v>6</v>
      </c>
      <c r="K18" s="577">
        <v>7</v>
      </c>
      <c r="L18" s="577">
        <v>8</v>
      </c>
      <c r="M18" s="577">
        <v>7</v>
      </c>
      <c r="N18" s="577">
        <v>6</v>
      </c>
      <c r="O18" s="585" t="s">
        <v>11</v>
      </c>
      <c r="P18" s="577">
        <f t="array" ref="P18:T20">IF(J18:N20&gt;0, J18:N20, 0)</f>
        <v>6</v>
      </c>
      <c r="Q18" s="577">
        <v>7</v>
      </c>
      <c r="R18" s="577">
        <v>8</v>
      </c>
      <c r="S18" s="577">
        <v>7</v>
      </c>
      <c r="T18" s="577">
        <v>6</v>
      </c>
      <c r="U18" s="562"/>
      <c r="V18" s="562"/>
      <c r="W18" s="562"/>
      <c r="X18" s="562"/>
      <c r="Y18" s="562"/>
      <c r="Z18" s="562"/>
      <c r="AA18" s="571"/>
    </row>
    <row r="19" spans="1:28">
      <c r="B19" s="567"/>
      <c r="C19" s="586">
        <v>0</v>
      </c>
      <c r="D19" s="577">
        <v>1</v>
      </c>
      <c r="E19" s="577">
        <v>1</v>
      </c>
      <c r="F19" s="577">
        <v>1</v>
      </c>
      <c r="G19" s="587">
        <v>4</v>
      </c>
      <c r="H19" s="595" t="s">
        <v>400</v>
      </c>
      <c r="I19" s="596"/>
      <c r="J19" s="577">
        <v>6</v>
      </c>
      <c r="K19" s="577">
        <v>8</v>
      </c>
      <c r="L19" s="577">
        <v>9</v>
      </c>
      <c r="M19" s="577">
        <v>7</v>
      </c>
      <c r="N19" s="577">
        <v>8</v>
      </c>
      <c r="O19" s="562" t="s">
        <v>9</v>
      </c>
      <c r="P19" s="577">
        <v>6</v>
      </c>
      <c r="Q19" s="577">
        <v>8</v>
      </c>
      <c r="R19" s="577">
        <v>9</v>
      </c>
      <c r="S19" s="577">
        <v>7</v>
      </c>
      <c r="T19" s="577">
        <v>8</v>
      </c>
      <c r="U19" s="562"/>
      <c r="V19" s="562"/>
      <c r="W19" s="562"/>
      <c r="X19" s="562"/>
      <c r="Y19" s="562"/>
      <c r="Z19" s="562"/>
      <c r="AA19" s="571"/>
    </row>
    <row r="20" spans="1:28" ht="13.5" thickBot="1">
      <c r="B20" s="567"/>
      <c r="C20" s="588">
        <v>1</v>
      </c>
      <c r="D20" s="589">
        <v>1</v>
      </c>
      <c r="E20" s="589">
        <v>-1</v>
      </c>
      <c r="F20" s="589">
        <v>1</v>
      </c>
      <c r="G20" s="590">
        <v>-1</v>
      </c>
      <c r="H20" s="595" t="s">
        <v>400</v>
      </c>
      <c r="I20" s="596"/>
      <c r="J20" s="577">
        <v>3</v>
      </c>
      <c r="K20" s="577">
        <v>2</v>
      </c>
      <c r="L20" s="577">
        <v>-1</v>
      </c>
      <c r="M20" s="577">
        <v>3</v>
      </c>
      <c r="N20" s="577">
        <v>-1</v>
      </c>
      <c r="O20" s="562" t="s">
        <v>9</v>
      </c>
      <c r="P20" s="577">
        <v>3</v>
      </c>
      <c r="Q20" s="577">
        <v>2</v>
      </c>
      <c r="R20" s="577">
        <v>0</v>
      </c>
      <c r="S20" s="577">
        <v>3</v>
      </c>
      <c r="T20" s="577">
        <v>0</v>
      </c>
      <c r="U20" s="562"/>
      <c r="V20" s="562"/>
      <c r="W20" s="562"/>
      <c r="X20" s="562"/>
      <c r="Y20" s="562"/>
      <c r="Z20" s="562"/>
      <c r="AA20" s="571"/>
    </row>
    <row r="21" spans="1:28">
      <c r="B21" s="567"/>
      <c r="C21" s="562"/>
      <c r="D21" s="562"/>
      <c r="E21" s="562"/>
      <c r="F21" s="562"/>
      <c r="G21" s="562"/>
      <c r="H21" s="562"/>
      <c r="I21" s="562"/>
      <c r="J21" s="562"/>
      <c r="K21" s="562"/>
      <c r="L21" s="562"/>
      <c r="M21" s="562"/>
      <c r="N21" s="562"/>
      <c r="O21" s="562"/>
      <c r="P21" s="562">
        <v>1</v>
      </c>
      <c r="Q21" s="562">
        <v>1</v>
      </c>
      <c r="R21" s="562">
        <v>1</v>
      </c>
      <c r="S21" s="562">
        <v>1</v>
      </c>
      <c r="T21" s="562">
        <v>1</v>
      </c>
      <c r="U21" s="562"/>
      <c r="V21" s="562"/>
      <c r="W21" s="562"/>
      <c r="X21" s="562"/>
      <c r="Y21" s="562"/>
      <c r="Z21" s="562"/>
      <c r="AA21" s="571"/>
    </row>
    <row r="22" spans="1:28" ht="13.5" thickBot="1">
      <c r="B22" s="567"/>
      <c r="C22" s="562"/>
      <c r="D22" s="562"/>
      <c r="E22" s="562"/>
      <c r="F22" s="562"/>
      <c r="H22" s="562"/>
      <c r="I22" s="562"/>
      <c r="J22" s="562"/>
      <c r="K22" s="562" t="s">
        <v>14</v>
      </c>
      <c r="L22" s="562"/>
      <c r="M22" s="562"/>
      <c r="N22" s="562" t="s">
        <v>13</v>
      </c>
      <c r="O22" s="562"/>
      <c r="P22" s="562" t="s">
        <v>399</v>
      </c>
      <c r="Q22" s="562" t="s">
        <v>399</v>
      </c>
      <c r="R22" s="562" t="s">
        <v>399</v>
      </c>
      <c r="S22" s="562" t="s">
        <v>399</v>
      </c>
      <c r="T22" s="562" t="s">
        <v>399</v>
      </c>
      <c r="V22" s="562"/>
      <c r="W22" s="562"/>
      <c r="X22" s="562"/>
      <c r="Y22" s="562"/>
      <c r="Z22" s="562"/>
      <c r="AA22" s="571"/>
    </row>
    <row r="23" spans="1:28">
      <c r="B23" s="567"/>
      <c r="C23" s="597" t="s">
        <v>12</v>
      </c>
      <c r="D23" s="596"/>
      <c r="E23" s="596"/>
      <c r="F23" s="596"/>
      <c r="G23" s="596"/>
      <c r="H23" s="562"/>
      <c r="I23" s="562"/>
      <c r="J23" s="562"/>
      <c r="K23" s="582">
        <v>1</v>
      </c>
      <c r="L23" s="583">
        <v>0</v>
      </c>
      <c r="M23" s="583">
        <v>1</v>
      </c>
      <c r="N23" s="584">
        <v>-1</v>
      </c>
      <c r="O23" s="562" t="s">
        <v>400</v>
      </c>
      <c r="P23" s="577">
        <f t="array" ref="P23:T26">MMULT(K23:N26,P18:T21)</f>
        <v>8</v>
      </c>
      <c r="Q23" s="577">
        <v>8</v>
      </c>
      <c r="R23" s="577">
        <v>7</v>
      </c>
      <c r="S23" s="577">
        <v>9</v>
      </c>
      <c r="T23" s="577">
        <v>5</v>
      </c>
      <c r="U23" s="585" t="s">
        <v>11</v>
      </c>
      <c r="V23" s="577">
        <f t="array" ref="V23:Z26">IF(P23:T26&gt;0, P23:T26, 0)</f>
        <v>8</v>
      </c>
      <c r="W23" s="577">
        <v>8</v>
      </c>
      <c r="X23" s="577">
        <v>7</v>
      </c>
      <c r="Y23" s="577">
        <v>9</v>
      </c>
      <c r="Z23" s="577">
        <v>5</v>
      </c>
      <c r="AA23" s="571"/>
    </row>
    <row r="24" spans="1:28">
      <c r="B24" s="567"/>
      <c r="C24" s="596"/>
      <c r="D24" s="596"/>
      <c r="E24" s="596"/>
      <c r="F24" s="596"/>
      <c r="G24" s="596"/>
      <c r="H24" s="562"/>
      <c r="I24" s="562"/>
      <c r="J24" s="562"/>
      <c r="K24" s="586">
        <v>-1</v>
      </c>
      <c r="L24" s="577">
        <v>0</v>
      </c>
      <c r="M24" s="577">
        <v>1</v>
      </c>
      <c r="N24" s="587">
        <v>7</v>
      </c>
      <c r="O24" s="562" t="s">
        <v>400</v>
      </c>
      <c r="P24" s="577">
        <v>4</v>
      </c>
      <c r="Q24" s="577">
        <v>2</v>
      </c>
      <c r="R24" s="577">
        <v>-1</v>
      </c>
      <c r="S24" s="577">
        <v>3</v>
      </c>
      <c r="T24" s="577">
        <v>1</v>
      </c>
      <c r="U24" s="562" t="s">
        <v>9</v>
      </c>
      <c r="V24" s="577">
        <v>4</v>
      </c>
      <c r="W24" s="577">
        <v>2</v>
      </c>
      <c r="X24" s="577">
        <v>0</v>
      </c>
      <c r="Y24" s="577">
        <v>3</v>
      </c>
      <c r="Z24" s="577">
        <v>1</v>
      </c>
      <c r="AA24" s="571"/>
    </row>
    <row r="25" spans="1:28">
      <c r="B25" s="567"/>
      <c r="C25" s="596"/>
      <c r="D25" s="596"/>
      <c r="E25" s="596"/>
      <c r="F25" s="596"/>
      <c r="G25" s="596"/>
      <c r="H25" s="562"/>
      <c r="I25" s="562"/>
      <c r="J25" s="562"/>
      <c r="K25" s="586">
        <v>1</v>
      </c>
      <c r="L25" s="577">
        <v>-1</v>
      </c>
      <c r="M25" s="577">
        <v>0</v>
      </c>
      <c r="N25" s="587">
        <v>2</v>
      </c>
      <c r="O25" s="562" t="s">
        <v>400</v>
      </c>
      <c r="P25" s="577">
        <v>2</v>
      </c>
      <c r="Q25" s="577">
        <v>1</v>
      </c>
      <c r="R25" s="577">
        <v>1</v>
      </c>
      <c r="S25" s="577">
        <v>2</v>
      </c>
      <c r="T25" s="577">
        <v>0</v>
      </c>
      <c r="U25" s="562" t="s">
        <v>9</v>
      </c>
      <c r="V25" s="577">
        <v>2</v>
      </c>
      <c r="W25" s="577">
        <v>1</v>
      </c>
      <c r="X25" s="577">
        <v>1</v>
      </c>
      <c r="Y25" s="577">
        <v>2</v>
      </c>
      <c r="Z25" s="577">
        <v>0</v>
      </c>
      <c r="AA25" s="571"/>
    </row>
    <row r="26" spans="1:28" ht="13.5" thickBot="1">
      <c r="B26" s="567"/>
      <c r="C26" s="562"/>
      <c r="D26" s="562"/>
      <c r="E26" s="562"/>
      <c r="F26" s="562"/>
      <c r="G26" s="562"/>
      <c r="H26" s="562"/>
      <c r="I26" s="562"/>
      <c r="J26" s="562"/>
      <c r="K26" s="588">
        <v>0</v>
      </c>
      <c r="L26" s="589">
        <v>1</v>
      </c>
      <c r="M26" s="589">
        <v>-1</v>
      </c>
      <c r="N26" s="590">
        <v>-1</v>
      </c>
      <c r="O26" s="562" t="s">
        <v>400</v>
      </c>
      <c r="P26" s="577">
        <v>2</v>
      </c>
      <c r="Q26" s="577">
        <v>5</v>
      </c>
      <c r="R26" s="577">
        <v>8</v>
      </c>
      <c r="S26" s="577">
        <v>3</v>
      </c>
      <c r="T26" s="577">
        <v>7</v>
      </c>
      <c r="U26" s="562" t="s">
        <v>9</v>
      </c>
      <c r="V26" s="577">
        <v>2</v>
      </c>
      <c r="W26" s="577">
        <v>5</v>
      </c>
      <c r="X26" s="577">
        <v>8</v>
      </c>
      <c r="Y26" s="577">
        <v>3</v>
      </c>
      <c r="Z26" s="577">
        <v>7</v>
      </c>
      <c r="AA26" s="571"/>
    </row>
    <row r="27" spans="1:28">
      <c r="B27" s="578"/>
      <c r="C27" s="579"/>
      <c r="D27" s="579"/>
      <c r="E27" s="579"/>
      <c r="F27" s="579"/>
      <c r="G27" s="579"/>
      <c r="H27" s="579"/>
      <c r="I27" s="579"/>
      <c r="J27" s="579"/>
      <c r="K27" s="579"/>
      <c r="L27" s="579"/>
      <c r="M27" s="579"/>
      <c r="N27" s="579"/>
      <c r="O27" s="579"/>
      <c r="P27" s="579"/>
      <c r="Q27" s="579"/>
      <c r="R27" s="579"/>
      <c r="S27" s="579"/>
      <c r="T27" s="579"/>
      <c r="U27" s="579"/>
      <c r="V27" s="591" t="s">
        <v>399</v>
      </c>
      <c r="W27" s="591" t="s">
        <v>399</v>
      </c>
      <c r="X27" s="591" t="s">
        <v>399</v>
      </c>
      <c r="Y27" s="591" t="s">
        <v>399</v>
      </c>
      <c r="Z27" s="591" t="s">
        <v>399</v>
      </c>
      <c r="AA27" s="580"/>
    </row>
    <row r="28" spans="1:28">
      <c r="C28" s="562"/>
      <c r="D28" s="562"/>
      <c r="E28" s="562"/>
      <c r="F28" s="562"/>
      <c r="G28" s="562"/>
      <c r="H28" s="562"/>
      <c r="I28" s="562"/>
      <c r="J28" s="562"/>
      <c r="K28" s="562"/>
      <c r="L28" s="562"/>
      <c r="M28" s="562"/>
      <c r="N28" s="562"/>
      <c r="O28" s="562"/>
      <c r="P28" s="562"/>
      <c r="Q28" s="562"/>
      <c r="R28" s="562"/>
      <c r="S28" s="562"/>
      <c r="T28" s="562"/>
      <c r="U28" s="562"/>
      <c r="V28" s="598" t="s">
        <v>7</v>
      </c>
      <c r="W28" s="596"/>
      <c r="X28" s="596"/>
      <c r="Y28" s="596"/>
      <c r="Z28" s="596"/>
    </row>
    <row r="29" spans="1:28">
      <c r="C29" s="562"/>
      <c r="D29" s="562"/>
      <c r="E29" s="562"/>
      <c r="F29" s="562"/>
      <c r="G29" s="562"/>
      <c r="H29" s="562"/>
      <c r="I29" s="562"/>
      <c r="J29" s="562"/>
      <c r="K29" s="562"/>
      <c r="L29" s="562"/>
      <c r="M29" s="562"/>
      <c r="N29" s="562"/>
      <c r="O29" s="562"/>
      <c r="P29" s="562"/>
      <c r="Q29" s="562"/>
      <c r="R29" s="562"/>
      <c r="S29" s="562"/>
      <c r="T29" s="562"/>
      <c r="U29" s="562"/>
      <c r="V29" s="592"/>
      <c r="W29" s="592"/>
      <c r="X29" s="592"/>
      <c r="Y29" s="592"/>
      <c r="Z29" s="592"/>
    </row>
    <row r="30" spans="1:28" ht="15.75">
      <c r="A30" s="599" t="s">
        <v>6</v>
      </c>
      <c r="B30" s="596"/>
      <c r="C30" s="596"/>
      <c r="D30" s="596"/>
      <c r="E30" s="596"/>
      <c r="F30" s="596"/>
      <c r="G30" s="596"/>
      <c r="H30" s="596"/>
      <c r="I30" s="596"/>
      <c r="J30" s="596"/>
      <c r="K30" s="596"/>
      <c r="L30" s="596"/>
      <c r="M30" s="596"/>
      <c r="N30" s="596"/>
      <c r="O30" s="596"/>
      <c r="P30" s="596"/>
      <c r="Q30" s="596"/>
      <c r="R30" s="596"/>
      <c r="S30" s="596"/>
      <c r="T30" s="596"/>
      <c r="U30" s="596"/>
      <c r="V30" s="596"/>
      <c r="W30" s="596"/>
      <c r="X30" s="596"/>
      <c r="Y30" s="596"/>
      <c r="Z30" s="596"/>
      <c r="AA30" s="596"/>
      <c r="AB30" s="596"/>
    </row>
    <row r="31" spans="1:28">
      <c r="B31" s="593"/>
      <c r="C31" s="562"/>
      <c r="D31" s="562"/>
      <c r="E31" s="562"/>
      <c r="F31" s="563"/>
      <c r="G31" s="562"/>
      <c r="H31" s="562"/>
      <c r="I31" s="562"/>
      <c r="J31" s="562"/>
      <c r="K31" s="562"/>
      <c r="L31" s="562"/>
      <c r="M31" s="562"/>
      <c r="N31" s="562"/>
      <c r="O31" s="562"/>
      <c r="P31" s="562"/>
      <c r="Q31" s="562"/>
      <c r="R31" s="562"/>
      <c r="S31" s="562"/>
      <c r="T31" s="562"/>
      <c r="U31" s="562"/>
      <c r="V31" s="562"/>
      <c r="W31" s="562"/>
      <c r="X31" s="562"/>
      <c r="Y31" s="562"/>
      <c r="Z31" s="562"/>
    </row>
    <row r="32" spans="1:28">
      <c r="B32" s="593" t="s">
        <v>5</v>
      </c>
      <c r="C32" s="562"/>
      <c r="D32" s="562"/>
      <c r="E32" s="562"/>
      <c r="F32" s="594" t="s">
        <v>4</v>
      </c>
      <c r="G32" s="562"/>
      <c r="H32" s="562"/>
      <c r="I32" s="562"/>
      <c r="J32" s="562"/>
      <c r="K32" s="562"/>
      <c r="L32" s="562"/>
      <c r="M32" s="562"/>
      <c r="N32" s="562"/>
      <c r="O32" s="562"/>
      <c r="P32" s="562"/>
      <c r="Q32" s="562"/>
      <c r="R32" s="562"/>
      <c r="S32" s="562"/>
      <c r="T32" s="562"/>
      <c r="U32" s="562"/>
      <c r="V32" s="562"/>
      <c r="W32" s="562"/>
      <c r="X32" s="562"/>
      <c r="Y32" s="562"/>
      <c r="Z32" s="562"/>
    </row>
    <row r="33" spans="2:26">
      <c r="B33" s="593" t="s">
        <v>3</v>
      </c>
      <c r="C33" s="562"/>
      <c r="D33" s="562"/>
      <c r="E33" s="562"/>
      <c r="F33" s="594" t="s">
        <v>2</v>
      </c>
      <c r="G33" s="562"/>
      <c r="H33" s="562"/>
      <c r="I33" s="562"/>
      <c r="J33" s="562"/>
      <c r="K33" s="562"/>
      <c r="L33" s="562"/>
      <c r="M33" s="562"/>
      <c r="N33" s="562"/>
      <c r="O33" s="562"/>
      <c r="P33" s="562"/>
      <c r="Q33" s="562"/>
      <c r="R33" s="562"/>
      <c r="S33" s="562"/>
      <c r="T33" s="562"/>
      <c r="U33" s="562"/>
      <c r="V33" s="562"/>
      <c r="W33" s="562"/>
      <c r="X33" s="562"/>
      <c r="Y33" s="562"/>
      <c r="Z33" s="562"/>
    </row>
    <row r="34" spans="2:26">
      <c r="B34" s="593" t="s">
        <v>1</v>
      </c>
      <c r="C34" s="562"/>
      <c r="D34" s="562"/>
      <c r="E34" s="562"/>
      <c r="F34" s="594" t="s">
        <v>0</v>
      </c>
      <c r="G34" s="562"/>
      <c r="H34" s="562"/>
      <c r="I34" s="562"/>
      <c r="J34" s="562"/>
      <c r="K34" s="562"/>
      <c r="L34" s="562"/>
      <c r="M34" s="562"/>
      <c r="N34" s="562"/>
      <c r="O34" s="562"/>
      <c r="P34" s="562"/>
      <c r="Q34" s="562"/>
      <c r="R34" s="562"/>
      <c r="S34" s="562"/>
      <c r="T34" s="562"/>
      <c r="U34" s="562"/>
      <c r="V34" s="562"/>
      <c r="W34" s="562"/>
      <c r="X34" s="562"/>
      <c r="Y34" s="562"/>
      <c r="Z34" s="562"/>
    </row>
    <row r="35" spans="2:26">
      <c r="C35" s="562"/>
      <c r="D35" s="562"/>
      <c r="E35" s="562"/>
      <c r="F35" s="562"/>
      <c r="G35" s="562"/>
      <c r="H35" s="562"/>
      <c r="I35" s="562"/>
      <c r="J35" s="562"/>
      <c r="K35" s="562"/>
      <c r="L35" s="562"/>
      <c r="M35" s="562"/>
      <c r="N35" s="562"/>
      <c r="O35" s="562"/>
      <c r="P35" s="562"/>
      <c r="Q35" s="562"/>
      <c r="R35" s="562"/>
      <c r="S35" s="562"/>
      <c r="T35" s="562"/>
      <c r="U35" s="562"/>
      <c r="V35" s="562"/>
      <c r="W35" s="562"/>
      <c r="X35" s="562"/>
      <c r="Y35" s="562"/>
      <c r="Z35" s="562"/>
    </row>
    <row r="36" spans="2:26">
      <c r="C36" s="562"/>
      <c r="D36" s="562"/>
      <c r="E36" s="562"/>
      <c r="F36" s="562"/>
      <c r="G36" s="562"/>
      <c r="H36" s="562"/>
      <c r="I36" s="562"/>
      <c r="J36" s="562"/>
      <c r="K36" s="562"/>
      <c r="L36" s="562"/>
      <c r="M36" s="562"/>
      <c r="N36" s="562"/>
      <c r="O36" s="562"/>
      <c r="P36" s="562"/>
      <c r="Q36" s="562"/>
      <c r="R36" s="562"/>
      <c r="S36" s="562"/>
      <c r="T36" s="562"/>
      <c r="U36" s="562"/>
      <c r="V36" s="562"/>
      <c r="W36" s="562"/>
      <c r="X36" s="562"/>
      <c r="Y36" s="562"/>
      <c r="Z36" s="562"/>
    </row>
    <row r="37" spans="2:26">
      <c r="C37" s="562"/>
      <c r="D37" s="562"/>
      <c r="E37" s="562"/>
      <c r="F37" s="562"/>
      <c r="G37" s="562"/>
      <c r="H37" s="562"/>
      <c r="I37" s="562"/>
      <c r="J37" s="562"/>
      <c r="K37" s="562"/>
      <c r="L37" s="562"/>
      <c r="M37" s="562"/>
      <c r="N37" s="562"/>
      <c r="O37" s="562"/>
      <c r="P37" s="562"/>
      <c r="Q37" s="562"/>
      <c r="R37" s="562"/>
      <c r="S37" s="562"/>
      <c r="T37" s="562"/>
      <c r="U37" s="562"/>
      <c r="V37" s="562"/>
      <c r="W37" s="562"/>
      <c r="X37" s="562"/>
      <c r="Y37" s="562"/>
      <c r="Z37" s="562"/>
    </row>
    <row r="38" spans="2:26">
      <c r="C38" s="562"/>
      <c r="D38" s="562"/>
      <c r="E38" s="562"/>
      <c r="F38" s="562"/>
      <c r="G38" s="562"/>
      <c r="H38" s="562"/>
      <c r="I38" s="562"/>
      <c r="J38" s="562"/>
      <c r="K38" s="562"/>
      <c r="L38" s="562"/>
      <c r="M38" s="562"/>
      <c r="N38" s="562"/>
      <c r="O38" s="562"/>
      <c r="P38" s="562"/>
      <c r="Q38" s="562"/>
      <c r="R38" s="562"/>
      <c r="S38" s="562"/>
      <c r="T38" s="562"/>
      <c r="U38" s="562"/>
      <c r="V38" s="562"/>
      <c r="W38" s="562"/>
      <c r="X38" s="562"/>
      <c r="Y38" s="562"/>
      <c r="Z38" s="562"/>
    </row>
    <row r="39" spans="2:26">
      <c r="C39" s="562"/>
      <c r="D39" s="562"/>
      <c r="E39" s="562"/>
      <c r="F39" s="562"/>
      <c r="G39" s="562"/>
      <c r="H39" s="562"/>
      <c r="I39" s="562"/>
      <c r="J39" s="562"/>
      <c r="K39" s="562"/>
      <c r="L39" s="562"/>
      <c r="M39" s="562"/>
      <c r="N39" s="562"/>
      <c r="O39" s="562"/>
      <c r="P39" s="562"/>
      <c r="Q39" s="562"/>
      <c r="R39" s="562"/>
      <c r="S39" s="562"/>
      <c r="T39" s="562"/>
      <c r="U39" s="562"/>
      <c r="V39" s="562"/>
      <c r="W39" s="562"/>
      <c r="X39" s="562"/>
      <c r="Y39" s="562"/>
      <c r="Z39" s="562"/>
    </row>
    <row r="40" spans="2:26">
      <c r="C40" s="562"/>
      <c r="D40" s="562"/>
      <c r="E40" s="562"/>
      <c r="F40" s="562"/>
      <c r="G40" s="562"/>
      <c r="H40" s="562"/>
      <c r="I40" s="562"/>
      <c r="J40" s="562"/>
      <c r="K40" s="562"/>
      <c r="L40" s="562"/>
      <c r="M40" s="562"/>
      <c r="N40" s="562"/>
      <c r="O40" s="562"/>
      <c r="P40" s="562"/>
      <c r="Q40" s="562"/>
      <c r="R40" s="562"/>
      <c r="S40" s="562"/>
      <c r="T40" s="562"/>
      <c r="U40" s="562"/>
      <c r="V40" s="562"/>
      <c r="W40" s="562"/>
      <c r="X40" s="562"/>
      <c r="Y40" s="562"/>
      <c r="Z40" s="562"/>
    </row>
    <row r="41" spans="2:26">
      <c r="C41" s="562"/>
      <c r="D41" s="562"/>
      <c r="E41" s="562"/>
      <c r="F41" s="562"/>
      <c r="G41" s="562"/>
      <c r="H41" s="562"/>
      <c r="I41" s="562"/>
      <c r="J41" s="562"/>
      <c r="K41" s="562"/>
      <c r="L41" s="562"/>
      <c r="M41" s="562"/>
      <c r="N41" s="562"/>
      <c r="O41" s="562"/>
      <c r="P41" s="562"/>
      <c r="Q41" s="562"/>
      <c r="R41" s="562"/>
      <c r="S41" s="562"/>
      <c r="T41" s="562"/>
      <c r="U41" s="562"/>
      <c r="V41" s="562"/>
      <c r="W41" s="562"/>
      <c r="X41" s="562"/>
      <c r="Y41" s="562"/>
      <c r="Z41" s="562"/>
    </row>
    <row r="42" spans="2:26">
      <c r="C42" s="562"/>
      <c r="D42" s="562"/>
      <c r="E42" s="562"/>
      <c r="F42" s="562"/>
      <c r="G42" s="562"/>
      <c r="H42" s="562"/>
      <c r="I42" s="562"/>
      <c r="J42" s="562"/>
      <c r="K42" s="562"/>
      <c r="L42" s="562"/>
      <c r="M42" s="562"/>
      <c r="N42" s="562"/>
      <c r="O42" s="562"/>
      <c r="P42" s="562"/>
      <c r="Q42" s="562"/>
      <c r="R42" s="562"/>
      <c r="S42" s="562"/>
      <c r="T42" s="562"/>
      <c r="U42" s="562"/>
      <c r="V42" s="562"/>
      <c r="W42" s="562"/>
      <c r="X42" s="562"/>
      <c r="Y42" s="562"/>
      <c r="Z42" s="562"/>
    </row>
    <row r="43" spans="2:26">
      <c r="C43" s="562"/>
      <c r="D43" s="562"/>
      <c r="E43" s="562"/>
      <c r="F43" s="562"/>
      <c r="G43" s="562"/>
      <c r="H43" s="562"/>
      <c r="I43" s="562"/>
      <c r="J43" s="562"/>
      <c r="K43" s="562"/>
      <c r="L43" s="562"/>
      <c r="M43" s="562"/>
      <c r="N43" s="562"/>
      <c r="O43" s="562"/>
      <c r="P43" s="562"/>
      <c r="Q43" s="562"/>
      <c r="R43" s="562"/>
      <c r="S43" s="562"/>
      <c r="T43" s="562"/>
      <c r="U43" s="562"/>
      <c r="V43" s="562"/>
      <c r="W43" s="562"/>
      <c r="X43" s="562"/>
      <c r="Y43" s="562"/>
      <c r="Z43" s="562"/>
    </row>
    <row r="44" spans="2:26">
      <c r="C44" s="562"/>
      <c r="D44" s="562"/>
      <c r="E44" s="562"/>
      <c r="F44" s="562"/>
      <c r="G44" s="562"/>
      <c r="H44" s="562"/>
      <c r="I44" s="562"/>
      <c r="J44" s="562"/>
      <c r="K44" s="562"/>
      <c r="L44" s="562"/>
      <c r="M44" s="562"/>
      <c r="N44" s="562"/>
      <c r="O44" s="562"/>
      <c r="P44" s="562"/>
      <c r="Q44" s="562"/>
      <c r="R44" s="562"/>
      <c r="S44" s="562"/>
      <c r="T44" s="562"/>
      <c r="U44" s="562"/>
      <c r="V44" s="562"/>
      <c r="W44" s="562"/>
      <c r="X44" s="562"/>
      <c r="Y44" s="562"/>
      <c r="Z44" s="562"/>
    </row>
    <row r="45" spans="2:26">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row>
    <row r="46" spans="2:26">
      <c r="C46" s="562"/>
      <c r="D46" s="562"/>
      <c r="E46" s="562"/>
      <c r="F46" s="562"/>
      <c r="G46" s="562"/>
      <c r="H46" s="562"/>
      <c r="I46" s="562"/>
      <c r="J46" s="562"/>
      <c r="K46" s="562"/>
      <c r="L46" s="562"/>
      <c r="M46" s="562"/>
      <c r="N46" s="562"/>
      <c r="O46" s="562"/>
      <c r="P46" s="562"/>
      <c r="Q46" s="562"/>
      <c r="R46" s="562"/>
      <c r="S46" s="562"/>
      <c r="T46" s="562"/>
      <c r="U46" s="562"/>
      <c r="V46" s="562"/>
      <c r="W46" s="562"/>
      <c r="X46" s="562"/>
      <c r="Y46" s="562"/>
      <c r="Z46" s="562"/>
    </row>
    <row r="47" spans="2:26">
      <c r="C47" s="562"/>
      <c r="D47" s="562"/>
      <c r="E47" s="562"/>
      <c r="F47" s="562"/>
      <c r="G47" s="562"/>
      <c r="H47" s="562"/>
      <c r="I47" s="562"/>
      <c r="J47" s="562"/>
      <c r="K47" s="562"/>
      <c r="L47" s="562"/>
      <c r="M47" s="562"/>
      <c r="N47" s="562"/>
      <c r="O47" s="562"/>
      <c r="P47" s="562"/>
      <c r="Q47" s="562"/>
      <c r="R47" s="562"/>
      <c r="S47" s="562"/>
      <c r="T47" s="562"/>
      <c r="U47" s="562"/>
      <c r="V47" s="562"/>
      <c r="W47" s="562"/>
      <c r="X47" s="562"/>
      <c r="Y47" s="562"/>
      <c r="Z47" s="562"/>
    </row>
    <row r="48" spans="2:26">
      <c r="C48" s="562"/>
      <c r="D48" s="562"/>
      <c r="E48" s="562"/>
      <c r="F48" s="562"/>
      <c r="G48" s="562"/>
      <c r="H48" s="562"/>
      <c r="I48" s="562"/>
      <c r="J48" s="562"/>
      <c r="K48" s="562"/>
      <c r="L48" s="562"/>
      <c r="M48" s="562"/>
      <c r="N48" s="562"/>
      <c r="O48" s="562"/>
      <c r="P48" s="562"/>
      <c r="Q48" s="562"/>
      <c r="R48" s="562"/>
      <c r="S48" s="562"/>
      <c r="T48" s="562"/>
      <c r="U48" s="562"/>
      <c r="V48" s="562"/>
      <c r="W48" s="562"/>
      <c r="X48" s="562"/>
      <c r="Y48" s="562"/>
      <c r="Z48" s="562"/>
    </row>
    <row r="49" spans="3:26">
      <c r="C49" s="562"/>
      <c r="D49" s="562"/>
      <c r="E49" s="562"/>
      <c r="F49" s="562"/>
      <c r="G49" s="562"/>
      <c r="H49" s="562"/>
      <c r="I49" s="562"/>
      <c r="J49" s="562"/>
      <c r="K49" s="562"/>
      <c r="L49" s="562"/>
      <c r="M49" s="562"/>
      <c r="N49" s="562"/>
      <c r="O49" s="562"/>
      <c r="P49" s="562"/>
      <c r="Q49" s="562"/>
      <c r="R49" s="562"/>
      <c r="S49" s="562"/>
      <c r="T49" s="562"/>
      <c r="U49" s="562"/>
      <c r="V49" s="562"/>
      <c r="W49" s="562"/>
      <c r="X49" s="562"/>
      <c r="Y49" s="562"/>
      <c r="Z49" s="562"/>
    </row>
    <row r="50" spans="3:26">
      <c r="C50" s="562"/>
      <c r="D50" s="562"/>
      <c r="E50" s="562"/>
      <c r="F50" s="562"/>
      <c r="G50" s="562"/>
      <c r="H50" s="562"/>
      <c r="I50" s="562"/>
      <c r="J50" s="562"/>
      <c r="K50" s="562"/>
      <c r="L50" s="562"/>
      <c r="M50" s="562"/>
      <c r="N50" s="562"/>
      <c r="O50" s="562"/>
      <c r="P50" s="562"/>
      <c r="Q50" s="562"/>
      <c r="R50" s="562"/>
      <c r="S50" s="562"/>
      <c r="T50" s="562"/>
      <c r="U50" s="562"/>
      <c r="V50" s="562"/>
      <c r="W50" s="562"/>
      <c r="X50" s="562"/>
      <c r="Y50" s="562"/>
      <c r="Z50" s="562"/>
    </row>
    <row r="51" spans="3:26">
      <c r="C51" s="562"/>
      <c r="D51" s="562"/>
      <c r="E51" s="562"/>
      <c r="F51" s="562"/>
      <c r="G51" s="562"/>
      <c r="H51" s="562"/>
      <c r="I51" s="562"/>
      <c r="J51" s="562"/>
      <c r="K51" s="562"/>
      <c r="L51" s="562"/>
      <c r="M51" s="562"/>
      <c r="N51" s="562"/>
      <c r="O51" s="562"/>
      <c r="P51" s="562"/>
      <c r="Q51" s="562"/>
      <c r="R51" s="562"/>
      <c r="S51" s="562"/>
      <c r="T51" s="562"/>
      <c r="U51" s="562"/>
      <c r="V51" s="562"/>
      <c r="W51" s="562"/>
      <c r="X51" s="562"/>
      <c r="Y51" s="562"/>
      <c r="Z51" s="562"/>
    </row>
    <row r="52" spans="3:26">
      <c r="C52" s="562"/>
      <c r="D52" s="562"/>
      <c r="E52" s="562"/>
      <c r="F52" s="562"/>
      <c r="G52" s="562"/>
      <c r="H52" s="562"/>
      <c r="I52" s="562"/>
      <c r="J52" s="562"/>
      <c r="K52" s="562"/>
      <c r="L52" s="562"/>
      <c r="M52" s="562"/>
      <c r="N52" s="562"/>
      <c r="O52" s="562"/>
      <c r="P52" s="562"/>
      <c r="Q52" s="562"/>
      <c r="R52" s="562"/>
      <c r="S52" s="562"/>
      <c r="T52" s="562"/>
      <c r="U52" s="562"/>
      <c r="V52" s="562"/>
      <c r="W52" s="562"/>
      <c r="X52" s="562"/>
      <c r="Y52" s="562"/>
      <c r="Z52" s="562"/>
    </row>
    <row r="53" spans="3:26">
      <c r="C53" s="562"/>
      <c r="D53" s="562"/>
      <c r="E53" s="562"/>
      <c r="F53" s="562"/>
      <c r="G53" s="562"/>
      <c r="H53" s="562"/>
      <c r="I53" s="562"/>
      <c r="J53" s="562"/>
      <c r="K53" s="562"/>
      <c r="L53" s="562"/>
      <c r="M53" s="562"/>
      <c r="N53" s="562"/>
      <c r="O53" s="562"/>
      <c r="P53" s="562"/>
      <c r="Q53" s="562"/>
      <c r="R53" s="562"/>
      <c r="S53" s="562"/>
      <c r="T53" s="562"/>
      <c r="U53" s="562"/>
      <c r="V53" s="562"/>
      <c r="W53" s="562"/>
      <c r="X53" s="562"/>
      <c r="Y53" s="562"/>
      <c r="Z53" s="562"/>
    </row>
    <row r="54" spans="3:26">
      <c r="C54" s="562"/>
      <c r="D54" s="562"/>
      <c r="E54" s="562"/>
      <c r="F54" s="562"/>
      <c r="G54" s="562"/>
      <c r="H54" s="562"/>
      <c r="I54" s="562"/>
      <c r="J54" s="562"/>
      <c r="K54" s="562"/>
      <c r="L54" s="562"/>
      <c r="M54" s="562"/>
      <c r="N54" s="562"/>
      <c r="O54" s="562"/>
      <c r="P54" s="562"/>
      <c r="Q54" s="562"/>
      <c r="R54" s="562"/>
      <c r="S54" s="562"/>
      <c r="T54" s="562"/>
      <c r="U54" s="562"/>
      <c r="V54" s="562"/>
      <c r="W54" s="562"/>
      <c r="X54" s="562"/>
      <c r="Y54" s="562"/>
      <c r="Z54" s="562"/>
    </row>
    <row r="55" spans="3:26">
      <c r="C55" s="562"/>
      <c r="D55" s="562"/>
      <c r="E55" s="562"/>
      <c r="F55" s="562"/>
      <c r="G55" s="562"/>
      <c r="H55" s="562"/>
      <c r="I55" s="562"/>
      <c r="J55" s="562"/>
      <c r="K55" s="562"/>
      <c r="L55" s="562"/>
      <c r="M55" s="562"/>
      <c r="N55" s="562"/>
      <c r="O55" s="562"/>
      <c r="P55" s="562"/>
      <c r="Q55" s="562"/>
      <c r="R55" s="562"/>
      <c r="S55" s="562"/>
      <c r="T55" s="562"/>
      <c r="U55" s="562"/>
      <c r="V55" s="562"/>
      <c r="W55" s="562"/>
      <c r="X55" s="562"/>
      <c r="Y55" s="562"/>
      <c r="Z55" s="562"/>
    </row>
    <row r="56" spans="3:26">
      <c r="C56" s="562"/>
      <c r="D56" s="562"/>
      <c r="E56" s="562"/>
      <c r="F56" s="562"/>
      <c r="G56" s="562"/>
      <c r="H56" s="562"/>
      <c r="I56" s="562"/>
      <c r="J56" s="562"/>
      <c r="K56" s="562"/>
      <c r="L56" s="562"/>
      <c r="M56" s="562"/>
      <c r="N56" s="562"/>
      <c r="O56" s="562"/>
      <c r="P56" s="562"/>
      <c r="Q56" s="562"/>
      <c r="R56" s="562"/>
      <c r="S56" s="562"/>
      <c r="T56" s="562"/>
      <c r="U56" s="562"/>
      <c r="V56" s="562"/>
      <c r="W56" s="562"/>
      <c r="X56" s="562"/>
      <c r="Y56" s="562"/>
      <c r="Z56" s="562"/>
    </row>
    <row r="57" spans="3:26">
      <c r="C57" s="562"/>
      <c r="D57" s="562"/>
      <c r="E57" s="562"/>
      <c r="F57" s="562"/>
      <c r="G57" s="562"/>
      <c r="H57" s="562"/>
      <c r="I57" s="562"/>
      <c r="J57" s="562"/>
      <c r="K57" s="562"/>
      <c r="L57" s="562"/>
      <c r="M57" s="562"/>
      <c r="N57" s="562"/>
      <c r="O57" s="562"/>
      <c r="P57" s="562"/>
      <c r="Q57" s="562"/>
      <c r="R57" s="562"/>
      <c r="S57" s="562"/>
      <c r="T57" s="562"/>
      <c r="U57" s="562"/>
      <c r="V57" s="562"/>
      <c r="W57" s="562"/>
      <c r="X57" s="562"/>
      <c r="Y57" s="562"/>
      <c r="Z57" s="562"/>
    </row>
    <row r="58" spans="3:26">
      <c r="C58" s="562"/>
      <c r="D58" s="562"/>
      <c r="E58" s="562"/>
      <c r="F58" s="562"/>
      <c r="G58" s="562"/>
      <c r="H58" s="562"/>
      <c r="I58" s="562"/>
      <c r="J58" s="562"/>
      <c r="K58" s="562"/>
      <c r="L58" s="562"/>
      <c r="M58" s="562"/>
      <c r="N58" s="562"/>
      <c r="O58" s="562"/>
      <c r="P58" s="562"/>
      <c r="Q58" s="562"/>
      <c r="R58" s="562"/>
      <c r="S58" s="562"/>
      <c r="T58" s="562"/>
      <c r="U58" s="562"/>
      <c r="V58" s="562"/>
      <c r="W58" s="562"/>
      <c r="X58" s="562"/>
      <c r="Y58" s="562"/>
      <c r="Z58" s="562"/>
    </row>
    <row r="59" spans="3:26">
      <c r="C59" s="562"/>
      <c r="D59" s="562"/>
      <c r="E59" s="562"/>
      <c r="F59" s="562"/>
      <c r="G59" s="562"/>
      <c r="H59" s="562"/>
      <c r="I59" s="562"/>
      <c r="J59" s="562"/>
      <c r="K59" s="562"/>
      <c r="L59" s="562"/>
      <c r="M59" s="562"/>
      <c r="N59" s="562"/>
      <c r="O59" s="562"/>
      <c r="P59" s="562"/>
      <c r="Q59" s="562"/>
      <c r="R59" s="562"/>
      <c r="S59" s="562"/>
      <c r="T59" s="562"/>
      <c r="U59" s="562"/>
      <c r="V59" s="562"/>
      <c r="W59" s="562"/>
      <c r="X59" s="562"/>
      <c r="Y59" s="562"/>
      <c r="Z59" s="562"/>
    </row>
    <row r="60" spans="3:26">
      <c r="C60" s="562"/>
      <c r="D60" s="562"/>
      <c r="E60" s="562"/>
      <c r="F60" s="562"/>
      <c r="G60" s="562"/>
      <c r="H60" s="562"/>
      <c r="I60" s="562"/>
      <c r="J60" s="562"/>
      <c r="K60" s="562"/>
      <c r="L60" s="562"/>
      <c r="M60" s="562"/>
      <c r="N60" s="562"/>
      <c r="O60" s="562"/>
      <c r="P60" s="562"/>
      <c r="Q60" s="562"/>
      <c r="R60" s="562"/>
      <c r="S60" s="562"/>
      <c r="T60" s="562"/>
      <c r="U60" s="562"/>
      <c r="V60" s="562"/>
      <c r="W60" s="562"/>
      <c r="X60" s="562"/>
      <c r="Y60" s="562"/>
      <c r="Z60" s="562"/>
    </row>
    <row r="61" spans="3:26">
      <c r="C61" s="562"/>
      <c r="D61" s="562"/>
      <c r="E61" s="562"/>
      <c r="F61" s="562"/>
      <c r="G61" s="562"/>
      <c r="H61" s="562"/>
      <c r="I61" s="562"/>
      <c r="J61" s="562"/>
      <c r="K61" s="562"/>
      <c r="L61" s="562"/>
      <c r="M61" s="562"/>
      <c r="N61" s="562"/>
      <c r="O61" s="562"/>
      <c r="P61" s="562"/>
      <c r="Q61" s="562"/>
      <c r="R61" s="562"/>
      <c r="S61" s="562"/>
      <c r="T61" s="562"/>
      <c r="U61" s="562"/>
      <c r="V61" s="562"/>
      <c r="W61" s="562"/>
      <c r="X61" s="562"/>
      <c r="Y61" s="562"/>
      <c r="Z61" s="562"/>
    </row>
    <row r="62" spans="3:26">
      <c r="C62" s="562"/>
      <c r="D62" s="562"/>
      <c r="E62" s="562"/>
      <c r="F62" s="562"/>
      <c r="G62" s="562"/>
      <c r="H62" s="562"/>
      <c r="I62" s="562"/>
      <c r="J62" s="562"/>
      <c r="K62" s="562"/>
      <c r="L62" s="562"/>
      <c r="M62" s="562"/>
      <c r="N62" s="562"/>
      <c r="O62" s="562"/>
      <c r="P62" s="562"/>
      <c r="Q62" s="562"/>
      <c r="R62" s="562"/>
      <c r="S62" s="562"/>
      <c r="T62" s="562"/>
      <c r="U62" s="562"/>
      <c r="V62" s="562"/>
      <c r="W62" s="562"/>
      <c r="X62" s="562"/>
      <c r="Y62" s="562"/>
      <c r="Z62" s="562"/>
    </row>
    <row r="63" spans="3:26">
      <c r="C63" s="562"/>
      <c r="D63" s="562"/>
      <c r="E63" s="562"/>
      <c r="F63" s="562"/>
      <c r="G63" s="562"/>
      <c r="H63" s="562"/>
      <c r="I63" s="562"/>
      <c r="J63" s="562"/>
      <c r="K63" s="562"/>
      <c r="L63" s="562"/>
      <c r="M63" s="562"/>
      <c r="N63" s="562"/>
      <c r="O63" s="562"/>
      <c r="P63" s="562"/>
      <c r="Q63" s="562"/>
      <c r="R63" s="562"/>
      <c r="S63" s="562"/>
      <c r="T63" s="562"/>
      <c r="U63" s="562"/>
      <c r="V63" s="562"/>
      <c r="W63" s="562"/>
      <c r="X63" s="562"/>
      <c r="Y63" s="562"/>
      <c r="Z63" s="562"/>
    </row>
    <row r="64" spans="3:26">
      <c r="C64" s="562"/>
      <c r="D64" s="562"/>
      <c r="E64" s="562"/>
      <c r="F64" s="562"/>
      <c r="G64" s="562"/>
      <c r="H64" s="562"/>
      <c r="I64" s="562"/>
      <c r="J64" s="562"/>
      <c r="K64" s="562"/>
      <c r="L64" s="562"/>
      <c r="M64" s="562"/>
      <c r="N64" s="562"/>
      <c r="O64" s="562"/>
      <c r="P64" s="562"/>
      <c r="Q64" s="562"/>
      <c r="R64" s="562"/>
      <c r="S64" s="562"/>
      <c r="T64" s="562"/>
      <c r="U64" s="562"/>
      <c r="V64" s="562"/>
      <c r="W64" s="562"/>
      <c r="X64" s="562"/>
      <c r="Y64" s="562"/>
      <c r="Z64" s="562"/>
    </row>
    <row r="65" spans="3:26">
      <c r="C65" s="562"/>
      <c r="D65" s="562"/>
      <c r="E65" s="562"/>
      <c r="F65" s="562"/>
      <c r="G65" s="562"/>
      <c r="H65" s="562"/>
      <c r="I65" s="562"/>
      <c r="J65" s="562"/>
      <c r="K65" s="562"/>
      <c r="L65" s="562"/>
      <c r="M65" s="562"/>
      <c r="N65" s="562"/>
      <c r="O65" s="562"/>
      <c r="P65" s="562"/>
      <c r="Q65" s="562"/>
      <c r="R65" s="562"/>
      <c r="S65" s="562"/>
      <c r="T65" s="562"/>
      <c r="U65" s="562"/>
      <c r="V65" s="562"/>
      <c r="W65" s="562"/>
      <c r="X65" s="562"/>
      <c r="Y65" s="562"/>
      <c r="Z65" s="562"/>
    </row>
    <row r="66" spans="3:26">
      <c r="C66" s="562"/>
      <c r="D66" s="562"/>
      <c r="E66" s="562"/>
      <c r="F66" s="562"/>
      <c r="G66" s="562"/>
      <c r="H66" s="562"/>
      <c r="I66" s="562"/>
      <c r="J66" s="562"/>
      <c r="K66" s="562"/>
      <c r="L66" s="562"/>
      <c r="M66" s="562"/>
      <c r="N66" s="562"/>
      <c r="O66" s="562"/>
      <c r="P66" s="562"/>
      <c r="Q66" s="562"/>
      <c r="R66" s="562"/>
      <c r="S66" s="562"/>
      <c r="T66" s="562"/>
      <c r="U66" s="562"/>
      <c r="V66" s="562"/>
      <c r="W66" s="562"/>
      <c r="X66" s="562"/>
      <c r="Y66" s="562"/>
      <c r="Z66" s="562"/>
    </row>
    <row r="67" spans="3:26">
      <c r="C67" s="562"/>
      <c r="D67" s="562"/>
      <c r="E67" s="562"/>
      <c r="F67" s="562"/>
      <c r="G67" s="562"/>
      <c r="H67" s="562"/>
      <c r="I67" s="562"/>
      <c r="J67" s="562"/>
      <c r="K67" s="562"/>
      <c r="L67" s="562"/>
      <c r="M67" s="562"/>
      <c r="N67" s="562"/>
      <c r="O67" s="562"/>
      <c r="P67" s="562"/>
      <c r="Q67" s="562"/>
      <c r="R67" s="562"/>
      <c r="S67" s="562"/>
      <c r="T67" s="562"/>
      <c r="U67" s="562"/>
      <c r="V67" s="562"/>
      <c r="W67" s="562"/>
      <c r="X67" s="562"/>
      <c r="Y67" s="562"/>
      <c r="Z67" s="562"/>
    </row>
    <row r="68" spans="3:26">
      <c r="C68" s="562"/>
      <c r="D68" s="562"/>
      <c r="E68" s="562"/>
      <c r="F68" s="562"/>
      <c r="G68" s="562"/>
      <c r="H68" s="562"/>
      <c r="I68" s="562"/>
      <c r="J68" s="562"/>
      <c r="K68" s="562"/>
      <c r="L68" s="562"/>
      <c r="M68" s="562"/>
      <c r="N68" s="562"/>
      <c r="O68" s="562"/>
      <c r="P68" s="562"/>
      <c r="Q68" s="562"/>
      <c r="R68" s="562"/>
      <c r="S68" s="562"/>
      <c r="T68" s="562"/>
      <c r="U68" s="562"/>
      <c r="V68" s="562"/>
      <c r="W68" s="562"/>
      <c r="X68" s="562"/>
      <c r="Y68" s="562"/>
      <c r="Z68" s="562"/>
    </row>
    <row r="69" spans="3:26">
      <c r="C69" s="562"/>
      <c r="D69" s="562"/>
      <c r="E69" s="562"/>
      <c r="F69" s="562"/>
      <c r="G69" s="562"/>
      <c r="H69" s="562"/>
      <c r="I69" s="562"/>
      <c r="J69" s="562"/>
      <c r="K69" s="562"/>
      <c r="L69" s="562"/>
      <c r="M69" s="562"/>
      <c r="N69" s="562"/>
      <c r="O69" s="562"/>
      <c r="P69" s="562"/>
      <c r="Q69" s="562"/>
      <c r="R69" s="562"/>
      <c r="S69" s="562"/>
      <c r="T69" s="562"/>
      <c r="U69" s="562"/>
      <c r="V69" s="562"/>
      <c r="W69" s="562"/>
      <c r="X69" s="562"/>
      <c r="Y69" s="562"/>
      <c r="Z69" s="562"/>
    </row>
    <row r="70" spans="3:26">
      <c r="C70" s="562"/>
      <c r="D70" s="562"/>
      <c r="E70" s="562"/>
      <c r="F70" s="562"/>
      <c r="G70" s="562"/>
      <c r="H70" s="562"/>
      <c r="I70" s="562"/>
      <c r="J70" s="562"/>
      <c r="K70" s="562"/>
      <c r="L70" s="562"/>
      <c r="M70" s="562"/>
      <c r="N70" s="562"/>
      <c r="O70" s="562"/>
      <c r="P70" s="562"/>
      <c r="Q70" s="562"/>
      <c r="R70" s="562"/>
      <c r="S70" s="562"/>
      <c r="T70" s="562"/>
      <c r="U70" s="562"/>
      <c r="V70" s="562"/>
      <c r="W70" s="562"/>
      <c r="X70" s="562"/>
      <c r="Y70" s="562"/>
      <c r="Z70" s="562"/>
    </row>
    <row r="71" spans="3:26">
      <c r="C71" s="562"/>
      <c r="D71" s="562"/>
      <c r="E71" s="562"/>
      <c r="F71" s="562"/>
      <c r="G71" s="562"/>
      <c r="H71" s="562"/>
      <c r="I71" s="562"/>
      <c r="J71" s="562"/>
      <c r="K71" s="562"/>
      <c r="L71" s="562"/>
      <c r="M71" s="562"/>
      <c r="N71" s="562"/>
      <c r="O71" s="562"/>
      <c r="P71" s="562"/>
      <c r="Q71" s="562"/>
      <c r="R71" s="562"/>
      <c r="S71" s="562"/>
      <c r="T71" s="562"/>
      <c r="U71" s="562"/>
      <c r="V71" s="562"/>
      <c r="W71" s="562"/>
      <c r="X71" s="562"/>
      <c r="Y71" s="562"/>
      <c r="Z71" s="562"/>
    </row>
    <row r="72" spans="3:26">
      <c r="C72" s="562"/>
      <c r="D72" s="562"/>
      <c r="E72" s="562"/>
      <c r="F72" s="562"/>
      <c r="G72" s="562"/>
      <c r="H72" s="562"/>
      <c r="I72" s="562"/>
      <c r="J72" s="562"/>
      <c r="K72" s="562"/>
      <c r="L72" s="562"/>
      <c r="M72" s="562"/>
      <c r="N72" s="562"/>
      <c r="O72" s="562"/>
      <c r="P72" s="562"/>
      <c r="Q72" s="562"/>
      <c r="R72" s="562"/>
      <c r="S72" s="562"/>
      <c r="T72" s="562"/>
      <c r="U72" s="562"/>
      <c r="V72" s="562"/>
      <c r="W72" s="562"/>
      <c r="X72" s="562"/>
      <c r="Y72" s="562"/>
      <c r="Z72" s="562"/>
    </row>
    <row r="73" spans="3:26">
      <c r="C73" s="562"/>
      <c r="D73" s="562"/>
      <c r="E73" s="562"/>
      <c r="F73" s="562"/>
      <c r="G73" s="562"/>
      <c r="H73" s="562"/>
      <c r="I73" s="562"/>
      <c r="J73" s="562"/>
      <c r="K73" s="562"/>
      <c r="L73" s="562"/>
      <c r="M73" s="562"/>
      <c r="N73" s="562"/>
      <c r="O73" s="562"/>
      <c r="P73" s="562"/>
      <c r="Q73" s="562"/>
      <c r="R73" s="562"/>
      <c r="S73" s="562"/>
      <c r="T73" s="562"/>
      <c r="U73" s="562"/>
      <c r="V73" s="562"/>
      <c r="W73" s="562"/>
      <c r="X73" s="562"/>
      <c r="Y73" s="562"/>
      <c r="Z73" s="562"/>
    </row>
    <row r="74" spans="3:26">
      <c r="C74" s="562"/>
      <c r="D74" s="562"/>
      <c r="E74" s="562"/>
      <c r="F74" s="562"/>
      <c r="G74" s="562"/>
      <c r="H74" s="562"/>
      <c r="I74" s="562"/>
      <c r="J74" s="562"/>
      <c r="K74" s="562"/>
      <c r="L74" s="562"/>
      <c r="M74" s="562"/>
      <c r="N74" s="562"/>
      <c r="O74" s="562"/>
      <c r="P74" s="562"/>
      <c r="Q74" s="562"/>
      <c r="R74" s="562"/>
      <c r="S74" s="562"/>
      <c r="T74" s="562"/>
      <c r="U74" s="562"/>
      <c r="V74" s="562"/>
      <c r="W74" s="562"/>
      <c r="X74" s="562"/>
      <c r="Y74" s="562"/>
      <c r="Z74" s="562"/>
    </row>
    <row r="75" spans="3:26">
      <c r="C75" s="562"/>
      <c r="D75" s="562"/>
      <c r="E75" s="562"/>
      <c r="F75" s="562"/>
      <c r="G75" s="562"/>
      <c r="H75" s="562"/>
      <c r="I75" s="562"/>
      <c r="J75" s="562"/>
      <c r="K75" s="562"/>
      <c r="L75" s="562"/>
      <c r="M75" s="562"/>
      <c r="N75" s="562"/>
      <c r="O75" s="562"/>
      <c r="P75" s="562"/>
      <c r="Q75" s="562"/>
      <c r="R75" s="562"/>
      <c r="S75" s="562"/>
      <c r="T75" s="562"/>
      <c r="U75" s="562"/>
      <c r="V75" s="562"/>
      <c r="W75" s="562"/>
      <c r="X75" s="562"/>
      <c r="Y75" s="562"/>
      <c r="Z75" s="562"/>
    </row>
    <row r="76" spans="3:26">
      <c r="C76" s="562"/>
      <c r="D76" s="562"/>
      <c r="E76" s="562"/>
      <c r="F76" s="562"/>
      <c r="G76" s="562"/>
      <c r="H76" s="562"/>
      <c r="I76" s="562"/>
      <c r="J76" s="562"/>
      <c r="K76" s="562"/>
      <c r="L76" s="562"/>
      <c r="M76" s="562"/>
      <c r="N76" s="562"/>
      <c r="O76" s="562"/>
      <c r="P76" s="562"/>
      <c r="Q76" s="562"/>
      <c r="R76" s="562"/>
      <c r="S76" s="562"/>
      <c r="T76" s="562"/>
      <c r="U76" s="562"/>
      <c r="V76" s="562"/>
      <c r="W76" s="562"/>
      <c r="X76" s="562"/>
      <c r="Y76" s="562"/>
      <c r="Z76" s="562"/>
    </row>
    <row r="77" spans="3:26">
      <c r="C77" s="562"/>
      <c r="D77" s="562"/>
      <c r="E77" s="562"/>
      <c r="F77" s="562"/>
      <c r="G77" s="562"/>
      <c r="H77" s="562"/>
      <c r="I77" s="562"/>
      <c r="J77" s="562"/>
      <c r="K77" s="562"/>
      <c r="L77" s="562"/>
      <c r="M77" s="562"/>
      <c r="N77" s="562"/>
      <c r="O77" s="562"/>
      <c r="P77" s="562"/>
      <c r="Q77" s="562"/>
      <c r="R77" s="562"/>
      <c r="S77" s="562"/>
      <c r="T77" s="562"/>
      <c r="U77" s="562"/>
      <c r="V77" s="562"/>
      <c r="W77" s="562"/>
      <c r="X77" s="562"/>
      <c r="Y77" s="562"/>
      <c r="Z77" s="562"/>
    </row>
    <row r="78" spans="3:26">
      <c r="C78" s="562"/>
      <c r="D78" s="562"/>
      <c r="E78" s="562"/>
      <c r="F78" s="562"/>
      <c r="G78" s="562"/>
      <c r="H78" s="562"/>
      <c r="I78" s="562"/>
      <c r="J78" s="562"/>
      <c r="K78" s="562"/>
      <c r="L78" s="562"/>
      <c r="M78" s="562"/>
      <c r="N78" s="562"/>
      <c r="O78" s="562"/>
      <c r="P78" s="562"/>
      <c r="Q78" s="562"/>
      <c r="R78" s="562"/>
      <c r="S78" s="562"/>
      <c r="T78" s="562"/>
      <c r="U78" s="562"/>
      <c r="V78" s="562"/>
      <c r="W78" s="562"/>
      <c r="X78" s="562"/>
      <c r="Y78" s="562"/>
      <c r="Z78" s="562"/>
    </row>
    <row r="79" spans="3:26">
      <c r="C79" s="562"/>
      <c r="D79" s="562"/>
      <c r="E79" s="562"/>
      <c r="F79" s="562"/>
      <c r="G79" s="562"/>
      <c r="H79" s="562"/>
      <c r="I79" s="562"/>
      <c r="J79" s="562"/>
      <c r="K79" s="562"/>
      <c r="L79" s="562"/>
      <c r="M79" s="562"/>
      <c r="N79" s="562"/>
      <c r="O79" s="562"/>
      <c r="P79" s="562"/>
      <c r="Q79" s="562"/>
      <c r="R79" s="562"/>
      <c r="S79" s="562"/>
      <c r="T79" s="562"/>
      <c r="U79" s="562"/>
      <c r="V79" s="562"/>
      <c r="W79" s="562"/>
      <c r="X79" s="562"/>
      <c r="Y79" s="562"/>
      <c r="Z79" s="562"/>
    </row>
    <row r="80" spans="3:26">
      <c r="C80" s="562"/>
      <c r="D80" s="562"/>
      <c r="E80" s="562"/>
      <c r="F80" s="562"/>
      <c r="G80" s="562"/>
      <c r="H80" s="562"/>
      <c r="I80" s="562"/>
      <c r="J80" s="562"/>
      <c r="K80" s="562"/>
      <c r="L80" s="562"/>
      <c r="M80" s="562"/>
      <c r="N80" s="562"/>
      <c r="O80" s="562"/>
      <c r="P80" s="562"/>
      <c r="Q80" s="562"/>
      <c r="R80" s="562"/>
      <c r="S80" s="562"/>
      <c r="T80" s="562"/>
      <c r="U80" s="562"/>
      <c r="V80" s="562"/>
      <c r="W80" s="562"/>
      <c r="X80" s="562"/>
      <c r="Y80" s="562"/>
      <c r="Z80" s="562"/>
    </row>
    <row r="81" spans="3:26">
      <c r="C81" s="562"/>
      <c r="D81" s="562"/>
      <c r="E81" s="562"/>
      <c r="F81" s="562"/>
      <c r="G81" s="562"/>
      <c r="H81" s="562"/>
      <c r="I81" s="562"/>
      <c r="J81" s="562"/>
      <c r="K81" s="562"/>
      <c r="L81" s="562"/>
      <c r="M81" s="562"/>
      <c r="N81" s="562"/>
      <c r="O81" s="562"/>
      <c r="P81" s="562"/>
      <c r="Q81" s="562"/>
      <c r="R81" s="562"/>
      <c r="S81" s="562"/>
      <c r="T81" s="562"/>
      <c r="U81" s="562"/>
      <c r="V81" s="562"/>
      <c r="W81" s="562"/>
      <c r="X81" s="562"/>
      <c r="Y81" s="562"/>
      <c r="Z81" s="562"/>
    </row>
    <row r="82" spans="3:26">
      <c r="C82" s="562"/>
      <c r="D82" s="562"/>
      <c r="E82" s="562"/>
      <c r="F82" s="562"/>
      <c r="G82" s="562"/>
      <c r="H82" s="562"/>
      <c r="I82" s="562"/>
      <c r="J82" s="562"/>
      <c r="K82" s="562"/>
      <c r="L82" s="562"/>
      <c r="M82" s="562"/>
      <c r="N82" s="562"/>
      <c r="O82" s="562"/>
      <c r="P82" s="562"/>
      <c r="Q82" s="562"/>
      <c r="R82" s="562"/>
      <c r="S82" s="562"/>
      <c r="T82" s="562"/>
      <c r="U82" s="562"/>
      <c r="V82" s="562"/>
      <c r="W82" s="562"/>
      <c r="X82" s="562"/>
      <c r="Y82" s="562"/>
      <c r="Z82" s="562"/>
    </row>
    <row r="83" spans="3:26">
      <c r="C83" s="562"/>
      <c r="D83" s="562"/>
      <c r="E83" s="562"/>
      <c r="F83" s="562"/>
      <c r="G83" s="562"/>
      <c r="H83" s="562"/>
      <c r="I83" s="562"/>
      <c r="J83" s="562"/>
      <c r="K83" s="562"/>
      <c r="L83" s="562"/>
      <c r="M83" s="562"/>
      <c r="N83" s="562"/>
      <c r="O83" s="562"/>
      <c r="P83" s="562"/>
      <c r="Q83" s="562"/>
      <c r="R83" s="562"/>
      <c r="S83" s="562"/>
      <c r="T83" s="562"/>
      <c r="U83" s="562"/>
      <c r="V83" s="562"/>
      <c r="W83" s="562"/>
      <c r="X83" s="562"/>
      <c r="Y83" s="562"/>
      <c r="Z83" s="562"/>
    </row>
    <row r="84" spans="3:26">
      <c r="C84" s="562"/>
      <c r="D84" s="562"/>
      <c r="E84" s="562"/>
      <c r="F84" s="562"/>
      <c r="G84" s="562"/>
      <c r="H84" s="562"/>
      <c r="I84" s="562"/>
      <c r="J84" s="562"/>
      <c r="K84" s="562"/>
      <c r="L84" s="562"/>
      <c r="M84" s="562"/>
      <c r="N84" s="562"/>
      <c r="O84" s="562"/>
      <c r="P84" s="562"/>
      <c r="Q84" s="562"/>
      <c r="R84" s="562"/>
      <c r="S84" s="562"/>
      <c r="T84" s="562"/>
      <c r="U84" s="562"/>
      <c r="V84" s="562"/>
      <c r="W84" s="562"/>
      <c r="X84" s="562"/>
      <c r="Y84" s="562"/>
      <c r="Z84" s="562"/>
    </row>
    <row r="85" spans="3:26">
      <c r="C85" s="562"/>
      <c r="D85" s="562"/>
      <c r="E85" s="562"/>
      <c r="F85" s="562"/>
      <c r="G85" s="562"/>
      <c r="H85" s="562"/>
      <c r="I85" s="562"/>
      <c r="J85" s="562"/>
      <c r="K85" s="562"/>
      <c r="L85" s="562"/>
      <c r="M85" s="562"/>
      <c r="N85" s="562"/>
      <c r="O85" s="562"/>
      <c r="P85" s="562"/>
      <c r="Q85" s="562"/>
      <c r="R85" s="562"/>
      <c r="S85" s="562"/>
      <c r="T85" s="562"/>
      <c r="U85" s="562"/>
      <c r="V85" s="562"/>
      <c r="W85" s="562"/>
      <c r="X85" s="562"/>
      <c r="Y85" s="562"/>
      <c r="Z85" s="562"/>
    </row>
    <row r="86" spans="3:26">
      <c r="C86" s="562"/>
      <c r="D86" s="562"/>
      <c r="E86" s="562"/>
      <c r="F86" s="562"/>
      <c r="G86" s="562"/>
      <c r="H86" s="562"/>
      <c r="I86" s="562"/>
      <c r="J86" s="562"/>
      <c r="K86" s="562"/>
      <c r="L86" s="562"/>
      <c r="M86" s="562"/>
      <c r="N86" s="562"/>
      <c r="O86" s="562"/>
      <c r="P86" s="562"/>
      <c r="Q86" s="562"/>
      <c r="R86" s="562"/>
      <c r="S86" s="562"/>
      <c r="T86" s="562"/>
      <c r="U86" s="562"/>
      <c r="V86" s="562"/>
      <c r="W86" s="562"/>
      <c r="X86" s="562"/>
      <c r="Y86" s="562"/>
      <c r="Z86" s="562"/>
    </row>
    <row r="87" spans="3:26">
      <c r="C87" s="562"/>
      <c r="D87" s="562"/>
      <c r="E87" s="562"/>
      <c r="F87" s="562"/>
      <c r="G87" s="562"/>
      <c r="H87" s="562"/>
      <c r="I87" s="562"/>
      <c r="J87" s="562"/>
      <c r="K87" s="562"/>
      <c r="L87" s="562"/>
      <c r="M87" s="562"/>
      <c r="N87" s="562"/>
      <c r="O87" s="562"/>
      <c r="P87" s="562"/>
      <c r="Q87" s="562"/>
      <c r="R87" s="562"/>
      <c r="S87" s="562"/>
      <c r="T87" s="562"/>
      <c r="U87" s="562"/>
      <c r="V87" s="562"/>
      <c r="W87" s="562"/>
      <c r="X87" s="562"/>
      <c r="Y87" s="562"/>
      <c r="Z87" s="562"/>
    </row>
    <row r="88" spans="3:26">
      <c r="C88" s="562"/>
      <c r="D88" s="562"/>
      <c r="E88" s="562"/>
      <c r="F88" s="562"/>
      <c r="G88" s="562"/>
      <c r="H88" s="562"/>
      <c r="I88" s="562"/>
      <c r="J88" s="562"/>
      <c r="K88" s="562"/>
      <c r="L88" s="562"/>
      <c r="M88" s="562"/>
      <c r="N88" s="562"/>
      <c r="O88" s="562"/>
      <c r="P88" s="562"/>
      <c r="Q88" s="562"/>
      <c r="R88" s="562"/>
      <c r="S88" s="562"/>
      <c r="T88" s="562"/>
      <c r="U88" s="562"/>
      <c r="V88" s="562"/>
      <c r="W88" s="562"/>
      <c r="X88" s="562"/>
      <c r="Y88" s="562"/>
      <c r="Z88" s="562"/>
    </row>
    <row r="89" spans="3:26">
      <c r="C89" s="562"/>
      <c r="D89" s="562"/>
      <c r="E89" s="562"/>
      <c r="F89" s="562"/>
      <c r="G89" s="562"/>
      <c r="H89" s="562"/>
      <c r="I89" s="562"/>
      <c r="J89" s="562"/>
      <c r="K89" s="562"/>
      <c r="L89" s="562"/>
      <c r="M89" s="562"/>
      <c r="N89" s="562"/>
      <c r="O89" s="562"/>
      <c r="P89" s="562"/>
      <c r="Q89" s="562"/>
      <c r="R89" s="562"/>
      <c r="S89" s="562"/>
      <c r="T89" s="562"/>
      <c r="U89" s="562"/>
      <c r="V89" s="562"/>
      <c r="W89" s="562"/>
      <c r="X89" s="562"/>
      <c r="Y89" s="562"/>
      <c r="Z89" s="562"/>
    </row>
    <row r="90" spans="3:26">
      <c r="C90" s="562"/>
      <c r="D90" s="562"/>
      <c r="E90" s="562"/>
      <c r="F90" s="562"/>
      <c r="G90" s="562"/>
      <c r="H90" s="562"/>
      <c r="I90" s="562"/>
      <c r="J90" s="562"/>
      <c r="K90" s="562"/>
      <c r="L90" s="562"/>
      <c r="M90" s="562"/>
      <c r="N90" s="562"/>
      <c r="O90" s="562"/>
      <c r="P90" s="562"/>
      <c r="Q90" s="562"/>
      <c r="R90" s="562"/>
      <c r="S90" s="562"/>
      <c r="T90" s="562"/>
      <c r="U90" s="562"/>
      <c r="V90" s="562"/>
      <c r="W90" s="562"/>
      <c r="X90" s="562"/>
      <c r="Y90" s="562"/>
      <c r="Z90" s="562"/>
    </row>
    <row r="91" spans="3:26">
      <c r="C91" s="562"/>
      <c r="D91" s="562"/>
      <c r="E91" s="562"/>
      <c r="F91" s="562"/>
      <c r="G91" s="562"/>
      <c r="H91" s="562"/>
      <c r="I91" s="562"/>
      <c r="J91" s="562"/>
      <c r="K91" s="562"/>
      <c r="L91" s="562"/>
      <c r="M91" s="562"/>
      <c r="N91" s="562"/>
      <c r="O91" s="562"/>
      <c r="P91" s="562"/>
      <c r="Q91" s="562"/>
      <c r="R91" s="562"/>
      <c r="S91" s="562"/>
      <c r="T91" s="562"/>
      <c r="U91" s="562"/>
      <c r="V91" s="562"/>
      <c r="W91" s="562"/>
      <c r="X91" s="562"/>
      <c r="Y91" s="562"/>
      <c r="Z91" s="562"/>
    </row>
    <row r="92" spans="3:26">
      <c r="C92" s="562"/>
      <c r="D92" s="562"/>
      <c r="E92" s="562"/>
      <c r="F92" s="562"/>
      <c r="G92" s="562"/>
      <c r="H92" s="562"/>
      <c r="I92" s="562"/>
      <c r="J92" s="562"/>
      <c r="K92" s="562"/>
      <c r="L92" s="562"/>
      <c r="M92" s="562"/>
      <c r="N92" s="562"/>
      <c r="O92" s="562"/>
      <c r="P92" s="562"/>
      <c r="Q92" s="562"/>
      <c r="R92" s="562"/>
      <c r="S92" s="562"/>
      <c r="T92" s="562"/>
      <c r="U92" s="562"/>
      <c r="V92" s="562"/>
      <c r="W92" s="562"/>
      <c r="X92" s="562"/>
      <c r="Y92" s="562"/>
      <c r="Z92" s="562"/>
    </row>
    <row r="93" spans="3:26">
      <c r="C93" s="562"/>
      <c r="D93" s="562"/>
      <c r="E93" s="562"/>
      <c r="F93" s="562"/>
      <c r="G93" s="562"/>
      <c r="H93" s="562"/>
      <c r="I93" s="562"/>
      <c r="J93" s="562"/>
      <c r="K93" s="562"/>
      <c r="L93" s="562"/>
      <c r="M93" s="562"/>
      <c r="N93" s="562"/>
      <c r="O93" s="562"/>
      <c r="P93" s="562"/>
      <c r="Q93" s="562"/>
      <c r="R93" s="562"/>
      <c r="S93" s="562"/>
      <c r="T93" s="562"/>
      <c r="U93" s="562"/>
      <c r="V93" s="562"/>
      <c r="W93" s="562"/>
      <c r="X93" s="562"/>
      <c r="Y93" s="562"/>
      <c r="Z93" s="562"/>
    </row>
    <row r="94" spans="3:26">
      <c r="C94" s="562"/>
      <c r="D94" s="562"/>
      <c r="E94" s="562"/>
      <c r="F94" s="562"/>
      <c r="G94" s="562"/>
      <c r="H94" s="562"/>
      <c r="I94" s="562"/>
      <c r="J94" s="562"/>
      <c r="K94" s="562"/>
      <c r="L94" s="562"/>
      <c r="M94" s="562"/>
      <c r="N94" s="562"/>
      <c r="O94" s="562"/>
      <c r="P94" s="562"/>
      <c r="Q94" s="562"/>
      <c r="R94" s="562"/>
      <c r="S94" s="562"/>
      <c r="T94" s="562"/>
      <c r="U94" s="562"/>
      <c r="V94" s="562"/>
      <c r="W94" s="562"/>
      <c r="X94" s="562"/>
      <c r="Y94" s="562"/>
      <c r="Z94" s="562"/>
    </row>
    <row r="95" spans="3:26">
      <c r="C95" s="562"/>
      <c r="D95" s="562"/>
      <c r="E95" s="562"/>
      <c r="F95" s="562"/>
      <c r="G95" s="562"/>
      <c r="H95" s="562"/>
      <c r="I95" s="562"/>
      <c r="J95" s="562"/>
      <c r="K95" s="562"/>
      <c r="L95" s="562"/>
      <c r="M95" s="562"/>
      <c r="N95" s="562"/>
      <c r="O95" s="562"/>
      <c r="P95" s="562"/>
      <c r="Q95" s="562"/>
      <c r="R95" s="562"/>
      <c r="S95" s="562"/>
      <c r="T95" s="562"/>
      <c r="U95" s="562"/>
      <c r="V95" s="562"/>
      <c r="W95" s="562"/>
      <c r="X95" s="562"/>
      <c r="Y95" s="562"/>
      <c r="Z95" s="562"/>
    </row>
    <row r="96" spans="3:26">
      <c r="C96" s="562"/>
      <c r="D96" s="562"/>
      <c r="E96" s="562"/>
      <c r="F96" s="562"/>
      <c r="G96" s="562"/>
      <c r="H96" s="562"/>
      <c r="I96" s="562"/>
      <c r="J96" s="562"/>
      <c r="K96" s="562"/>
      <c r="L96" s="562"/>
      <c r="M96" s="562"/>
      <c r="N96" s="562"/>
      <c r="O96" s="562"/>
      <c r="P96" s="562"/>
      <c r="Q96" s="562"/>
      <c r="R96" s="562"/>
      <c r="S96" s="562"/>
      <c r="T96" s="562"/>
      <c r="U96" s="562"/>
      <c r="V96" s="562"/>
      <c r="W96" s="562"/>
      <c r="X96" s="562"/>
      <c r="Y96" s="562"/>
      <c r="Z96" s="562"/>
    </row>
    <row r="97" spans="3:26">
      <c r="C97" s="562"/>
      <c r="D97" s="562"/>
      <c r="E97" s="562"/>
      <c r="F97" s="562"/>
      <c r="G97" s="562"/>
      <c r="H97" s="562"/>
      <c r="I97" s="562"/>
      <c r="J97" s="562"/>
      <c r="K97" s="562"/>
      <c r="L97" s="562"/>
      <c r="M97" s="562"/>
      <c r="N97" s="562"/>
      <c r="O97" s="562"/>
      <c r="P97" s="562"/>
      <c r="Q97" s="562"/>
      <c r="R97" s="562"/>
      <c r="S97" s="562"/>
      <c r="T97" s="562"/>
      <c r="U97" s="562"/>
      <c r="V97" s="562"/>
      <c r="W97" s="562"/>
      <c r="X97" s="562"/>
      <c r="Y97" s="562"/>
      <c r="Z97" s="562"/>
    </row>
    <row r="98" spans="3:26">
      <c r="C98" s="562"/>
      <c r="D98" s="562"/>
      <c r="E98" s="562"/>
      <c r="F98" s="562"/>
      <c r="G98" s="562"/>
      <c r="H98" s="562"/>
      <c r="I98" s="562"/>
      <c r="J98" s="562"/>
      <c r="K98" s="562"/>
      <c r="L98" s="562"/>
      <c r="M98" s="562"/>
      <c r="N98" s="562"/>
      <c r="O98" s="562"/>
      <c r="P98" s="562"/>
      <c r="Q98" s="562"/>
      <c r="R98" s="562"/>
      <c r="S98" s="562"/>
      <c r="T98" s="562"/>
      <c r="U98" s="562"/>
      <c r="V98" s="562"/>
      <c r="W98" s="562"/>
      <c r="X98" s="562"/>
      <c r="Y98" s="562"/>
      <c r="Z98" s="562"/>
    </row>
    <row r="99" spans="3:26">
      <c r="C99" s="562"/>
      <c r="D99" s="562"/>
      <c r="E99" s="562"/>
      <c r="F99" s="562"/>
      <c r="G99" s="562"/>
      <c r="H99" s="562"/>
      <c r="I99" s="562"/>
      <c r="J99" s="562"/>
      <c r="K99" s="562"/>
      <c r="L99" s="562"/>
      <c r="M99" s="562"/>
      <c r="N99" s="562"/>
      <c r="O99" s="562"/>
      <c r="P99" s="562"/>
      <c r="Q99" s="562"/>
      <c r="R99" s="562"/>
      <c r="S99" s="562"/>
      <c r="T99" s="562"/>
      <c r="U99" s="562"/>
      <c r="V99" s="562"/>
      <c r="W99" s="562"/>
      <c r="X99" s="562"/>
      <c r="Y99" s="562"/>
      <c r="Z99" s="562"/>
    </row>
    <row r="100" spans="3:26">
      <c r="C100" s="562"/>
      <c r="D100" s="562"/>
      <c r="E100" s="562"/>
      <c r="F100" s="562"/>
      <c r="G100" s="562"/>
      <c r="H100" s="562"/>
      <c r="I100" s="562"/>
      <c r="J100" s="562"/>
      <c r="K100" s="562"/>
      <c r="L100" s="562"/>
      <c r="M100" s="562"/>
      <c r="N100" s="562"/>
      <c r="O100" s="562"/>
      <c r="P100" s="562"/>
      <c r="Q100" s="562"/>
      <c r="R100" s="562"/>
      <c r="S100" s="562"/>
      <c r="T100" s="562"/>
      <c r="U100" s="562"/>
      <c r="V100" s="562"/>
      <c r="W100" s="562"/>
      <c r="X100" s="562"/>
      <c r="Y100" s="562"/>
      <c r="Z100" s="562"/>
    </row>
    <row r="101" spans="3:26">
      <c r="C101" s="562"/>
      <c r="D101" s="562"/>
      <c r="E101" s="562"/>
      <c r="F101" s="562"/>
      <c r="G101" s="562"/>
      <c r="H101" s="562"/>
      <c r="I101" s="562"/>
      <c r="J101" s="562"/>
      <c r="K101" s="562"/>
      <c r="L101" s="562"/>
      <c r="M101" s="562"/>
      <c r="N101" s="562"/>
      <c r="O101" s="562"/>
      <c r="P101" s="562"/>
      <c r="Q101" s="562"/>
      <c r="R101" s="562"/>
      <c r="S101" s="562"/>
      <c r="T101" s="562"/>
      <c r="U101" s="562"/>
      <c r="V101" s="562"/>
      <c r="W101" s="562"/>
      <c r="X101" s="562"/>
      <c r="Y101" s="562"/>
      <c r="Z101" s="562"/>
    </row>
    <row r="102" spans="3:26">
      <c r="C102" s="562"/>
      <c r="D102" s="562"/>
      <c r="E102" s="562"/>
      <c r="F102" s="562"/>
      <c r="G102" s="562"/>
      <c r="H102" s="562"/>
      <c r="I102" s="562"/>
      <c r="J102" s="562"/>
      <c r="K102" s="562"/>
      <c r="L102" s="562"/>
      <c r="M102" s="562"/>
      <c r="N102" s="562"/>
      <c r="O102" s="562"/>
      <c r="P102" s="562"/>
      <c r="Q102" s="562"/>
      <c r="R102" s="562"/>
      <c r="S102" s="562"/>
      <c r="T102" s="562"/>
      <c r="U102" s="562"/>
      <c r="V102" s="562"/>
      <c r="W102" s="562"/>
      <c r="X102" s="562"/>
      <c r="Y102" s="562"/>
      <c r="Z102" s="562"/>
    </row>
    <row r="103" spans="3:26">
      <c r="C103" s="562"/>
      <c r="D103" s="562"/>
      <c r="E103" s="562"/>
      <c r="F103" s="562"/>
      <c r="G103" s="562"/>
      <c r="H103" s="562"/>
      <c r="I103" s="562"/>
      <c r="J103" s="562"/>
      <c r="K103" s="562"/>
      <c r="L103" s="562"/>
      <c r="M103" s="562"/>
      <c r="N103" s="562"/>
      <c r="O103" s="562"/>
      <c r="P103" s="562"/>
      <c r="Q103" s="562"/>
      <c r="R103" s="562"/>
      <c r="S103" s="562"/>
      <c r="T103" s="562"/>
      <c r="U103" s="562"/>
      <c r="V103" s="562"/>
      <c r="W103" s="562"/>
      <c r="X103" s="562"/>
      <c r="Y103" s="562"/>
      <c r="Z103" s="562"/>
    </row>
    <row r="104" spans="3:26">
      <c r="C104" s="562"/>
      <c r="D104" s="562"/>
      <c r="E104" s="562"/>
      <c r="F104" s="562"/>
      <c r="G104" s="562"/>
      <c r="H104" s="562"/>
      <c r="I104" s="562"/>
      <c r="J104" s="562"/>
      <c r="K104" s="562"/>
      <c r="L104" s="562"/>
      <c r="M104" s="562"/>
      <c r="N104" s="562"/>
      <c r="O104" s="562"/>
      <c r="P104" s="562"/>
      <c r="Q104" s="562"/>
      <c r="R104" s="562"/>
      <c r="S104" s="562"/>
      <c r="T104" s="562"/>
      <c r="U104" s="562"/>
      <c r="V104" s="562"/>
      <c r="W104" s="562"/>
      <c r="X104" s="562"/>
      <c r="Y104" s="562"/>
      <c r="Z104" s="562"/>
    </row>
    <row r="105" spans="3:26">
      <c r="C105" s="562"/>
      <c r="D105" s="562"/>
      <c r="E105" s="562"/>
      <c r="F105" s="562"/>
      <c r="G105" s="562"/>
      <c r="H105" s="562"/>
      <c r="I105" s="562"/>
      <c r="J105" s="562"/>
      <c r="K105" s="562"/>
      <c r="L105" s="562"/>
      <c r="M105" s="562"/>
      <c r="N105" s="562"/>
      <c r="O105" s="562"/>
      <c r="P105" s="562"/>
      <c r="Q105" s="562"/>
      <c r="R105" s="562"/>
      <c r="S105" s="562"/>
      <c r="T105" s="562"/>
      <c r="U105" s="562"/>
      <c r="V105" s="562"/>
      <c r="W105" s="562"/>
      <c r="X105" s="562"/>
      <c r="Y105" s="562"/>
      <c r="Z105" s="562"/>
    </row>
    <row r="106" spans="3:26">
      <c r="C106" s="562"/>
      <c r="D106" s="562"/>
      <c r="E106" s="562"/>
      <c r="F106" s="562"/>
      <c r="G106" s="562"/>
      <c r="H106" s="562"/>
      <c r="I106" s="562"/>
      <c r="J106" s="562"/>
      <c r="K106" s="562"/>
      <c r="L106" s="562"/>
      <c r="M106" s="562"/>
      <c r="N106" s="562"/>
      <c r="O106" s="562"/>
      <c r="P106" s="562"/>
      <c r="Q106" s="562"/>
      <c r="R106" s="562"/>
      <c r="S106" s="562"/>
      <c r="T106" s="562"/>
      <c r="U106" s="562"/>
      <c r="V106" s="562"/>
      <c r="W106" s="562"/>
      <c r="X106" s="562"/>
      <c r="Y106" s="562"/>
      <c r="Z106" s="562"/>
    </row>
    <row r="107" spans="3:26">
      <c r="C107" s="562"/>
      <c r="D107" s="562"/>
      <c r="E107" s="562"/>
      <c r="F107" s="562"/>
      <c r="G107" s="562"/>
      <c r="H107" s="562"/>
      <c r="I107" s="562"/>
      <c r="J107" s="562"/>
      <c r="K107" s="562"/>
      <c r="L107" s="562"/>
      <c r="M107" s="562"/>
      <c r="N107" s="562"/>
      <c r="O107" s="562"/>
      <c r="P107" s="562"/>
      <c r="Q107" s="562"/>
      <c r="R107" s="562"/>
      <c r="S107" s="562"/>
      <c r="T107" s="562"/>
      <c r="U107" s="562"/>
      <c r="V107" s="562"/>
      <c r="W107" s="562"/>
      <c r="X107" s="562"/>
      <c r="Y107" s="562"/>
      <c r="Z107" s="562"/>
    </row>
    <row r="108" spans="3:26">
      <c r="C108" s="562"/>
      <c r="D108" s="562"/>
      <c r="E108" s="562"/>
      <c r="F108" s="562"/>
      <c r="G108" s="562"/>
      <c r="H108" s="562"/>
      <c r="I108" s="562"/>
      <c r="J108" s="562"/>
      <c r="K108" s="562"/>
      <c r="L108" s="562"/>
      <c r="M108" s="562"/>
      <c r="N108" s="562"/>
      <c r="O108" s="562"/>
      <c r="P108" s="562"/>
      <c r="Q108" s="562"/>
      <c r="R108" s="562"/>
      <c r="S108" s="562"/>
      <c r="T108" s="562"/>
      <c r="U108" s="562"/>
      <c r="V108" s="562"/>
      <c r="W108" s="562"/>
      <c r="X108" s="562"/>
      <c r="Y108" s="562"/>
      <c r="Z108" s="562"/>
    </row>
    <row r="109" spans="3:26">
      <c r="C109" s="562"/>
      <c r="D109" s="562"/>
      <c r="E109" s="562"/>
      <c r="F109" s="562"/>
      <c r="G109" s="562"/>
      <c r="H109" s="562"/>
      <c r="I109" s="562"/>
      <c r="J109" s="562"/>
      <c r="K109" s="562"/>
      <c r="L109" s="562"/>
      <c r="M109" s="562"/>
      <c r="N109" s="562"/>
      <c r="O109" s="562"/>
      <c r="P109" s="562"/>
      <c r="Q109" s="562"/>
      <c r="R109" s="562"/>
      <c r="S109" s="562"/>
      <c r="T109" s="562"/>
      <c r="U109" s="562"/>
      <c r="V109" s="562"/>
      <c r="W109" s="562"/>
      <c r="X109" s="562"/>
      <c r="Y109" s="562"/>
      <c r="Z109" s="562"/>
    </row>
    <row r="110" spans="3:26">
      <c r="C110" s="562"/>
      <c r="D110" s="562"/>
      <c r="E110" s="562"/>
      <c r="F110" s="562"/>
      <c r="G110" s="562"/>
      <c r="H110" s="562"/>
      <c r="I110" s="562"/>
      <c r="J110" s="562"/>
      <c r="K110" s="562"/>
      <c r="L110" s="562"/>
      <c r="M110" s="562"/>
      <c r="N110" s="562"/>
      <c r="O110" s="562"/>
      <c r="P110" s="562"/>
      <c r="Q110" s="562"/>
      <c r="R110" s="562"/>
      <c r="S110" s="562"/>
      <c r="T110" s="562"/>
      <c r="U110" s="562"/>
      <c r="V110" s="562"/>
      <c r="W110" s="562"/>
      <c r="X110" s="562"/>
      <c r="Y110" s="562"/>
      <c r="Z110" s="562"/>
    </row>
    <row r="111" spans="3:26">
      <c r="C111" s="562"/>
      <c r="D111" s="562"/>
      <c r="E111" s="562"/>
      <c r="F111" s="562"/>
      <c r="G111" s="562"/>
      <c r="H111" s="562"/>
      <c r="I111" s="562"/>
      <c r="J111" s="562"/>
      <c r="K111" s="562"/>
      <c r="L111" s="562"/>
      <c r="M111" s="562"/>
      <c r="N111" s="562"/>
      <c r="O111" s="562"/>
      <c r="P111" s="562"/>
      <c r="Q111" s="562"/>
      <c r="R111" s="562"/>
      <c r="S111" s="562"/>
      <c r="T111" s="562"/>
      <c r="U111" s="562"/>
      <c r="V111" s="562"/>
      <c r="W111" s="562"/>
      <c r="X111" s="562"/>
      <c r="Y111" s="562"/>
      <c r="Z111" s="562"/>
    </row>
    <row r="112" spans="3:26">
      <c r="C112" s="562"/>
      <c r="D112" s="562"/>
      <c r="E112" s="562"/>
      <c r="F112" s="562"/>
      <c r="G112" s="562"/>
      <c r="H112" s="562"/>
      <c r="I112" s="562"/>
      <c r="J112" s="562"/>
      <c r="K112" s="562"/>
      <c r="L112" s="562"/>
      <c r="M112" s="562"/>
      <c r="N112" s="562"/>
      <c r="O112" s="562"/>
      <c r="P112" s="562"/>
      <c r="Q112" s="562"/>
      <c r="R112" s="562"/>
      <c r="S112" s="562"/>
      <c r="T112" s="562"/>
      <c r="U112" s="562"/>
      <c r="V112" s="562"/>
      <c r="W112" s="562"/>
      <c r="X112" s="562"/>
      <c r="Y112" s="562"/>
      <c r="Z112" s="562"/>
    </row>
    <row r="113" spans="3:26">
      <c r="C113" s="562"/>
      <c r="D113" s="562"/>
      <c r="E113" s="562"/>
      <c r="F113" s="562"/>
      <c r="G113" s="562"/>
      <c r="H113" s="562"/>
      <c r="I113" s="562"/>
      <c r="J113" s="562"/>
      <c r="K113" s="562"/>
      <c r="L113" s="562"/>
      <c r="M113" s="562"/>
      <c r="N113" s="562"/>
      <c r="O113" s="562"/>
      <c r="P113" s="562"/>
      <c r="Q113" s="562"/>
      <c r="R113" s="562"/>
      <c r="S113" s="562"/>
      <c r="T113" s="562"/>
      <c r="U113" s="562"/>
      <c r="V113" s="562"/>
      <c r="W113" s="562"/>
      <c r="X113" s="562"/>
      <c r="Y113" s="562"/>
      <c r="Z113" s="562"/>
    </row>
    <row r="114" spans="3:26">
      <c r="C114" s="562"/>
      <c r="D114" s="562"/>
      <c r="E114" s="562"/>
      <c r="F114" s="562"/>
      <c r="G114" s="562"/>
      <c r="H114" s="562"/>
      <c r="I114" s="562"/>
      <c r="J114" s="562"/>
      <c r="K114" s="562"/>
      <c r="L114" s="562"/>
      <c r="M114" s="562"/>
      <c r="N114" s="562"/>
      <c r="O114" s="562"/>
      <c r="P114" s="562"/>
      <c r="Q114" s="562"/>
      <c r="R114" s="562"/>
      <c r="S114" s="562"/>
      <c r="T114" s="562"/>
      <c r="U114" s="562"/>
      <c r="V114" s="562"/>
      <c r="W114" s="562"/>
      <c r="X114" s="562"/>
      <c r="Y114" s="562"/>
      <c r="Z114" s="562"/>
    </row>
    <row r="115" spans="3:26">
      <c r="C115" s="562"/>
      <c r="D115" s="562"/>
      <c r="E115" s="562"/>
      <c r="F115" s="562"/>
      <c r="G115" s="562"/>
      <c r="H115" s="562"/>
      <c r="I115" s="562"/>
      <c r="J115" s="562"/>
      <c r="K115" s="562"/>
      <c r="L115" s="562"/>
      <c r="M115" s="562"/>
      <c r="N115" s="562"/>
      <c r="O115" s="562"/>
      <c r="P115" s="562"/>
      <c r="Q115" s="562"/>
      <c r="R115" s="562"/>
      <c r="S115" s="562"/>
      <c r="T115" s="562"/>
      <c r="U115" s="562"/>
      <c r="V115" s="562"/>
      <c r="W115" s="562"/>
      <c r="X115" s="562"/>
      <c r="Y115" s="562"/>
      <c r="Z115" s="562"/>
    </row>
    <row r="116" spans="3:26">
      <c r="C116" s="562"/>
      <c r="D116" s="562"/>
      <c r="E116" s="562"/>
      <c r="F116" s="562"/>
      <c r="G116" s="562"/>
      <c r="H116" s="562"/>
      <c r="I116" s="562"/>
      <c r="J116" s="562"/>
      <c r="K116" s="562"/>
      <c r="L116" s="562"/>
      <c r="M116" s="562"/>
      <c r="N116" s="562"/>
      <c r="O116" s="562"/>
      <c r="P116" s="562"/>
      <c r="Q116" s="562"/>
      <c r="R116" s="562"/>
      <c r="S116" s="562"/>
      <c r="T116" s="562"/>
      <c r="U116" s="562"/>
      <c r="V116" s="562"/>
      <c r="W116" s="562"/>
      <c r="X116" s="562"/>
      <c r="Y116" s="562"/>
      <c r="Z116" s="562"/>
    </row>
    <row r="117" spans="3:26">
      <c r="C117" s="562"/>
      <c r="D117" s="562"/>
      <c r="E117" s="562"/>
      <c r="F117" s="562"/>
      <c r="G117" s="562"/>
      <c r="H117" s="562"/>
      <c r="I117" s="562"/>
      <c r="J117" s="562"/>
      <c r="K117" s="562"/>
      <c r="L117" s="562"/>
      <c r="M117" s="562"/>
      <c r="N117" s="562"/>
      <c r="O117" s="562"/>
      <c r="P117" s="562"/>
      <c r="Q117" s="562"/>
      <c r="R117" s="562"/>
      <c r="S117" s="562"/>
      <c r="T117" s="562"/>
      <c r="U117" s="562"/>
      <c r="V117" s="562"/>
      <c r="W117" s="562"/>
      <c r="X117" s="562"/>
      <c r="Y117" s="562"/>
      <c r="Z117" s="562"/>
    </row>
    <row r="118" spans="3:26">
      <c r="C118" s="562"/>
      <c r="D118" s="562"/>
      <c r="E118" s="562"/>
      <c r="F118" s="562"/>
      <c r="G118" s="562"/>
      <c r="H118" s="562"/>
      <c r="I118" s="562"/>
      <c r="J118" s="562"/>
      <c r="K118" s="562"/>
      <c r="L118" s="562"/>
      <c r="M118" s="562"/>
      <c r="N118" s="562"/>
      <c r="O118" s="562"/>
      <c r="P118" s="562"/>
      <c r="Q118" s="562"/>
      <c r="R118" s="562"/>
      <c r="S118" s="562"/>
      <c r="T118" s="562"/>
      <c r="U118" s="562"/>
      <c r="V118" s="562"/>
      <c r="W118" s="562"/>
      <c r="X118" s="562"/>
      <c r="Y118" s="562"/>
      <c r="Z118" s="562"/>
    </row>
    <row r="119" spans="3:26">
      <c r="C119" s="562"/>
      <c r="D119" s="562"/>
      <c r="E119" s="562"/>
      <c r="F119" s="562"/>
      <c r="G119" s="562"/>
      <c r="H119" s="562"/>
      <c r="I119" s="562"/>
      <c r="J119" s="562"/>
      <c r="K119" s="562"/>
      <c r="L119" s="562"/>
      <c r="M119" s="562"/>
      <c r="N119" s="562"/>
      <c r="O119" s="562"/>
      <c r="P119" s="562"/>
      <c r="Q119" s="562"/>
      <c r="R119" s="562"/>
      <c r="S119" s="562"/>
      <c r="T119" s="562"/>
      <c r="U119" s="562"/>
      <c r="V119" s="562"/>
      <c r="W119" s="562"/>
      <c r="X119" s="562"/>
      <c r="Y119" s="562"/>
      <c r="Z119" s="562"/>
    </row>
    <row r="120" spans="3:26">
      <c r="C120" s="562"/>
      <c r="D120" s="562"/>
      <c r="E120" s="562"/>
      <c r="F120" s="562"/>
      <c r="G120" s="562"/>
      <c r="H120" s="562"/>
      <c r="I120" s="562"/>
      <c r="J120" s="562"/>
      <c r="K120" s="562"/>
      <c r="L120" s="562"/>
      <c r="M120" s="562"/>
      <c r="N120" s="562"/>
      <c r="O120" s="562"/>
      <c r="P120" s="562"/>
      <c r="Q120" s="562"/>
      <c r="R120" s="562"/>
      <c r="S120" s="562"/>
      <c r="T120" s="562"/>
      <c r="U120" s="562"/>
      <c r="V120" s="562"/>
      <c r="W120" s="562"/>
      <c r="X120" s="562"/>
      <c r="Y120" s="562"/>
      <c r="Z120" s="562"/>
    </row>
    <row r="121" spans="3:26">
      <c r="C121" s="562"/>
      <c r="D121" s="562"/>
      <c r="E121" s="562"/>
      <c r="F121" s="562"/>
      <c r="G121" s="562"/>
      <c r="H121" s="562"/>
      <c r="I121" s="562"/>
      <c r="J121" s="562"/>
      <c r="K121" s="562"/>
      <c r="L121" s="562"/>
      <c r="M121" s="562"/>
      <c r="N121" s="562"/>
      <c r="O121" s="562"/>
      <c r="P121" s="562"/>
      <c r="Q121" s="562"/>
      <c r="R121" s="562"/>
      <c r="S121" s="562"/>
      <c r="T121" s="562"/>
      <c r="U121" s="562"/>
      <c r="V121" s="562"/>
      <c r="W121" s="562"/>
      <c r="X121" s="562"/>
      <c r="Y121" s="562"/>
      <c r="Z121" s="562"/>
    </row>
    <row r="122" spans="3:26">
      <c r="C122" s="562"/>
      <c r="D122" s="562"/>
      <c r="E122" s="562"/>
      <c r="F122" s="562"/>
      <c r="G122" s="562"/>
      <c r="H122" s="562"/>
      <c r="I122" s="562"/>
      <c r="J122" s="562"/>
      <c r="K122" s="562"/>
      <c r="L122" s="562"/>
      <c r="M122" s="562"/>
      <c r="N122" s="562"/>
      <c r="O122" s="562"/>
      <c r="P122" s="562"/>
      <c r="Q122" s="562"/>
      <c r="R122" s="562"/>
      <c r="S122" s="562"/>
      <c r="T122" s="562"/>
      <c r="U122" s="562"/>
      <c r="V122" s="562"/>
      <c r="W122" s="562"/>
      <c r="X122" s="562"/>
      <c r="Y122" s="562"/>
      <c r="Z122" s="562"/>
    </row>
    <row r="123" spans="3:26">
      <c r="C123" s="562"/>
      <c r="D123" s="562"/>
      <c r="E123" s="562"/>
      <c r="F123" s="562"/>
      <c r="G123" s="562"/>
      <c r="H123" s="562"/>
      <c r="I123" s="562"/>
      <c r="J123" s="562"/>
      <c r="K123" s="562"/>
      <c r="L123" s="562"/>
      <c r="M123" s="562"/>
      <c r="N123" s="562"/>
      <c r="O123" s="562"/>
      <c r="P123" s="562"/>
      <c r="Q123" s="562"/>
      <c r="R123" s="562"/>
      <c r="S123" s="562"/>
      <c r="T123" s="562"/>
      <c r="U123" s="562"/>
      <c r="V123" s="562"/>
      <c r="W123" s="562"/>
      <c r="X123" s="562"/>
      <c r="Y123" s="562"/>
      <c r="Z123" s="562"/>
    </row>
    <row r="124" spans="3:26">
      <c r="C124" s="562"/>
      <c r="D124" s="562"/>
      <c r="E124" s="562"/>
      <c r="F124" s="562"/>
      <c r="G124" s="562"/>
      <c r="H124" s="562"/>
      <c r="I124" s="562"/>
      <c r="J124" s="562"/>
      <c r="K124" s="562"/>
      <c r="L124" s="562"/>
      <c r="M124" s="562"/>
      <c r="N124" s="562"/>
      <c r="O124" s="562"/>
      <c r="P124" s="562"/>
      <c r="Q124" s="562"/>
      <c r="R124" s="562"/>
      <c r="S124" s="562"/>
      <c r="T124" s="562"/>
      <c r="U124" s="562"/>
      <c r="V124" s="562"/>
      <c r="W124" s="562"/>
      <c r="X124" s="562"/>
      <c r="Y124" s="562"/>
      <c r="Z124" s="562"/>
    </row>
    <row r="125" spans="3:26">
      <c r="C125" s="562"/>
      <c r="D125" s="562"/>
      <c r="E125" s="562"/>
      <c r="F125" s="562"/>
      <c r="G125" s="562"/>
      <c r="H125" s="562"/>
      <c r="I125" s="562"/>
      <c r="J125" s="562"/>
      <c r="K125" s="562"/>
      <c r="L125" s="562"/>
      <c r="M125" s="562"/>
      <c r="N125" s="562"/>
      <c r="O125" s="562"/>
      <c r="P125" s="562"/>
      <c r="Q125" s="562"/>
      <c r="R125" s="562"/>
      <c r="S125" s="562"/>
      <c r="T125" s="562"/>
      <c r="U125" s="562"/>
      <c r="V125" s="562"/>
      <c r="W125" s="562"/>
      <c r="X125" s="562"/>
      <c r="Y125" s="562"/>
      <c r="Z125" s="562"/>
    </row>
    <row r="126" spans="3:26">
      <c r="C126" s="562"/>
      <c r="D126" s="562"/>
      <c r="E126" s="562"/>
      <c r="F126" s="562"/>
      <c r="G126" s="562"/>
      <c r="H126" s="562"/>
      <c r="I126" s="562"/>
      <c r="J126" s="562"/>
      <c r="K126" s="562"/>
      <c r="L126" s="562"/>
      <c r="M126" s="562"/>
      <c r="N126" s="562"/>
      <c r="O126" s="562"/>
      <c r="P126" s="562"/>
      <c r="Q126" s="562"/>
      <c r="R126" s="562"/>
      <c r="S126" s="562"/>
      <c r="T126" s="562"/>
      <c r="U126" s="562"/>
      <c r="V126" s="562"/>
      <c r="W126" s="562"/>
      <c r="X126" s="562"/>
      <c r="Y126" s="562"/>
      <c r="Z126" s="562"/>
    </row>
    <row r="127" spans="3:26">
      <c r="C127" s="562"/>
      <c r="D127" s="562"/>
      <c r="E127" s="562"/>
      <c r="F127" s="562"/>
      <c r="G127" s="562"/>
      <c r="H127" s="562"/>
      <c r="I127" s="562"/>
      <c r="J127" s="562"/>
      <c r="K127" s="562"/>
      <c r="L127" s="562"/>
      <c r="M127" s="562"/>
      <c r="N127" s="562"/>
      <c r="O127" s="562"/>
      <c r="P127" s="562"/>
      <c r="Q127" s="562"/>
      <c r="R127" s="562"/>
      <c r="S127" s="562"/>
      <c r="T127" s="562"/>
      <c r="U127" s="562"/>
      <c r="V127" s="562"/>
      <c r="W127" s="562"/>
      <c r="X127" s="562"/>
      <c r="Y127" s="562"/>
      <c r="Z127" s="562"/>
    </row>
    <row r="128" spans="3:26">
      <c r="C128" s="562"/>
      <c r="D128" s="562"/>
      <c r="E128" s="562"/>
      <c r="F128" s="562"/>
      <c r="G128" s="562"/>
      <c r="H128" s="562"/>
      <c r="I128" s="562"/>
      <c r="J128" s="562"/>
      <c r="K128" s="562"/>
      <c r="L128" s="562"/>
      <c r="M128" s="562"/>
      <c r="N128" s="562"/>
      <c r="O128" s="562"/>
      <c r="P128" s="562"/>
      <c r="Q128" s="562"/>
      <c r="R128" s="562"/>
      <c r="S128" s="562"/>
      <c r="T128" s="562"/>
      <c r="U128" s="562"/>
      <c r="V128" s="562"/>
      <c r="W128" s="562"/>
      <c r="X128" s="562"/>
      <c r="Y128" s="562"/>
      <c r="Z128" s="562"/>
    </row>
    <row r="129" spans="3:26">
      <c r="C129" s="562"/>
      <c r="D129" s="562"/>
      <c r="E129" s="562"/>
      <c r="F129" s="562"/>
      <c r="G129" s="562"/>
      <c r="H129" s="562"/>
      <c r="I129" s="562"/>
      <c r="J129" s="562"/>
      <c r="K129" s="562"/>
      <c r="L129" s="562"/>
      <c r="M129" s="562"/>
      <c r="N129" s="562"/>
      <c r="O129" s="562"/>
      <c r="P129" s="562"/>
      <c r="Q129" s="562"/>
      <c r="R129" s="562"/>
      <c r="S129" s="562"/>
      <c r="T129" s="562"/>
      <c r="U129" s="562"/>
      <c r="V129" s="562"/>
      <c r="W129" s="562"/>
      <c r="X129" s="562"/>
      <c r="Y129" s="562"/>
      <c r="Z129" s="562"/>
    </row>
    <row r="130" spans="3:26">
      <c r="C130" s="562"/>
      <c r="D130" s="562"/>
      <c r="E130" s="562"/>
      <c r="F130" s="562"/>
      <c r="G130" s="562"/>
      <c r="H130" s="562"/>
      <c r="I130" s="562"/>
      <c r="J130" s="562"/>
      <c r="K130" s="562"/>
      <c r="L130" s="562"/>
      <c r="M130" s="562"/>
      <c r="N130" s="562"/>
      <c r="O130" s="562"/>
      <c r="P130" s="562"/>
      <c r="Q130" s="562"/>
      <c r="R130" s="562"/>
      <c r="S130" s="562"/>
      <c r="T130" s="562"/>
      <c r="U130" s="562"/>
      <c r="V130" s="562"/>
      <c r="W130" s="562"/>
      <c r="X130" s="562"/>
      <c r="Y130" s="562"/>
      <c r="Z130" s="562"/>
    </row>
    <row r="131" spans="3:26">
      <c r="C131" s="562"/>
      <c r="D131" s="562"/>
      <c r="E131" s="562"/>
      <c r="F131" s="562"/>
      <c r="G131" s="562"/>
      <c r="H131" s="562"/>
      <c r="I131" s="562"/>
      <c r="J131" s="562"/>
      <c r="K131" s="562"/>
      <c r="L131" s="562"/>
      <c r="M131" s="562"/>
      <c r="N131" s="562"/>
      <c r="O131" s="562"/>
      <c r="P131" s="562"/>
      <c r="Q131" s="562"/>
      <c r="R131" s="562"/>
      <c r="S131" s="562"/>
      <c r="T131" s="562"/>
      <c r="U131" s="562"/>
      <c r="V131" s="562"/>
      <c r="W131" s="562"/>
      <c r="X131" s="562"/>
      <c r="Y131" s="562"/>
      <c r="Z131" s="562"/>
    </row>
    <row r="132" spans="3:26">
      <c r="C132" s="562"/>
      <c r="D132" s="562"/>
      <c r="E132" s="562"/>
      <c r="F132" s="562"/>
      <c r="G132" s="562"/>
      <c r="H132" s="562"/>
      <c r="I132" s="562"/>
      <c r="J132" s="562"/>
      <c r="K132" s="562"/>
      <c r="L132" s="562"/>
      <c r="M132" s="562"/>
      <c r="N132" s="562"/>
      <c r="O132" s="562"/>
      <c r="P132" s="562"/>
      <c r="Q132" s="562"/>
      <c r="R132" s="562"/>
      <c r="S132" s="562"/>
      <c r="T132" s="562"/>
      <c r="U132" s="562"/>
      <c r="V132" s="562"/>
      <c r="W132" s="562"/>
      <c r="X132" s="562"/>
      <c r="Y132" s="562"/>
      <c r="Z132" s="562"/>
    </row>
    <row r="133" spans="3:26">
      <c r="C133" s="562"/>
      <c r="D133" s="562"/>
      <c r="E133" s="562"/>
      <c r="F133" s="562"/>
      <c r="G133" s="562"/>
      <c r="H133" s="562"/>
      <c r="I133" s="562"/>
      <c r="J133" s="562"/>
      <c r="K133" s="562"/>
      <c r="L133" s="562"/>
      <c r="M133" s="562"/>
      <c r="N133" s="562"/>
      <c r="O133" s="562"/>
      <c r="P133" s="562"/>
      <c r="Q133" s="562"/>
      <c r="R133" s="562"/>
      <c r="S133" s="562"/>
      <c r="T133" s="562"/>
      <c r="U133" s="562"/>
      <c r="V133" s="562"/>
      <c r="W133" s="562"/>
      <c r="X133" s="562"/>
      <c r="Y133" s="562"/>
      <c r="Z133" s="562"/>
    </row>
    <row r="134" spans="3:26">
      <c r="C134" s="562"/>
      <c r="D134" s="562"/>
      <c r="E134" s="562"/>
      <c r="F134" s="562"/>
      <c r="G134" s="562"/>
      <c r="H134" s="562"/>
      <c r="I134" s="562"/>
      <c r="J134" s="562"/>
      <c r="K134" s="562"/>
      <c r="L134" s="562"/>
      <c r="M134" s="562"/>
      <c r="N134" s="562"/>
      <c r="O134" s="562"/>
      <c r="P134" s="562"/>
      <c r="Q134" s="562"/>
      <c r="R134" s="562"/>
      <c r="S134" s="562"/>
      <c r="T134" s="562"/>
      <c r="U134" s="562"/>
      <c r="V134" s="562"/>
      <c r="W134" s="562"/>
      <c r="X134" s="562"/>
      <c r="Y134" s="562"/>
      <c r="Z134" s="562"/>
    </row>
    <row r="135" spans="3:26">
      <c r="C135" s="562"/>
      <c r="D135" s="562"/>
      <c r="E135" s="562"/>
      <c r="F135" s="562"/>
      <c r="G135" s="562"/>
      <c r="H135" s="562"/>
      <c r="I135" s="562"/>
      <c r="J135" s="562"/>
      <c r="K135" s="562"/>
      <c r="L135" s="562"/>
      <c r="M135" s="562"/>
      <c r="N135" s="562"/>
      <c r="O135" s="562"/>
      <c r="P135" s="562"/>
      <c r="Q135" s="562"/>
      <c r="R135" s="562"/>
      <c r="S135" s="562"/>
      <c r="T135" s="562"/>
      <c r="U135" s="562"/>
      <c r="V135" s="562"/>
      <c r="W135" s="562"/>
      <c r="X135" s="562"/>
      <c r="Y135" s="562"/>
      <c r="Z135" s="562"/>
    </row>
    <row r="136" spans="3:26">
      <c r="C136" s="562"/>
      <c r="D136" s="562"/>
      <c r="E136" s="562"/>
      <c r="F136" s="562"/>
      <c r="G136" s="562"/>
      <c r="H136" s="562"/>
      <c r="I136" s="562"/>
      <c r="J136" s="562"/>
      <c r="K136" s="562"/>
      <c r="L136" s="562"/>
      <c r="M136" s="562"/>
      <c r="N136" s="562"/>
      <c r="O136" s="562"/>
      <c r="P136" s="562"/>
      <c r="Q136" s="562"/>
      <c r="R136" s="562"/>
      <c r="S136" s="562"/>
      <c r="T136" s="562"/>
      <c r="U136" s="562"/>
      <c r="V136" s="562"/>
      <c r="W136" s="562"/>
      <c r="X136" s="562"/>
      <c r="Y136" s="562"/>
      <c r="Z136" s="562"/>
    </row>
    <row r="137" spans="3:26">
      <c r="C137" s="562"/>
      <c r="D137" s="562"/>
      <c r="E137" s="562"/>
      <c r="F137" s="562"/>
      <c r="G137" s="562"/>
      <c r="H137" s="562"/>
      <c r="I137" s="562"/>
      <c r="J137" s="562"/>
      <c r="K137" s="562"/>
      <c r="L137" s="562"/>
      <c r="M137" s="562"/>
      <c r="N137" s="562"/>
      <c r="O137" s="562"/>
      <c r="P137" s="562"/>
      <c r="Q137" s="562"/>
      <c r="R137" s="562"/>
      <c r="S137" s="562"/>
      <c r="T137" s="562"/>
      <c r="U137" s="562"/>
      <c r="V137" s="562"/>
      <c r="W137" s="562"/>
      <c r="X137" s="562"/>
      <c r="Y137" s="562"/>
      <c r="Z137" s="562"/>
    </row>
    <row r="138" spans="3:26">
      <c r="C138" s="562"/>
      <c r="D138" s="562"/>
      <c r="E138" s="562"/>
      <c r="F138" s="562"/>
      <c r="G138" s="562"/>
      <c r="H138" s="562"/>
      <c r="I138" s="562"/>
      <c r="J138" s="562"/>
      <c r="K138" s="562"/>
      <c r="L138" s="562"/>
      <c r="M138" s="562"/>
      <c r="N138" s="562"/>
      <c r="O138" s="562"/>
      <c r="P138" s="562"/>
      <c r="Q138" s="562"/>
      <c r="R138" s="562"/>
      <c r="S138" s="562"/>
      <c r="T138" s="562"/>
      <c r="U138" s="562"/>
      <c r="V138" s="562"/>
      <c r="W138" s="562"/>
      <c r="X138" s="562"/>
      <c r="Y138" s="562"/>
      <c r="Z138" s="562"/>
    </row>
    <row r="139" spans="3:26">
      <c r="C139" s="562"/>
      <c r="D139" s="562"/>
      <c r="E139" s="562"/>
      <c r="F139" s="562"/>
      <c r="G139" s="562"/>
      <c r="H139" s="562"/>
      <c r="I139" s="562"/>
      <c r="J139" s="562"/>
      <c r="K139" s="562"/>
      <c r="L139" s="562"/>
      <c r="M139" s="562"/>
      <c r="N139" s="562"/>
      <c r="O139" s="562"/>
      <c r="P139" s="562"/>
      <c r="Q139" s="562"/>
      <c r="R139" s="562"/>
      <c r="S139" s="562"/>
      <c r="T139" s="562"/>
      <c r="U139" s="562"/>
      <c r="V139" s="562"/>
      <c r="W139" s="562"/>
      <c r="X139" s="562"/>
      <c r="Y139" s="562"/>
      <c r="Z139" s="562"/>
    </row>
    <row r="140" spans="3:26">
      <c r="C140" s="562"/>
      <c r="D140" s="562"/>
      <c r="E140" s="562"/>
      <c r="F140" s="562"/>
      <c r="G140" s="562"/>
      <c r="H140" s="562"/>
      <c r="I140" s="562"/>
      <c r="J140" s="562"/>
      <c r="K140" s="562"/>
      <c r="L140" s="562"/>
      <c r="M140" s="562"/>
      <c r="N140" s="562"/>
      <c r="O140" s="562"/>
      <c r="P140" s="562"/>
      <c r="Q140" s="562"/>
      <c r="R140" s="562"/>
      <c r="S140" s="562"/>
      <c r="T140" s="562"/>
      <c r="U140" s="562"/>
      <c r="V140" s="562"/>
      <c r="W140" s="562"/>
      <c r="X140" s="562"/>
      <c r="Y140" s="562"/>
      <c r="Z140" s="562"/>
    </row>
    <row r="141" spans="3:26">
      <c r="C141" s="562"/>
      <c r="D141" s="562"/>
      <c r="E141" s="562"/>
      <c r="F141" s="562"/>
      <c r="G141" s="562"/>
      <c r="H141" s="562"/>
      <c r="I141" s="562"/>
      <c r="J141" s="562"/>
      <c r="K141" s="562"/>
      <c r="L141" s="562"/>
      <c r="M141" s="562"/>
      <c r="N141" s="562"/>
      <c r="O141" s="562"/>
      <c r="P141" s="562"/>
      <c r="Q141" s="562"/>
      <c r="R141" s="562"/>
      <c r="S141" s="562"/>
      <c r="T141" s="562"/>
      <c r="U141" s="562"/>
      <c r="V141" s="562"/>
      <c r="W141" s="562"/>
      <c r="X141" s="562"/>
      <c r="Y141" s="562"/>
      <c r="Z141" s="562"/>
    </row>
    <row r="142" spans="3:26">
      <c r="C142" s="562"/>
      <c r="D142" s="562"/>
      <c r="E142" s="562"/>
      <c r="F142" s="562"/>
      <c r="G142" s="562"/>
      <c r="H142" s="562"/>
      <c r="I142" s="562"/>
      <c r="J142" s="562"/>
      <c r="K142" s="562"/>
      <c r="L142" s="562"/>
      <c r="M142" s="562"/>
      <c r="N142" s="562"/>
      <c r="O142" s="562"/>
      <c r="P142" s="562"/>
      <c r="Q142" s="562"/>
      <c r="R142" s="562"/>
      <c r="S142" s="562"/>
      <c r="T142" s="562"/>
      <c r="U142" s="562"/>
      <c r="V142" s="562"/>
      <c r="W142" s="562"/>
      <c r="X142" s="562"/>
      <c r="Y142" s="562"/>
      <c r="Z142" s="562"/>
    </row>
    <row r="143" spans="3:26">
      <c r="C143" s="562"/>
      <c r="D143" s="562"/>
      <c r="E143" s="562"/>
      <c r="F143" s="562"/>
      <c r="G143" s="562"/>
      <c r="H143" s="562"/>
      <c r="I143" s="562"/>
      <c r="J143" s="562"/>
      <c r="K143" s="562"/>
      <c r="L143" s="562"/>
      <c r="M143" s="562"/>
      <c r="N143" s="562"/>
      <c r="O143" s="562"/>
      <c r="P143" s="562"/>
      <c r="Q143" s="562"/>
      <c r="R143" s="562"/>
      <c r="S143" s="562"/>
      <c r="T143" s="562"/>
      <c r="U143" s="562"/>
      <c r="V143" s="562"/>
      <c r="W143" s="562"/>
      <c r="X143" s="562"/>
      <c r="Y143" s="562"/>
      <c r="Z143" s="562"/>
    </row>
    <row r="144" spans="3:26">
      <c r="C144" s="562"/>
      <c r="D144" s="562"/>
      <c r="E144" s="562"/>
      <c r="F144" s="562"/>
      <c r="G144" s="562"/>
      <c r="H144" s="562"/>
      <c r="I144" s="562"/>
      <c r="J144" s="562"/>
      <c r="K144" s="562"/>
      <c r="L144" s="562"/>
      <c r="M144" s="562"/>
      <c r="N144" s="562"/>
      <c r="O144" s="562"/>
      <c r="P144" s="562"/>
      <c r="Q144" s="562"/>
      <c r="R144" s="562"/>
      <c r="S144" s="562"/>
      <c r="T144" s="562"/>
      <c r="U144" s="562"/>
      <c r="V144" s="562"/>
      <c r="W144" s="562"/>
      <c r="X144" s="562"/>
      <c r="Y144" s="562"/>
      <c r="Z144" s="562"/>
    </row>
    <row r="145" spans="3:26">
      <c r="C145" s="562"/>
      <c r="D145" s="562"/>
      <c r="E145" s="562"/>
      <c r="F145" s="562"/>
      <c r="G145" s="562"/>
      <c r="H145" s="562"/>
      <c r="I145" s="562"/>
      <c r="J145" s="562"/>
      <c r="K145" s="562"/>
      <c r="L145" s="562"/>
      <c r="M145" s="562"/>
      <c r="N145" s="562"/>
      <c r="O145" s="562"/>
      <c r="P145" s="562"/>
      <c r="Q145" s="562"/>
      <c r="R145" s="562"/>
      <c r="S145" s="562"/>
      <c r="T145" s="562"/>
      <c r="U145" s="562"/>
      <c r="V145" s="562"/>
      <c r="W145" s="562"/>
      <c r="X145" s="562"/>
      <c r="Y145" s="562"/>
      <c r="Z145" s="562"/>
    </row>
    <row r="146" spans="3:26">
      <c r="C146" s="562"/>
      <c r="D146" s="562"/>
      <c r="E146" s="562"/>
      <c r="F146" s="562"/>
      <c r="G146" s="562"/>
      <c r="H146" s="562"/>
      <c r="I146" s="562"/>
      <c r="J146" s="562"/>
      <c r="K146" s="562"/>
      <c r="L146" s="562"/>
      <c r="M146" s="562"/>
      <c r="N146" s="562"/>
      <c r="O146" s="562"/>
      <c r="P146" s="562"/>
      <c r="Q146" s="562"/>
      <c r="R146" s="562"/>
      <c r="S146" s="562"/>
      <c r="T146" s="562"/>
      <c r="U146" s="562"/>
      <c r="V146" s="562"/>
      <c r="W146" s="562"/>
      <c r="X146" s="562"/>
      <c r="Y146" s="562"/>
      <c r="Z146" s="562"/>
    </row>
    <row r="147" spans="3:26">
      <c r="C147" s="562"/>
      <c r="D147" s="562"/>
      <c r="E147" s="562"/>
      <c r="F147" s="562"/>
      <c r="G147" s="562"/>
      <c r="H147" s="562"/>
      <c r="I147" s="562"/>
      <c r="J147" s="562"/>
      <c r="K147" s="562"/>
      <c r="L147" s="562"/>
      <c r="M147" s="562"/>
      <c r="N147" s="562"/>
      <c r="O147" s="562"/>
      <c r="P147" s="562"/>
      <c r="Q147" s="562"/>
      <c r="R147" s="562"/>
      <c r="S147" s="562"/>
      <c r="T147" s="562"/>
      <c r="U147" s="562"/>
      <c r="V147" s="562"/>
      <c r="W147" s="562"/>
      <c r="X147" s="562"/>
      <c r="Y147" s="562"/>
      <c r="Z147" s="562"/>
    </row>
    <row r="148" spans="3:26">
      <c r="C148" s="562"/>
      <c r="D148" s="562"/>
      <c r="E148" s="562"/>
      <c r="F148" s="562"/>
      <c r="G148" s="562"/>
      <c r="H148" s="562"/>
      <c r="I148" s="562"/>
      <c r="J148" s="562"/>
      <c r="K148" s="562"/>
      <c r="L148" s="562"/>
      <c r="M148" s="562"/>
      <c r="N148" s="562"/>
      <c r="O148" s="562"/>
      <c r="P148" s="562"/>
      <c r="Q148" s="562"/>
      <c r="R148" s="562"/>
      <c r="S148" s="562"/>
      <c r="T148" s="562"/>
      <c r="U148" s="562"/>
      <c r="V148" s="562"/>
      <c r="W148" s="562"/>
      <c r="X148" s="562"/>
      <c r="Y148" s="562"/>
      <c r="Z148" s="562"/>
    </row>
    <row r="149" spans="3:26">
      <c r="C149" s="562"/>
      <c r="D149" s="562"/>
      <c r="E149" s="562"/>
      <c r="F149" s="562"/>
      <c r="G149" s="562"/>
      <c r="H149" s="562"/>
      <c r="I149" s="562"/>
      <c r="J149" s="562"/>
      <c r="K149" s="562"/>
      <c r="L149" s="562"/>
      <c r="M149" s="562"/>
      <c r="N149" s="562"/>
      <c r="O149" s="562"/>
      <c r="P149" s="562"/>
      <c r="Q149" s="562"/>
      <c r="R149" s="562"/>
      <c r="S149" s="562"/>
      <c r="T149" s="562"/>
      <c r="U149" s="562"/>
      <c r="V149" s="562"/>
      <c r="W149" s="562"/>
      <c r="X149" s="562"/>
      <c r="Y149" s="562"/>
      <c r="Z149" s="562"/>
    </row>
    <row r="150" spans="3:26">
      <c r="C150" s="562"/>
      <c r="D150" s="562"/>
      <c r="E150" s="562"/>
      <c r="F150" s="562"/>
      <c r="G150" s="562"/>
      <c r="H150" s="562"/>
      <c r="I150" s="562"/>
      <c r="J150" s="562"/>
      <c r="K150" s="562"/>
      <c r="L150" s="562"/>
      <c r="M150" s="562"/>
      <c r="N150" s="562"/>
      <c r="O150" s="562"/>
      <c r="P150" s="562"/>
      <c r="Q150" s="562"/>
      <c r="R150" s="562"/>
      <c r="S150" s="562"/>
      <c r="T150" s="562"/>
      <c r="U150" s="562"/>
      <c r="V150" s="562"/>
      <c r="W150" s="562"/>
      <c r="X150" s="562"/>
      <c r="Y150" s="562"/>
      <c r="Z150" s="562"/>
    </row>
    <row r="151" spans="3:26">
      <c r="C151" s="562"/>
      <c r="D151" s="562"/>
      <c r="E151" s="562"/>
      <c r="F151" s="562"/>
      <c r="G151" s="562"/>
      <c r="H151" s="562"/>
      <c r="I151" s="562"/>
      <c r="J151" s="562"/>
      <c r="K151" s="562"/>
      <c r="L151" s="562"/>
      <c r="M151" s="562"/>
      <c r="N151" s="562"/>
      <c r="O151" s="562"/>
      <c r="P151" s="562"/>
      <c r="Q151" s="562"/>
      <c r="R151" s="562"/>
      <c r="S151" s="562"/>
      <c r="T151" s="562"/>
      <c r="U151" s="562"/>
      <c r="V151" s="562"/>
      <c r="W151" s="562"/>
      <c r="X151" s="562"/>
      <c r="Y151" s="562"/>
      <c r="Z151" s="562"/>
    </row>
    <row r="152" spans="3:26">
      <c r="C152" s="562"/>
      <c r="D152" s="562"/>
      <c r="E152" s="562"/>
      <c r="F152" s="562"/>
      <c r="G152" s="562"/>
      <c r="H152" s="562"/>
      <c r="I152" s="562"/>
      <c r="J152" s="562"/>
      <c r="K152" s="562"/>
      <c r="L152" s="562"/>
      <c r="M152" s="562"/>
      <c r="N152" s="562"/>
      <c r="O152" s="562"/>
      <c r="P152" s="562"/>
      <c r="Q152" s="562"/>
      <c r="R152" s="562"/>
      <c r="S152" s="562"/>
      <c r="T152" s="562"/>
      <c r="U152" s="562"/>
      <c r="V152" s="562"/>
      <c r="W152" s="562"/>
      <c r="X152" s="562"/>
      <c r="Y152" s="562"/>
      <c r="Z152" s="562"/>
    </row>
    <row r="153" spans="3:26">
      <c r="C153" s="562"/>
      <c r="D153" s="562"/>
      <c r="E153" s="562"/>
      <c r="F153" s="562"/>
      <c r="G153" s="562"/>
      <c r="H153" s="562"/>
      <c r="I153" s="562"/>
      <c r="J153" s="562"/>
      <c r="K153" s="562"/>
      <c r="L153" s="562"/>
      <c r="M153" s="562"/>
      <c r="N153" s="562"/>
      <c r="O153" s="562"/>
      <c r="P153" s="562"/>
      <c r="Q153" s="562"/>
      <c r="R153" s="562"/>
      <c r="S153" s="562"/>
      <c r="T153" s="562"/>
      <c r="U153" s="562"/>
      <c r="V153" s="562"/>
      <c r="W153" s="562"/>
      <c r="X153" s="562"/>
      <c r="Y153" s="562"/>
      <c r="Z153" s="562"/>
    </row>
    <row r="154" spans="3:26">
      <c r="C154" s="562"/>
      <c r="D154" s="562"/>
      <c r="E154" s="562"/>
      <c r="F154" s="562"/>
      <c r="G154" s="562"/>
      <c r="H154" s="562"/>
      <c r="I154" s="562"/>
      <c r="J154" s="562"/>
      <c r="K154" s="562"/>
      <c r="L154" s="562"/>
      <c r="M154" s="562"/>
      <c r="N154" s="562"/>
      <c r="O154" s="562"/>
      <c r="P154" s="562"/>
      <c r="Q154" s="562"/>
      <c r="R154" s="562"/>
      <c r="S154" s="562"/>
      <c r="T154" s="562"/>
      <c r="U154" s="562"/>
      <c r="V154" s="562"/>
      <c r="W154" s="562"/>
      <c r="X154" s="562"/>
      <c r="Y154" s="562"/>
      <c r="Z154" s="562"/>
    </row>
    <row r="155" spans="3:26">
      <c r="C155" s="562"/>
      <c r="D155" s="562"/>
      <c r="E155" s="562"/>
      <c r="F155" s="562"/>
      <c r="G155" s="562"/>
      <c r="H155" s="562"/>
      <c r="I155" s="562"/>
      <c r="J155" s="562"/>
      <c r="K155" s="562"/>
      <c r="L155" s="562"/>
      <c r="M155" s="562"/>
      <c r="N155" s="562"/>
      <c r="O155" s="562"/>
      <c r="P155" s="562"/>
      <c r="Q155" s="562"/>
      <c r="R155" s="562"/>
      <c r="S155" s="562"/>
      <c r="T155" s="562"/>
      <c r="U155" s="562"/>
      <c r="V155" s="562"/>
      <c r="W155" s="562"/>
      <c r="X155" s="562"/>
      <c r="Y155" s="562"/>
      <c r="Z155" s="562"/>
    </row>
    <row r="156" spans="3:26">
      <c r="C156" s="562"/>
      <c r="D156" s="562"/>
      <c r="E156" s="562"/>
      <c r="F156" s="562"/>
      <c r="G156" s="562"/>
      <c r="H156" s="562"/>
      <c r="I156" s="562"/>
      <c r="J156" s="562"/>
      <c r="K156" s="562"/>
      <c r="L156" s="562"/>
      <c r="M156" s="562"/>
      <c r="N156" s="562"/>
      <c r="O156" s="562"/>
      <c r="P156" s="562"/>
      <c r="Q156" s="562"/>
      <c r="R156" s="562"/>
      <c r="S156" s="562"/>
      <c r="T156" s="562"/>
      <c r="U156" s="562"/>
      <c r="V156" s="562"/>
      <c r="W156" s="562"/>
      <c r="X156" s="562"/>
      <c r="Y156" s="562"/>
      <c r="Z156" s="562"/>
    </row>
    <row r="157" spans="3:26">
      <c r="C157" s="562"/>
      <c r="D157" s="562"/>
      <c r="E157" s="562"/>
      <c r="F157" s="562"/>
      <c r="G157" s="562"/>
      <c r="H157" s="562"/>
      <c r="I157" s="562"/>
      <c r="J157" s="562"/>
      <c r="K157" s="562"/>
      <c r="L157" s="562"/>
      <c r="M157" s="562"/>
      <c r="N157" s="562"/>
      <c r="O157" s="562"/>
      <c r="P157" s="562"/>
      <c r="Q157" s="562"/>
      <c r="R157" s="562"/>
      <c r="S157" s="562"/>
      <c r="T157" s="562"/>
      <c r="U157" s="562"/>
      <c r="V157" s="562"/>
      <c r="W157" s="562"/>
      <c r="X157" s="562"/>
      <c r="Y157" s="562"/>
      <c r="Z157" s="562"/>
    </row>
    <row r="158" spans="3:26">
      <c r="C158" s="562"/>
      <c r="D158" s="562"/>
      <c r="E158" s="562"/>
      <c r="F158" s="562"/>
      <c r="G158" s="562"/>
      <c r="H158" s="562"/>
      <c r="I158" s="562"/>
      <c r="J158" s="562"/>
      <c r="K158" s="562"/>
      <c r="L158" s="562"/>
      <c r="M158" s="562"/>
      <c r="N158" s="562"/>
      <c r="O158" s="562"/>
      <c r="P158" s="562"/>
      <c r="Q158" s="562"/>
      <c r="R158" s="562"/>
      <c r="S158" s="562"/>
      <c r="T158" s="562"/>
      <c r="U158" s="562"/>
      <c r="V158" s="562"/>
      <c r="W158" s="562"/>
      <c r="X158" s="562"/>
      <c r="Y158" s="562"/>
      <c r="Z158" s="562"/>
    </row>
    <row r="159" spans="3:26">
      <c r="C159" s="562"/>
      <c r="D159" s="562"/>
      <c r="E159" s="562"/>
      <c r="F159" s="562"/>
      <c r="G159" s="562"/>
      <c r="H159" s="562"/>
      <c r="I159" s="562"/>
      <c r="J159" s="562"/>
      <c r="K159" s="562"/>
      <c r="L159" s="562"/>
      <c r="M159" s="562"/>
      <c r="N159" s="562"/>
      <c r="O159" s="562"/>
      <c r="P159" s="562"/>
      <c r="Q159" s="562"/>
      <c r="R159" s="562"/>
      <c r="S159" s="562"/>
      <c r="T159" s="562"/>
      <c r="U159" s="562"/>
      <c r="V159" s="562"/>
      <c r="W159" s="562"/>
      <c r="X159" s="562"/>
      <c r="Y159" s="562"/>
      <c r="Z159" s="562"/>
    </row>
    <row r="160" spans="3:26">
      <c r="C160" s="562"/>
      <c r="D160" s="562"/>
      <c r="E160" s="562"/>
      <c r="F160" s="562"/>
      <c r="G160" s="562"/>
      <c r="H160" s="562"/>
      <c r="I160" s="562"/>
      <c r="J160" s="562"/>
      <c r="K160" s="562"/>
      <c r="L160" s="562"/>
      <c r="M160" s="562"/>
      <c r="N160" s="562"/>
      <c r="O160" s="562"/>
      <c r="P160" s="562"/>
      <c r="Q160" s="562"/>
      <c r="R160" s="562"/>
      <c r="S160" s="562"/>
      <c r="T160" s="562"/>
      <c r="U160" s="562"/>
      <c r="V160" s="562"/>
      <c r="W160" s="562"/>
      <c r="X160" s="562"/>
      <c r="Y160" s="562"/>
      <c r="Z160" s="562"/>
    </row>
    <row r="161" spans="3:26">
      <c r="C161" s="562"/>
      <c r="D161" s="562"/>
      <c r="E161" s="562"/>
      <c r="F161" s="562"/>
      <c r="G161" s="562"/>
      <c r="H161" s="562"/>
      <c r="I161" s="562"/>
      <c r="J161" s="562"/>
      <c r="K161" s="562"/>
      <c r="L161" s="562"/>
      <c r="M161" s="562"/>
      <c r="N161" s="562"/>
      <c r="O161" s="562"/>
      <c r="P161" s="562"/>
      <c r="Q161" s="562"/>
      <c r="R161" s="562"/>
      <c r="S161" s="562"/>
      <c r="T161" s="562"/>
      <c r="U161" s="562"/>
      <c r="V161" s="562"/>
      <c r="W161" s="562"/>
      <c r="X161" s="562"/>
      <c r="Y161" s="562"/>
      <c r="Z161" s="562"/>
    </row>
    <row r="162" spans="3:26">
      <c r="C162" s="562"/>
      <c r="D162" s="562"/>
      <c r="E162" s="562"/>
      <c r="F162" s="562"/>
      <c r="G162" s="562"/>
      <c r="H162" s="562"/>
      <c r="I162" s="562"/>
      <c r="J162" s="562"/>
      <c r="K162" s="562"/>
      <c r="L162" s="562"/>
      <c r="M162" s="562"/>
      <c r="N162" s="562"/>
      <c r="O162" s="562"/>
      <c r="P162" s="562"/>
      <c r="Q162" s="562"/>
      <c r="R162" s="562"/>
      <c r="S162" s="562"/>
      <c r="T162" s="562"/>
      <c r="U162" s="562"/>
      <c r="V162" s="562"/>
      <c r="W162" s="562"/>
      <c r="X162" s="562"/>
      <c r="Y162" s="562"/>
      <c r="Z162" s="562"/>
    </row>
    <row r="163" spans="3:26">
      <c r="C163" s="562"/>
      <c r="D163" s="562"/>
      <c r="E163" s="562"/>
      <c r="F163" s="562"/>
      <c r="G163" s="562"/>
      <c r="H163" s="562"/>
      <c r="I163" s="562"/>
      <c r="J163" s="562"/>
      <c r="K163" s="562"/>
      <c r="L163" s="562"/>
      <c r="M163" s="562"/>
      <c r="N163" s="562"/>
      <c r="O163" s="562"/>
      <c r="P163" s="562"/>
      <c r="Q163" s="562"/>
      <c r="R163" s="562"/>
      <c r="S163" s="562"/>
      <c r="T163" s="562"/>
      <c r="U163" s="562"/>
      <c r="V163" s="562"/>
      <c r="W163" s="562"/>
      <c r="X163" s="562"/>
      <c r="Y163" s="562"/>
      <c r="Z163" s="562"/>
    </row>
    <row r="164" spans="3:26">
      <c r="C164" s="562"/>
      <c r="D164" s="562"/>
      <c r="E164" s="562"/>
      <c r="F164" s="562"/>
      <c r="G164" s="562"/>
      <c r="H164" s="562"/>
      <c r="I164" s="562"/>
      <c r="J164" s="562"/>
      <c r="K164" s="562"/>
      <c r="L164" s="562"/>
      <c r="M164" s="562"/>
      <c r="N164" s="562"/>
      <c r="O164" s="562"/>
      <c r="P164" s="562"/>
      <c r="Q164" s="562"/>
      <c r="R164" s="562"/>
      <c r="S164" s="562"/>
      <c r="T164" s="562"/>
      <c r="U164" s="562"/>
      <c r="V164" s="562"/>
      <c r="W164" s="562"/>
      <c r="X164" s="562"/>
      <c r="Y164" s="562"/>
      <c r="Z164" s="562"/>
    </row>
    <row r="165" spans="3:26">
      <c r="C165" s="562"/>
      <c r="D165" s="562"/>
      <c r="E165" s="562"/>
      <c r="F165" s="562"/>
      <c r="G165" s="562"/>
      <c r="H165" s="562"/>
      <c r="I165" s="562"/>
      <c r="J165" s="562"/>
      <c r="K165" s="562"/>
      <c r="L165" s="562"/>
      <c r="M165" s="562"/>
      <c r="N165" s="562"/>
      <c r="O165" s="562"/>
      <c r="P165" s="562"/>
      <c r="Q165" s="562"/>
      <c r="R165" s="562"/>
      <c r="S165" s="562"/>
      <c r="T165" s="562"/>
      <c r="U165" s="562"/>
      <c r="V165" s="562"/>
      <c r="W165" s="562"/>
      <c r="X165" s="562"/>
      <c r="Y165" s="562"/>
      <c r="Z165" s="562"/>
    </row>
    <row r="166" spans="3:26">
      <c r="C166" s="562"/>
      <c r="D166" s="562"/>
      <c r="E166" s="562"/>
      <c r="F166" s="562"/>
      <c r="G166" s="562"/>
      <c r="H166" s="562"/>
      <c r="I166" s="562"/>
      <c r="J166" s="562"/>
      <c r="K166" s="562"/>
      <c r="L166" s="562"/>
      <c r="M166" s="562"/>
      <c r="N166" s="562"/>
      <c r="O166" s="562"/>
      <c r="P166" s="562"/>
      <c r="Q166" s="562"/>
      <c r="R166" s="562"/>
      <c r="S166" s="562"/>
      <c r="T166" s="562"/>
      <c r="U166" s="562"/>
      <c r="V166" s="562"/>
      <c r="W166" s="562"/>
      <c r="X166" s="562"/>
      <c r="Y166" s="562"/>
      <c r="Z166" s="562"/>
    </row>
    <row r="167" spans="3:26">
      <c r="C167" s="562"/>
      <c r="D167" s="562"/>
      <c r="E167" s="562"/>
      <c r="F167" s="562"/>
      <c r="G167" s="562"/>
      <c r="H167" s="562"/>
      <c r="I167" s="562"/>
      <c r="J167" s="562"/>
      <c r="K167" s="562"/>
      <c r="L167" s="562"/>
      <c r="M167" s="562"/>
      <c r="N167" s="562"/>
      <c r="O167" s="562"/>
      <c r="P167" s="562"/>
      <c r="Q167" s="562"/>
      <c r="R167" s="562"/>
      <c r="S167" s="562"/>
      <c r="T167" s="562"/>
      <c r="U167" s="562"/>
      <c r="V167" s="562"/>
      <c r="W167" s="562"/>
      <c r="X167" s="562"/>
      <c r="Y167" s="562"/>
      <c r="Z167" s="562"/>
    </row>
    <row r="168" spans="3:26">
      <c r="C168" s="562"/>
      <c r="D168" s="562"/>
      <c r="E168" s="562"/>
      <c r="F168" s="562"/>
      <c r="G168" s="562"/>
      <c r="H168" s="562"/>
      <c r="I168" s="562"/>
      <c r="J168" s="562"/>
      <c r="K168" s="562"/>
      <c r="L168" s="562"/>
      <c r="M168" s="562"/>
      <c r="N168" s="562"/>
      <c r="O168" s="562"/>
      <c r="P168" s="562"/>
      <c r="Q168" s="562"/>
      <c r="R168" s="562"/>
      <c r="S168" s="562"/>
      <c r="T168" s="562"/>
      <c r="U168" s="562"/>
      <c r="V168" s="562"/>
      <c r="W168" s="562"/>
      <c r="X168" s="562"/>
      <c r="Y168" s="562"/>
      <c r="Z168" s="562"/>
    </row>
    <row r="169" spans="3:26">
      <c r="C169" s="562"/>
      <c r="D169" s="562"/>
      <c r="E169" s="562"/>
      <c r="F169" s="562"/>
      <c r="G169" s="562"/>
      <c r="H169" s="562"/>
      <c r="I169" s="562"/>
      <c r="J169" s="562"/>
      <c r="K169" s="562"/>
      <c r="L169" s="562"/>
      <c r="M169" s="562"/>
      <c r="N169" s="562"/>
      <c r="O169" s="562"/>
      <c r="P169" s="562"/>
      <c r="Q169" s="562"/>
      <c r="R169" s="562"/>
      <c r="S169" s="562"/>
      <c r="T169" s="562"/>
      <c r="U169" s="562"/>
      <c r="V169" s="562"/>
      <c r="W169" s="562"/>
      <c r="X169" s="562"/>
      <c r="Y169" s="562"/>
      <c r="Z169" s="562"/>
    </row>
    <row r="170" spans="3:26">
      <c r="C170" s="562"/>
      <c r="D170" s="562"/>
      <c r="E170" s="562"/>
      <c r="F170" s="562"/>
      <c r="G170" s="562"/>
      <c r="H170" s="562"/>
      <c r="I170" s="562"/>
      <c r="J170" s="562"/>
      <c r="K170" s="562"/>
      <c r="L170" s="562"/>
      <c r="M170" s="562"/>
      <c r="N170" s="562"/>
      <c r="O170" s="562"/>
      <c r="P170" s="562"/>
      <c r="Q170" s="562"/>
      <c r="R170" s="562"/>
      <c r="S170" s="562"/>
      <c r="T170" s="562"/>
      <c r="U170" s="562"/>
      <c r="V170" s="562"/>
      <c r="W170" s="562"/>
      <c r="X170" s="562"/>
      <c r="Y170" s="562"/>
      <c r="Z170" s="562"/>
    </row>
    <row r="171" spans="3:26">
      <c r="C171" s="562"/>
      <c r="D171" s="562"/>
      <c r="E171" s="562"/>
      <c r="F171" s="562"/>
      <c r="G171" s="562"/>
      <c r="H171" s="562"/>
      <c r="I171" s="562"/>
      <c r="J171" s="562"/>
      <c r="K171" s="562"/>
      <c r="L171" s="562"/>
      <c r="M171" s="562"/>
      <c r="N171" s="562"/>
      <c r="O171" s="562"/>
      <c r="P171" s="562"/>
      <c r="Q171" s="562"/>
      <c r="R171" s="562"/>
      <c r="S171" s="562"/>
      <c r="T171" s="562"/>
      <c r="U171" s="562"/>
      <c r="V171" s="562"/>
      <c r="W171" s="562"/>
      <c r="X171" s="562"/>
      <c r="Y171" s="562"/>
      <c r="Z171" s="562"/>
    </row>
    <row r="172" spans="3:26">
      <c r="C172" s="562"/>
      <c r="D172" s="562"/>
      <c r="E172" s="562"/>
      <c r="F172" s="562"/>
      <c r="G172" s="562"/>
      <c r="H172" s="562"/>
      <c r="I172" s="562"/>
      <c r="J172" s="562"/>
      <c r="K172" s="562"/>
      <c r="L172" s="562"/>
      <c r="M172" s="562"/>
      <c r="N172" s="562"/>
      <c r="O172" s="562"/>
      <c r="P172" s="562"/>
      <c r="Q172" s="562"/>
      <c r="R172" s="562"/>
      <c r="S172" s="562"/>
      <c r="T172" s="562"/>
      <c r="U172" s="562"/>
      <c r="V172" s="562"/>
      <c r="W172" s="562"/>
      <c r="X172" s="562"/>
      <c r="Y172" s="562"/>
      <c r="Z172" s="562"/>
    </row>
    <row r="173" spans="3:26">
      <c r="C173" s="562"/>
      <c r="D173" s="562"/>
      <c r="E173" s="562"/>
      <c r="F173" s="562"/>
      <c r="G173" s="562"/>
      <c r="H173" s="562"/>
      <c r="I173" s="562"/>
      <c r="J173" s="562"/>
      <c r="K173" s="562"/>
      <c r="L173" s="562"/>
      <c r="M173" s="562"/>
      <c r="N173" s="562"/>
      <c r="O173" s="562"/>
      <c r="P173" s="562"/>
      <c r="Q173" s="562"/>
      <c r="R173" s="562"/>
      <c r="S173" s="562"/>
      <c r="T173" s="562"/>
      <c r="U173" s="562"/>
      <c r="V173" s="562"/>
      <c r="W173" s="562"/>
      <c r="X173" s="562"/>
      <c r="Y173" s="562"/>
      <c r="Z173" s="562"/>
    </row>
    <row r="174" spans="3:26">
      <c r="C174" s="562"/>
      <c r="D174" s="562"/>
      <c r="E174" s="562"/>
      <c r="F174" s="562"/>
      <c r="G174" s="562"/>
      <c r="H174" s="562"/>
      <c r="I174" s="562"/>
      <c r="J174" s="562"/>
      <c r="K174" s="562"/>
      <c r="L174" s="562"/>
      <c r="M174" s="562"/>
      <c r="N174" s="562"/>
      <c r="O174" s="562"/>
      <c r="P174" s="562"/>
      <c r="Q174" s="562"/>
      <c r="R174" s="562"/>
      <c r="S174" s="562"/>
      <c r="T174" s="562"/>
      <c r="U174" s="562"/>
      <c r="V174" s="562"/>
      <c r="W174" s="562"/>
      <c r="X174" s="562"/>
      <c r="Y174" s="562"/>
      <c r="Z174" s="562"/>
    </row>
    <row r="175" spans="3:26">
      <c r="C175" s="562"/>
      <c r="D175" s="562"/>
      <c r="E175" s="562"/>
      <c r="F175" s="562"/>
      <c r="G175" s="562"/>
      <c r="H175" s="562"/>
      <c r="I175" s="562"/>
      <c r="J175" s="562"/>
      <c r="K175" s="562"/>
      <c r="L175" s="562"/>
      <c r="M175" s="562"/>
      <c r="N175" s="562"/>
      <c r="O175" s="562"/>
      <c r="P175" s="562"/>
      <c r="Q175" s="562"/>
      <c r="R175" s="562"/>
      <c r="S175" s="562"/>
      <c r="T175" s="562"/>
      <c r="U175" s="562"/>
      <c r="V175" s="562"/>
      <c r="W175" s="562"/>
      <c r="X175" s="562"/>
      <c r="Y175" s="562"/>
      <c r="Z175" s="562"/>
    </row>
    <row r="176" spans="3:26">
      <c r="C176" s="562"/>
      <c r="D176" s="562"/>
      <c r="E176" s="562"/>
      <c r="F176" s="562"/>
      <c r="G176" s="562"/>
      <c r="H176" s="562"/>
      <c r="I176" s="562"/>
      <c r="J176" s="562"/>
      <c r="K176" s="562"/>
      <c r="L176" s="562"/>
      <c r="M176" s="562"/>
      <c r="N176" s="562"/>
      <c r="O176" s="562"/>
      <c r="P176" s="562"/>
      <c r="Q176" s="562"/>
      <c r="R176" s="562"/>
      <c r="S176" s="562"/>
      <c r="T176" s="562"/>
      <c r="U176" s="562"/>
      <c r="V176" s="562"/>
      <c r="W176" s="562"/>
      <c r="X176" s="562"/>
      <c r="Y176" s="562"/>
      <c r="Z176" s="562"/>
    </row>
    <row r="177" spans="3:26">
      <c r="C177" s="562"/>
      <c r="D177" s="562"/>
      <c r="E177" s="562"/>
      <c r="F177" s="562"/>
      <c r="G177" s="562"/>
      <c r="H177" s="562"/>
      <c r="I177" s="562"/>
      <c r="J177" s="562"/>
      <c r="K177" s="562"/>
      <c r="L177" s="562"/>
      <c r="M177" s="562"/>
      <c r="N177" s="562"/>
      <c r="O177" s="562"/>
      <c r="P177" s="562"/>
      <c r="Q177" s="562"/>
      <c r="R177" s="562"/>
      <c r="S177" s="562"/>
      <c r="T177" s="562"/>
      <c r="U177" s="562"/>
      <c r="V177" s="562"/>
      <c r="W177" s="562"/>
      <c r="X177" s="562"/>
      <c r="Y177" s="562"/>
      <c r="Z177" s="562"/>
    </row>
    <row r="178" spans="3:26">
      <c r="C178" s="562"/>
      <c r="D178" s="562"/>
      <c r="E178" s="562"/>
      <c r="F178" s="562"/>
      <c r="G178" s="562"/>
      <c r="H178" s="562"/>
      <c r="I178" s="562"/>
      <c r="J178" s="562"/>
      <c r="K178" s="562"/>
      <c r="L178" s="562"/>
      <c r="M178" s="562"/>
      <c r="N178" s="562"/>
      <c r="O178" s="562"/>
      <c r="P178" s="562"/>
      <c r="Q178" s="562"/>
      <c r="R178" s="562"/>
      <c r="S178" s="562"/>
      <c r="T178" s="562"/>
      <c r="U178" s="562"/>
      <c r="V178" s="562"/>
      <c r="W178" s="562"/>
      <c r="X178" s="562"/>
      <c r="Y178" s="562"/>
      <c r="Z178" s="562"/>
    </row>
    <row r="179" spans="3:26">
      <c r="C179" s="562"/>
      <c r="D179" s="562"/>
      <c r="E179" s="562"/>
      <c r="F179" s="562"/>
      <c r="G179" s="562"/>
      <c r="H179" s="562"/>
      <c r="I179" s="562"/>
      <c r="J179" s="562"/>
      <c r="K179" s="562"/>
      <c r="L179" s="562"/>
      <c r="M179" s="562"/>
      <c r="N179" s="562"/>
      <c r="O179" s="562"/>
      <c r="P179" s="562"/>
      <c r="Q179" s="562"/>
      <c r="R179" s="562"/>
      <c r="S179" s="562"/>
      <c r="T179" s="562"/>
      <c r="U179" s="562"/>
      <c r="V179" s="562"/>
      <c r="W179" s="562"/>
      <c r="X179" s="562"/>
      <c r="Y179" s="562"/>
      <c r="Z179" s="562"/>
    </row>
    <row r="180" spans="3:26">
      <c r="C180" s="562"/>
      <c r="D180" s="562"/>
      <c r="E180" s="562"/>
      <c r="F180" s="562"/>
      <c r="G180" s="562"/>
      <c r="H180" s="562"/>
      <c r="I180" s="562"/>
      <c r="J180" s="562"/>
      <c r="K180" s="562"/>
      <c r="L180" s="562"/>
      <c r="M180" s="562"/>
      <c r="N180" s="562"/>
      <c r="O180" s="562"/>
      <c r="P180" s="562"/>
      <c r="Q180" s="562"/>
      <c r="R180" s="562"/>
      <c r="S180" s="562"/>
      <c r="T180" s="562"/>
      <c r="U180" s="562"/>
      <c r="V180" s="562"/>
      <c r="W180" s="562"/>
      <c r="X180" s="562"/>
      <c r="Y180" s="562"/>
      <c r="Z180" s="562"/>
    </row>
    <row r="181" spans="3:26">
      <c r="C181" s="562"/>
      <c r="D181" s="562"/>
      <c r="E181" s="562"/>
      <c r="F181" s="562"/>
      <c r="G181" s="562"/>
      <c r="H181" s="562"/>
      <c r="I181" s="562"/>
      <c r="J181" s="562"/>
      <c r="K181" s="562"/>
      <c r="L181" s="562"/>
      <c r="M181" s="562"/>
      <c r="N181" s="562"/>
      <c r="O181" s="562"/>
      <c r="P181" s="562"/>
      <c r="Q181" s="562"/>
      <c r="R181" s="562"/>
      <c r="S181" s="562"/>
      <c r="T181" s="562"/>
      <c r="U181" s="562"/>
      <c r="V181" s="562"/>
      <c r="W181" s="562"/>
      <c r="X181" s="562"/>
      <c r="Y181" s="562"/>
      <c r="Z181" s="562"/>
    </row>
    <row r="182" spans="3:26">
      <c r="C182" s="562"/>
      <c r="D182" s="562"/>
      <c r="E182" s="562"/>
      <c r="F182" s="562"/>
      <c r="G182" s="562"/>
      <c r="H182" s="562"/>
      <c r="I182" s="562"/>
      <c r="J182" s="562"/>
      <c r="K182" s="562"/>
      <c r="L182" s="562"/>
      <c r="M182" s="562"/>
      <c r="N182" s="562"/>
      <c r="O182" s="562"/>
      <c r="P182" s="562"/>
      <c r="Q182" s="562"/>
      <c r="R182" s="562"/>
      <c r="S182" s="562"/>
      <c r="T182" s="562"/>
      <c r="U182" s="562"/>
      <c r="V182" s="562"/>
      <c r="W182" s="562"/>
      <c r="X182" s="562"/>
      <c r="Y182" s="562"/>
      <c r="Z182" s="562"/>
    </row>
    <row r="183" spans="3:26">
      <c r="C183" s="562"/>
      <c r="D183" s="562"/>
      <c r="E183" s="562"/>
      <c r="F183" s="562"/>
      <c r="G183" s="562"/>
      <c r="H183" s="562"/>
      <c r="I183" s="562"/>
      <c r="J183" s="562"/>
      <c r="K183" s="562"/>
      <c r="L183" s="562"/>
      <c r="M183" s="562"/>
      <c r="N183" s="562"/>
      <c r="O183" s="562"/>
      <c r="P183" s="562"/>
      <c r="Q183" s="562"/>
      <c r="R183" s="562"/>
      <c r="S183" s="562"/>
      <c r="T183" s="562"/>
      <c r="U183" s="562"/>
      <c r="V183" s="562"/>
      <c r="W183" s="562"/>
      <c r="X183" s="562"/>
      <c r="Y183" s="562"/>
      <c r="Z183" s="562"/>
    </row>
    <row r="184" spans="3:26">
      <c r="C184" s="562"/>
      <c r="D184" s="562"/>
      <c r="E184" s="562"/>
      <c r="F184" s="562"/>
      <c r="G184" s="562"/>
      <c r="H184" s="562"/>
      <c r="I184" s="562"/>
      <c r="J184" s="562"/>
      <c r="K184" s="562"/>
      <c r="L184" s="562"/>
      <c r="M184" s="562"/>
      <c r="N184" s="562"/>
      <c r="O184" s="562"/>
      <c r="P184" s="562"/>
      <c r="Q184" s="562"/>
      <c r="R184" s="562"/>
      <c r="S184" s="562"/>
      <c r="T184" s="562"/>
      <c r="U184" s="562"/>
      <c r="V184" s="562"/>
      <c r="W184" s="562"/>
      <c r="X184" s="562"/>
      <c r="Y184" s="562"/>
      <c r="Z184" s="562"/>
    </row>
    <row r="185" spans="3:26">
      <c r="C185" s="562"/>
      <c r="D185" s="562"/>
      <c r="E185" s="562"/>
      <c r="F185" s="562"/>
      <c r="G185" s="562"/>
      <c r="H185" s="562"/>
      <c r="I185" s="562"/>
      <c r="J185" s="562"/>
      <c r="K185" s="562"/>
      <c r="L185" s="562"/>
      <c r="M185" s="562"/>
      <c r="N185" s="562"/>
      <c r="O185" s="562"/>
      <c r="P185" s="562"/>
      <c r="Q185" s="562"/>
      <c r="R185" s="562"/>
      <c r="S185" s="562"/>
      <c r="T185" s="562"/>
      <c r="U185" s="562"/>
      <c r="V185" s="562"/>
      <c r="W185" s="562"/>
      <c r="X185" s="562"/>
      <c r="Y185" s="562"/>
      <c r="Z185" s="562"/>
    </row>
    <row r="186" spans="3:26">
      <c r="C186" s="562"/>
      <c r="D186" s="562"/>
      <c r="E186" s="562"/>
      <c r="F186" s="562"/>
      <c r="G186" s="562"/>
      <c r="H186" s="562"/>
      <c r="I186" s="562"/>
      <c r="J186" s="562"/>
      <c r="K186" s="562"/>
      <c r="L186" s="562"/>
      <c r="M186" s="562"/>
      <c r="N186" s="562"/>
      <c r="O186" s="562"/>
      <c r="P186" s="562"/>
      <c r="Q186" s="562"/>
      <c r="R186" s="562"/>
      <c r="S186" s="562"/>
      <c r="T186" s="562"/>
      <c r="U186" s="562"/>
      <c r="V186" s="562"/>
      <c r="W186" s="562"/>
      <c r="X186" s="562"/>
      <c r="Y186" s="562"/>
      <c r="Z186" s="562"/>
    </row>
    <row r="187" spans="3:26">
      <c r="C187" s="562"/>
      <c r="D187" s="562"/>
      <c r="E187" s="562"/>
      <c r="F187" s="562"/>
      <c r="G187" s="562"/>
      <c r="H187" s="562"/>
      <c r="I187" s="562"/>
      <c r="J187" s="562"/>
      <c r="K187" s="562"/>
      <c r="L187" s="562"/>
      <c r="M187" s="562"/>
      <c r="N187" s="562"/>
      <c r="O187" s="562"/>
      <c r="P187" s="562"/>
      <c r="Q187" s="562"/>
      <c r="R187" s="562"/>
      <c r="S187" s="562"/>
      <c r="T187" s="562"/>
      <c r="U187" s="562"/>
      <c r="V187" s="562"/>
      <c r="W187" s="562"/>
      <c r="X187" s="562"/>
      <c r="Y187" s="562"/>
      <c r="Z187" s="562"/>
    </row>
    <row r="188" spans="3:26">
      <c r="C188" s="562"/>
      <c r="D188" s="562"/>
      <c r="E188" s="562"/>
      <c r="F188" s="562"/>
      <c r="G188" s="562"/>
      <c r="H188" s="562"/>
      <c r="I188" s="562"/>
      <c r="J188" s="562"/>
      <c r="K188" s="562"/>
      <c r="L188" s="562"/>
      <c r="M188" s="562"/>
      <c r="N188" s="562"/>
      <c r="O188" s="562"/>
      <c r="P188" s="562"/>
      <c r="Q188" s="562"/>
      <c r="R188" s="562"/>
      <c r="S188" s="562"/>
      <c r="T188" s="562"/>
      <c r="U188" s="562"/>
      <c r="V188" s="562"/>
      <c r="W188" s="562"/>
      <c r="X188" s="562"/>
      <c r="Y188" s="562"/>
      <c r="Z188" s="562"/>
    </row>
    <row r="189" spans="3:26">
      <c r="C189" s="562"/>
      <c r="D189" s="562"/>
      <c r="E189" s="562"/>
      <c r="F189" s="562"/>
      <c r="G189" s="562"/>
      <c r="H189" s="562"/>
      <c r="I189" s="562"/>
      <c r="J189" s="562"/>
      <c r="K189" s="562"/>
      <c r="L189" s="562"/>
      <c r="M189" s="562"/>
      <c r="N189" s="562"/>
      <c r="O189" s="562"/>
      <c r="P189" s="562"/>
      <c r="Q189" s="562"/>
      <c r="R189" s="562"/>
      <c r="S189" s="562"/>
      <c r="T189" s="562"/>
      <c r="U189" s="562"/>
      <c r="V189" s="562"/>
      <c r="W189" s="562"/>
      <c r="X189" s="562"/>
      <c r="Y189" s="562"/>
      <c r="Z189" s="562"/>
    </row>
    <row r="190" spans="3:26">
      <c r="C190" s="562"/>
      <c r="D190" s="562"/>
      <c r="E190" s="562"/>
      <c r="F190" s="562"/>
      <c r="G190" s="562"/>
      <c r="H190" s="562"/>
      <c r="I190" s="562"/>
      <c r="J190" s="562"/>
      <c r="K190" s="562"/>
      <c r="L190" s="562"/>
      <c r="M190" s="562"/>
      <c r="N190" s="562"/>
      <c r="O190" s="562"/>
      <c r="P190" s="562"/>
      <c r="Q190" s="562"/>
      <c r="R190" s="562"/>
      <c r="S190" s="562"/>
      <c r="T190" s="562"/>
      <c r="U190" s="562"/>
      <c r="V190" s="562"/>
      <c r="W190" s="562"/>
      <c r="X190" s="562"/>
      <c r="Y190" s="562"/>
      <c r="Z190" s="562"/>
    </row>
    <row r="191" spans="3:26">
      <c r="C191" s="562"/>
      <c r="D191" s="562"/>
      <c r="E191" s="562"/>
      <c r="F191" s="562"/>
      <c r="G191" s="562"/>
      <c r="H191" s="562"/>
      <c r="I191" s="562"/>
      <c r="J191" s="562"/>
      <c r="K191" s="562"/>
      <c r="L191" s="562"/>
      <c r="M191" s="562"/>
      <c r="N191" s="562"/>
      <c r="O191" s="562"/>
      <c r="P191" s="562"/>
      <c r="Q191" s="562"/>
      <c r="R191" s="562"/>
      <c r="S191" s="562"/>
      <c r="T191" s="562"/>
      <c r="U191" s="562"/>
      <c r="V191" s="562"/>
      <c r="W191" s="562"/>
      <c r="X191" s="562"/>
      <c r="Y191" s="562"/>
      <c r="Z191" s="562"/>
    </row>
    <row r="192" spans="3:26">
      <c r="C192" s="562"/>
      <c r="D192" s="562"/>
      <c r="E192" s="562"/>
      <c r="F192" s="562"/>
      <c r="G192" s="562"/>
      <c r="H192" s="562"/>
      <c r="I192" s="562"/>
      <c r="J192" s="562"/>
      <c r="K192" s="562"/>
      <c r="L192" s="562"/>
      <c r="M192" s="562"/>
      <c r="N192" s="562"/>
      <c r="O192" s="562"/>
      <c r="P192" s="562"/>
      <c r="Q192" s="562"/>
      <c r="R192" s="562"/>
      <c r="S192" s="562"/>
      <c r="T192" s="562"/>
      <c r="U192" s="562"/>
      <c r="V192" s="562"/>
      <c r="W192" s="562"/>
      <c r="X192" s="562"/>
      <c r="Y192" s="562"/>
      <c r="Z192" s="562"/>
    </row>
    <row r="193" spans="3:26">
      <c r="C193" s="562"/>
      <c r="D193" s="562"/>
      <c r="E193" s="562"/>
      <c r="F193" s="562"/>
      <c r="G193" s="562"/>
      <c r="H193" s="562"/>
      <c r="I193" s="562"/>
      <c r="J193" s="562"/>
      <c r="K193" s="562"/>
      <c r="L193" s="562"/>
      <c r="M193" s="562"/>
      <c r="N193" s="562"/>
      <c r="O193" s="562"/>
      <c r="P193" s="562"/>
      <c r="Q193" s="562"/>
      <c r="R193" s="562"/>
      <c r="S193" s="562"/>
      <c r="T193" s="562"/>
      <c r="U193" s="562"/>
      <c r="V193" s="562"/>
      <c r="W193" s="562"/>
      <c r="X193" s="562"/>
      <c r="Y193" s="562"/>
      <c r="Z193" s="562"/>
    </row>
    <row r="194" spans="3:26">
      <c r="C194" s="562"/>
      <c r="D194" s="562"/>
      <c r="E194" s="562"/>
      <c r="F194" s="562"/>
      <c r="G194" s="562"/>
      <c r="H194" s="562"/>
      <c r="I194" s="562"/>
      <c r="J194" s="562"/>
      <c r="K194" s="562"/>
      <c r="L194" s="562"/>
      <c r="M194" s="562"/>
      <c r="N194" s="562"/>
      <c r="O194" s="562"/>
      <c r="P194" s="562"/>
      <c r="Q194" s="562"/>
      <c r="R194" s="562"/>
      <c r="S194" s="562"/>
      <c r="T194" s="562"/>
      <c r="U194" s="562"/>
      <c r="V194" s="562"/>
      <c r="W194" s="562"/>
      <c r="X194" s="562"/>
      <c r="Y194" s="562"/>
      <c r="Z194" s="562"/>
    </row>
    <row r="195" spans="3:26">
      <c r="C195" s="562"/>
      <c r="D195" s="562"/>
      <c r="E195" s="562"/>
      <c r="F195" s="562"/>
      <c r="G195" s="562"/>
      <c r="H195" s="562"/>
      <c r="I195" s="562"/>
      <c r="J195" s="562"/>
      <c r="K195" s="562"/>
      <c r="L195" s="562"/>
      <c r="M195" s="562"/>
      <c r="N195" s="562"/>
      <c r="O195" s="562"/>
      <c r="P195" s="562"/>
      <c r="Q195" s="562"/>
      <c r="R195" s="562"/>
      <c r="S195" s="562"/>
      <c r="T195" s="562"/>
      <c r="U195" s="562"/>
      <c r="V195" s="562"/>
      <c r="W195" s="562"/>
      <c r="X195" s="562"/>
      <c r="Y195" s="562"/>
      <c r="Z195" s="562"/>
    </row>
    <row r="196" spans="3:26">
      <c r="C196" s="562"/>
      <c r="D196" s="562"/>
      <c r="E196" s="562"/>
      <c r="F196" s="562"/>
      <c r="G196" s="562"/>
      <c r="H196" s="562"/>
      <c r="I196" s="562"/>
      <c r="J196" s="562"/>
      <c r="K196" s="562"/>
      <c r="L196" s="562"/>
      <c r="M196" s="562"/>
      <c r="N196" s="562"/>
      <c r="O196" s="562"/>
      <c r="P196" s="562"/>
      <c r="Q196" s="562"/>
      <c r="R196" s="562"/>
      <c r="S196" s="562"/>
      <c r="T196" s="562"/>
      <c r="U196" s="562"/>
      <c r="V196" s="562"/>
      <c r="W196" s="562"/>
      <c r="X196" s="562"/>
      <c r="Y196" s="562"/>
      <c r="Z196" s="562"/>
    </row>
    <row r="197" spans="3:26">
      <c r="C197" s="562"/>
      <c r="D197" s="562"/>
      <c r="E197" s="562"/>
      <c r="F197" s="562"/>
      <c r="G197" s="562"/>
      <c r="H197" s="562"/>
      <c r="I197" s="562"/>
      <c r="J197" s="562"/>
      <c r="K197" s="562"/>
      <c r="L197" s="562"/>
      <c r="M197" s="562"/>
      <c r="N197" s="562"/>
      <c r="O197" s="562"/>
      <c r="P197" s="562"/>
      <c r="Q197" s="562"/>
      <c r="R197" s="562"/>
      <c r="S197" s="562"/>
      <c r="T197" s="562"/>
      <c r="U197" s="562"/>
      <c r="V197" s="562"/>
      <c r="W197" s="562"/>
      <c r="X197" s="562"/>
      <c r="Y197" s="562"/>
      <c r="Z197" s="562"/>
    </row>
    <row r="198" spans="3:26">
      <c r="C198" s="562"/>
      <c r="D198" s="562"/>
      <c r="E198" s="562"/>
      <c r="F198" s="562"/>
      <c r="G198" s="562"/>
      <c r="H198" s="562"/>
      <c r="I198" s="562"/>
      <c r="J198" s="562"/>
      <c r="K198" s="562"/>
      <c r="L198" s="562"/>
      <c r="M198" s="562"/>
      <c r="N198" s="562"/>
      <c r="O198" s="562"/>
      <c r="P198" s="562"/>
      <c r="Q198" s="562"/>
      <c r="R198" s="562"/>
      <c r="S198" s="562"/>
      <c r="T198" s="562"/>
      <c r="U198" s="562"/>
      <c r="V198" s="562"/>
      <c r="W198" s="562"/>
      <c r="X198" s="562"/>
      <c r="Y198" s="562"/>
      <c r="Z198" s="562"/>
    </row>
    <row r="199" spans="3:26">
      <c r="C199" s="562"/>
      <c r="D199" s="562"/>
      <c r="E199" s="562"/>
      <c r="F199" s="562"/>
      <c r="G199" s="562"/>
      <c r="H199" s="562"/>
      <c r="I199" s="562"/>
      <c r="J199" s="562"/>
      <c r="K199" s="562"/>
      <c r="L199" s="562"/>
      <c r="M199" s="562"/>
      <c r="N199" s="562"/>
      <c r="O199" s="562"/>
      <c r="P199" s="562"/>
      <c r="Q199" s="562"/>
      <c r="R199" s="562"/>
      <c r="S199" s="562"/>
      <c r="T199" s="562"/>
      <c r="U199" s="562"/>
      <c r="V199" s="562"/>
      <c r="W199" s="562"/>
      <c r="X199" s="562"/>
      <c r="Y199" s="562"/>
      <c r="Z199" s="562"/>
    </row>
    <row r="200" spans="3:26">
      <c r="C200" s="562"/>
      <c r="D200" s="562"/>
      <c r="E200" s="562"/>
      <c r="F200" s="562"/>
      <c r="G200" s="562"/>
      <c r="H200" s="562"/>
      <c r="I200" s="562"/>
      <c r="J200" s="562"/>
      <c r="K200" s="562"/>
      <c r="L200" s="562"/>
      <c r="M200" s="562"/>
      <c r="N200" s="562"/>
      <c r="O200" s="562"/>
      <c r="P200" s="562"/>
      <c r="Q200" s="562"/>
      <c r="R200" s="562"/>
      <c r="S200" s="562"/>
      <c r="T200" s="562"/>
      <c r="U200" s="562"/>
      <c r="V200" s="562"/>
      <c r="W200" s="562"/>
      <c r="X200" s="562"/>
      <c r="Y200" s="562"/>
      <c r="Z200" s="562"/>
    </row>
    <row r="201" spans="3:26">
      <c r="C201" s="562"/>
      <c r="D201" s="562"/>
      <c r="E201" s="562"/>
      <c r="F201" s="562"/>
      <c r="G201" s="562"/>
      <c r="H201" s="562"/>
      <c r="I201" s="562"/>
      <c r="J201" s="562"/>
      <c r="K201" s="562"/>
      <c r="L201" s="562"/>
      <c r="M201" s="562"/>
      <c r="N201" s="562"/>
      <c r="O201" s="562"/>
      <c r="P201" s="562"/>
      <c r="Q201" s="562"/>
      <c r="R201" s="562"/>
      <c r="S201" s="562"/>
      <c r="T201" s="562"/>
      <c r="U201" s="562"/>
      <c r="V201" s="562"/>
      <c r="W201" s="562"/>
      <c r="X201" s="562"/>
      <c r="Y201" s="562"/>
      <c r="Z201" s="562"/>
    </row>
    <row r="202" spans="3:26">
      <c r="C202" s="562"/>
      <c r="D202" s="562"/>
      <c r="E202" s="562"/>
      <c r="F202" s="562"/>
      <c r="G202" s="562"/>
      <c r="H202" s="562"/>
      <c r="I202" s="562"/>
      <c r="J202" s="562"/>
      <c r="K202" s="562"/>
      <c r="L202" s="562"/>
      <c r="M202" s="562"/>
      <c r="N202" s="562"/>
      <c r="O202" s="562"/>
      <c r="P202" s="562"/>
      <c r="Q202" s="562"/>
      <c r="R202" s="562"/>
      <c r="S202" s="562"/>
      <c r="T202" s="562"/>
      <c r="U202" s="562"/>
      <c r="V202" s="562"/>
      <c r="W202" s="562"/>
      <c r="X202" s="562"/>
      <c r="Y202" s="562"/>
      <c r="Z202" s="562"/>
    </row>
    <row r="203" spans="3:26">
      <c r="C203" s="562"/>
      <c r="D203" s="562"/>
      <c r="E203" s="562"/>
      <c r="F203" s="562"/>
      <c r="G203" s="562"/>
      <c r="H203" s="562"/>
      <c r="I203" s="562"/>
      <c r="J203" s="562"/>
      <c r="K203" s="562"/>
      <c r="L203" s="562"/>
      <c r="M203" s="562"/>
      <c r="N203" s="562"/>
      <c r="O203" s="562"/>
      <c r="P203" s="562"/>
      <c r="Q203" s="562"/>
      <c r="R203" s="562"/>
      <c r="S203" s="562"/>
      <c r="T203" s="562"/>
      <c r="U203" s="562"/>
      <c r="V203" s="562"/>
      <c r="W203" s="562"/>
      <c r="X203" s="562"/>
      <c r="Y203" s="562"/>
      <c r="Z203" s="562"/>
    </row>
    <row r="204" spans="3:26">
      <c r="C204" s="562"/>
      <c r="D204" s="562"/>
      <c r="E204" s="562"/>
      <c r="F204" s="562"/>
      <c r="G204" s="562"/>
      <c r="H204" s="562"/>
      <c r="I204" s="562"/>
      <c r="J204" s="562"/>
      <c r="K204" s="562"/>
      <c r="L204" s="562"/>
      <c r="M204" s="562"/>
      <c r="N204" s="562"/>
      <c r="O204" s="562"/>
      <c r="P204" s="562"/>
      <c r="Q204" s="562"/>
      <c r="R204" s="562"/>
      <c r="S204" s="562"/>
      <c r="T204" s="562"/>
      <c r="U204" s="562"/>
      <c r="V204" s="562"/>
      <c r="W204" s="562"/>
      <c r="X204" s="562"/>
      <c r="Y204" s="562"/>
      <c r="Z204" s="562"/>
    </row>
    <row r="205" spans="3:26">
      <c r="C205" s="562"/>
      <c r="D205" s="562"/>
      <c r="E205" s="562"/>
      <c r="F205" s="562"/>
      <c r="G205" s="562"/>
      <c r="H205" s="562"/>
      <c r="I205" s="562"/>
      <c r="J205" s="562"/>
      <c r="K205" s="562"/>
      <c r="L205" s="562"/>
      <c r="M205" s="562"/>
      <c r="N205" s="562"/>
      <c r="O205" s="562"/>
      <c r="P205" s="562"/>
      <c r="Q205" s="562"/>
      <c r="R205" s="562"/>
      <c r="S205" s="562"/>
      <c r="T205" s="562"/>
      <c r="U205" s="562"/>
      <c r="V205" s="562"/>
      <c r="W205" s="562"/>
      <c r="X205" s="562"/>
      <c r="Y205" s="562"/>
      <c r="Z205" s="562"/>
    </row>
    <row r="206" spans="3:26">
      <c r="C206" s="562"/>
      <c r="D206" s="562"/>
      <c r="E206" s="562"/>
      <c r="F206" s="562"/>
      <c r="G206" s="562"/>
      <c r="H206" s="562"/>
      <c r="I206" s="562"/>
      <c r="J206" s="562"/>
      <c r="K206" s="562"/>
      <c r="L206" s="562"/>
      <c r="M206" s="562"/>
      <c r="N206" s="562"/>
      <c r="O206" s="562"/>
      <c r="P206" s="562"/>
      <c r="Q206" s="562"/>
      <c r="R206" s="562"/>
      <c r="S206" s="562"/>
      <c r="T206" s="562"/>
      <c r="U206" s="562"/>
      <c r="V206" s="562"/>
      <c r="W206" s="562"/>
      <c r="X206" s="562"/>
      <c r="Y206" s="562"/>
      <c r="Z206" s="562"/>
    </row>
    <row r="207" spans="3:26">
      <c r="C207" s="562"/>
      <c r="D207" s="562"/>
      <c r="E207" s="562"/>
      <c r="F207" s="562"/>
      <c r="G207" s="562"/>
      <c r="H207" s="562"/>
      <c r="I207" s="562"/>
      <c r="J207" s="562"/>
      <c r="K207" s="562"/>
      <c r="L207" s="562"/>
      <c r="M207" s="562"/>
      <c r="N207" s="562"/>
      <c r="O207" s="562"/>
      <c r="P207" s="562"/>
      <c r="Q207" s="562"/>
      <c r="R207" s="562"/>
      <c r="S207" s="562"/>
      <c r="T207" s="562"/>
      <c r="U207" s="562"/>
      <c r="V207" s="562"/>
      <c r="W207" s="562"/>
      <c r="X207" s="562"/>
      <c r="Y207" s="562"/>
      <c r="Z207" s="562"/>
    </row>
    <row r="208" spans="3:26">
      <c r="C208" s="562"/>
      <c r="D208" s="562"/>
      <c r="E208" s="562"/>
      <c r="F208" s="562"/>
      <c r="G208" s="562"/>
      <c r="H208" s="562"/>
      <c r="I208" s="562"/>
      <c r="J208" s="562"/>
      <c r="K208" s="562"/>
      <c r="L208" s="562"/>
      <c r="M208" s="562"/>
      <c r="N208" s="562"/>
      <c r="O208" s="562"/>
      <c r="P208" s="562"/>
      <c r="Q208" s="562"/>
      <c r="R208" s="562"/>
      <c r="S208" s="562"/>
      <c r="T208" s="562"/>
      <c r="U208" s="562"/>
      <c r="V208" s="562"/>
      <c r="W208" s="562"/>
      <c r="X208" s="562"/>
      <c r="Y208" s="562"/>
      <c r="Z208" s="562"/>
    </row>
    <row r="209" spans="3:26">
      <c r="C209" s="562"/>
      <c r="D209" s="562"/>
      <c r="E209" s="562"/>
      <c r="F209" s="562"/>
      <c r="G209" s="562"/>
      <c r="H209" s="562"/>
      <c r="I209" s="562"/>
      <c r="J209" s="562"/>
      <c r="K209" s="562"/>
      <c r="L209" s="562"/>
      <c r="M209" s="562"/>
      <c r="N209" s="562"/>
      <c r="O209" s="562"/>
      <c r="P209" s="562"/>
      <c r="Q209" s="562"/>
      <c r="R209" s="562"/>
      <c r="S209" s="562"/>
      <c r="T209" s="562"/>
      <c r="U209" s="562"/>
      <c r="V209" s="562"/>
      <c r="W209" s="562"/>
      <c r="X209" s="562"/>
      <c r="Y209" s="562"/>
      <c r="Z209" s="562"/>
    </row>
    <row r="210" spans="3:26">
      <c r="C210" s="562"/>
      <c r="D210" s="562"/>
      <c r="E210" s="562"/>
      <c r="F210" s="562"/>
      <c r="G210" s="562"/>
      <c r="H210" s="562"/>
      <c r="I210" s="562"/>
      <c r="J210" s="562"/>
      <c r="K210" s="562"/>
      <c r="L210" s="562"/>
      <c r="M210" s="562"/>
      <c r="N210" s="562"/>
      <c r="O210" s="562"/>
      <c r="P210" s="562"/>
      <c r="Q210" s="562"/>
      <c r="R210" s="562"/>
      <c r="S210" s="562"/>
      <c r="T210" s="562"/>
      <c r="U210" s="562"/>
      <c r="V210" s="562"/>
      <c r="W210" s="562"/>
      <c r="X210" s="562"/>
      <c r="Y210" s="562"/>
      <c r="Z210" s="562"/>
    </row>
    <row r="211" spans="3:26">
      <c r="C211" s="562"/>
      <c r="D211" s="562"/>
      <c r="E211" s="562"/>
      <c r="F211" s="562"/>
      <c r="G211" s="562"/>
      <c r="H211" s="562"/>
      <c r="I211" s="562"/>
      <c r="J211" s="562"/>
      <c r="K211" s="562"/>
      <c r="L211" s="562"/>
      <c r="M211" s="562"/>
      <c r="N211" s="562"/>
      <c r="O211" s="562"/>
      <c r="P211" s="562"/>
      <c r="Q211" s="562"/>
      <c r="R211" s="562"/>
      <c r="S211" s="562"/>
      <c r="T211" s="562"/>
      <c r="U211" s="562"/>
      <c r="V211" s="562"/>
      <c r="W211" s="562"/>
      <c r="X211" s="562"/>
      <c r="Y211" s="562"/>
      <c r="Z211" s="562"/>
    </row>
    <row r="212" spans="3:26">
      <c r="C212" s="562"/>
      <c r="D212" s="562"/>
      <c r="E212" s="562"/>
      <c r="F212" s="562"/>
      <c r="G212" s="562"/>
      <c r="H212" s="562"/>
      <c r="I212" s="562"/>
      <c r="J212" s="562"/>
      <c r="K212" s="562"/>
      <c r="L212" s="562"/>
      <c r="M212" s="562"/>
      <c r="N212" s="562"/>
      <c r="O212" s="562"/>
      <c r="P212" s="562"/>
      <c r="Q212" s="562"/>
      <c r="R212" s="562"/>
      <c r="S212" s="562"/>
      <c r="T212" s="562"/>
      <c r="U212" s="562"/>
      <c r="V212" s="562"/>
      <c r="W212" s="562"/>
      <c r="X212" s="562"/>
      <c r="Y212" s="562"/>
      <c r="Z212" s="562"/>
    </row>
    <row r="213" spans="3:26">
      <c r="C213" s="562"/>
      <c r="D213" s="562"/>
      <c r="E213" s="562"/>
      <c r="F213" s="562"/>
      <c r="G213" s="562"/>
      <c r="H213" s="562"/>
      <c r="I213" s="562"/>
      <c r="J213" s="562"/>
      <c r="K213" s="562"/>
      <c r="L213" s="562"/>
      <c r="M213" s="562"/>
      <c r="N213" s="562"/>
      <c r="O213" s="562"/>
      <c r="P213" s="562"/>
      <c r="Q213" s="562"/>
      <c r="R213" s="562"/>
      <c r="S213" s="562"/>
      <c r="T213" s="562"/>
      <c r="U213" s="562"/>
      <c r="V213" s="562"/>
      <c r="W213" s="562"/>
      <c r="X213" s="562"/>
      <c r="Y213" s="562"/>
      <c r="Z213" s="562"/>
    </row>
    <row r="214" spans="3:26">
      <c r="C214" s="562"/>
      <c r="D214" s="562"/>
      <c r="E214" s="562"/>
      <c r="F214" s="562"/>
      <c r="G214" s="562"/>
      <c r="H214" s="562"/>
      <c r="I214" s="562"/>
      <c r="J214" s="562"/>
      <c r="K214" s="562"/>
      <c r="L214" s="562"/>
      <c r="M214" s="562"/>
      <c r="N214" s="562"/>
      <c r="O214" s="562"/>
      <c r="P214" s="562"/>
      <c r="Q214" s="562"/>
      <c r="R214" s="562"/>
      <c r="S214" s="562"/>
      <c r="T214" s="562"/>
      <c r="U214" s="562"/>
      <c r="V214" s="562"/>
      <c r="W214" s="562"/>
      <c r="X214" s="562"/>
      <c r="Y214" s="562"/>
      <c r="Z214" s="562"/>
    </row>
    <row r="215" spans="3:26">
      <c r="C215" s="562"/>
      <c r="D215" s="562"/>
      <c r="E215" s="562"/>
      <c r="F215" s="562"/>
      <c r="G215" s="562"/>
      <c r="H215" s="562"/>
      <c r="I215" s="562"/>
      <c r="J215" s="562"/>
      <c r="K215" s="562"/>
      <c r="L215" s="562"/>
      <c r="M215" s="562"/>
      <c r="N215" s="562"/>
      <c r="O215" s="562"/>
      <c r="P215" s="562"/>
      <c r="Q215" s="562"/>
      <c r="R215" s="562"/>
      <c r="S215" s="562"/>
      <c r="T215" s="562"/>
      <c r="U215" s="562"/>
      <c r="V215" s="562"/>
      <c r="W215" s="562"/>
      <c r="X215" s="562"/>
      <c r="Y215" s="562"/>
      <c r="Z215" s="562"/>
    </row>
    <row r="216" spans="3:26">
      <c r="C216" s="562"/>
      <c r="D216" s="562"/>
      <c r="E216" s="562"/>
      <c r="F216" s="562"/>
      <c r="G216" s="562"/>
      <c r="H216" s="562"/>
      <c r="I216" s="562"/>
      <c r="J216" s="562"/>
      <c r="K216" s="562"/>
      <c r="L216" s="562"/>
      <c r="M216" s="562"/>
      <c r="N216" s="562"/>
      <c r="O216" s="562"/>
      <c r="P216" s="562"/>
      <c r="Q216" s="562"/>
      <c r="R216" s="562"/>
      <c r="S216" s="562"/>
      <c r="T216" s="562"/>
      <c r="U216" s="562"/>
      <c r="V216" s="562"/>
      <c r="W216" s="562"/>
      <c r="X216" s="562"/>
      <c r="Y216" s="562"/>
      <c r="Z216" s="562"/>
    </row>
    <row r="217" spans="3:26">
      <c r="C217" s="562"/>
      <c r="D217" s="562"/>
      <c r="E217" s="562"/>
      <c r="F217" s="562"/>
      <c r="G217" s="562"/>
      <c r="H217" s="562"/>
      <c r="I217" s="562"/>
      <c r="J217" s="562"/>
      <c r="K217" s="562"/>
      <c r="L217" s="562"/>
      <c r="M217" s="562"/>
      <c r="N217" s="562"/>
      <c r="O217" s="562"/>
      <c r="P217" s="562"/>
      <c r="Q217" s="562"/>
      <c r="R217" s="562"/>
      <c r="S217" s="562"/>
      <c r="T217" s="562"/>
      <c r="U217" s="562"/>
      <c r="V217" s="562"/>
      <c r="W217" s="562"/>
      <c r="X217" s="562"/>
      <c r="Y217" s="562"/>
      <c r="Z217" s="562"/>
    </row>
    <row r="218" spans="3:26">
      <c r="C218" s="562"/>
      <c r="D218" s="562"/>
      <c r="E218" s="562"/>
      <c r="F218" s="562"/>
      <c r="G218" s="562"/>
      <c r="H218" s="562"/>
      <c r="I218" s="562"/>
      <c r="J218" s="562"/>
      <c r="K218" s="562"/>
      <c r="L218" s="562"/>
      <c r="M218" s="562"/>
      <c r="N218" s="562"/>
      <c r="O218" s="562"/>
      <c r="P218" s="562"/>
      <c r="Q218" s="562"/>
      <c r="R218" s="562"/>
      <c r="S218" s="562"/>
      <c r="T218" s="562"/>
      <c r="U218" s="562"/>
      <c r="V218" s="562"/>
      <c r="W218" s="562"/>
      <c r="X218" s="562"/>
      <c r="Y218" s="562"/>
      <c r="Z218" s="562"/>
    </row>
    <row r="219" spans="3:26">
      <c r="C219" s="562"/>
      <c r="D219" s="562"/>
      <c r="E219" s="562"/>
      <c r="F219" s="562"/>
      <c r="G219" s="562"/>
      <c r="H219" s="562"/>
      <c r="I219" s="562"/>
      <c r="J219" s="562"/>
      <c r="K219" s="562"/>
      <c r="L219" s="562"/>
      <c r="M219" s="562"/>
      <c r="N219" s="562"/>
      <c r="O219" s="562"/>
      <c r="P219" s="562"/>
      <c r="Q219" s="562"/>
      <c r="R219" s="562"/>
      <c r="S219" s="562"/>
      <c r="T219" s="562"/>
      <c r="U219" s="562"/>
      <c r="V219" s="562"/>
      <c r="W219" s="562"/>
      <c r="X219" s="562"/>
      <c r="Y219" s="562"/>
      <c r="Z219" s="562"/>
    </row>
    <row r="220" spans="3:26">
      <c r="C220" s="562"/>
      <c r="D220" s="562"/>
      <c r="E220" s="562"/>
      <c r="F220" s="562"/>
      <c r="G220" s="562"/>
      <c r="H220" s="562"/>
      <c r="I220" s="562"/>
      <c r="J220" s="562"/>
      <c r="K220" s="562"/>
      <c r="L220" s="562"/>
      <c r="M220" s="562"/>
      <c r="N220" s="562"/>
      <c r="O220" s="562"/>
      <c r="P220" s="562"/>
      <c r="Q220" s="562"/>
      <c r="R220" s="562"/>
      <c r="S220" s="562"/>
      <c r="T220" s="562"/>
      <c r="U220" s="562"/>
      <c r="V220" s="562"/>
      <c r="W220" s="562"/>
      <c r="X220" s="562"/>
      <c r="Y220" s="562"/>
      <c r="Z220" s="562"/>
    </row>
    <row r="221" spans="3:26">
      <c r="C221" s="562"/>
      <c r="D221" s="562"/>
      <c r="E221" s="562"/>
      <c r="F221" s="562"/>
      <c r="G221" s="562"/>
      <c r="H221" s="562"/>
      <c r="I221" s="562"/>
      <c r="J221" s="562"/>
      <c r="K221" s="562"/>
      <c r="L221" s="562"/>
      <c r="M221" s="562"/>
      <c r="N221" s="562"/>
      <c r="O221" s="562"/>
      <c r="P221" s="562"/>
      <c r="Q221" s="562"/>
      <c r="R221" s="562"/>
      <c r="S221" s="562"/>
      <c r="T221" s="562"/>
      <c r="U221" s="562"/>
      <c r="V221" s="562"/>
      <c r="W221" s="562"/>
      <c r="X221" s="562"/>
      <c r="Y221" s="562"/>
      <c r="Z221" s="562"/>
    </row>
    <row r="222" spans="3:26">
      <c r="C222" s="562"/>
      <c r="D222" s="562"/>
      <c r="E222" s="562"/>
      <c r="F222" s="562"/>
      <c r="G222" s="562"/>
      <c r="H222" s="562"/>
      <c r="I222" s="562"/>
      <c r="J222" s="562"/>
      <c r="K222" s="562"/>
      <c r="L222" s="562"/>
      <c r="M222" s="562"/>
      <c r="N222" s="562"/>
      <c r="O222" s="562"/>
      <c r="P222" s="562"/>
      <c r="Q222" s="562"/>
      <c r="R222" s="562"/>
      <c r="S222" s="562"/>
      <c r="T222" s="562"/>
      <c r="U222" s="562"/>
      <c r="V222" s="562"/>
      <c r="W222" s="562"/>
      <c r="X222" s="562"/>
      <c r="Y222" s="562"/>
      <c r="Z222" s="562"/>
    </row>
    <row r="223" spans="3:26">
      <c r="C223" s="562"/>
      <c r="D223" s="562"/>
      <c r="E223" s="562"/>
      <c r="F223" s="562"/>
      <c r="G223" s="562"/>
      <c r="H223" s="562"/>
      <c r="I223" s="562"/>
      <c r="J223" s="562"/>
      <c r="K223" s="562"/>
      <c r="L223" s="562"/>
      <c r="M223" s="562"/>
      <c r="N223" s="562"/>
      <c r="O223" s="562"/>
      <c r="P223" s="562"/>
      <c r="Q223" s="562"/>
      <c r="R223" s="562"/>
      <c r="S223" s="562"/>
      <c r="T223" s="562"/>
      <c r="U223" s="562"/>
      <c r="V223" s="562"/>
      <c r="W223" s="562"/>
      <c r="X223" s="562"/>
      <c r="Y223" s="562"/>
      <c r="Z223" s="562"/>
    </row>
    <row r="224" spans="3:26">
      <c r="C224" s="562"/>
      <c r="D224" s="562"/>
      <c r="E224" s="562"/>
      <c r="F224" s="562"/>
      <c r="G224" s="562"/>
      <c r="H224" s="562"/>
      <c r="I224" s="562"/>
      <c r="J224" s="562"/>
      <c r="K224" s="562"/>
      <c r="L224" s="562"/>
      <c r="M224" s="562"/>
      <c r="N224" s="562"/>
      <c r="O224" s="562"/>
      <c r="P224" s="562"/>
      <c r="Q224" s="562"/>
      <c r="R224" s="562"/>
      <c r="S224" s="562"/>
      <c r="T224" s="562"/>
      <c r="U224" s="562"/>
      <c r="V224" s="562"/>
      <c r="W224" s="562"/>
      <c r="X224" s="562"/>
      <c r="Y224" s="562"/>
      <c r="Z224" s="562"/>
    </row>
    <row r="225" spans="3:26">
      <c r="C225" s="562"/>
      <c r="D225" s="562"/>
      <c r="E225" s="562"/>
      <c r="F225" s="562"/>
      <c r="G225" s="562"/>
      <c r="H225" s="562"/>
      <c r="I225" s="562"/>
      <c r="J225" s="562"/>
      <c r="K225" s="562"/>
      <c r="L225" s="562"/>
      <c r="M225" s="562"/>
      <c r="N225" s="562"/>
      <c r="O225" s="562"/>
      <c r="P225" s="562"/>
      <c r="Q225" s="562"/>
      <c r="R225" s="562"/>
      <c r="S225" s="562"/>
      <c r="T225" s="562"/>
      <c r="U225" s="562"/>
      <c r="V225" s="562"/>
      <c r="W225" s="562"/>
      <c r="X225" s="562"/>
      <c r="Y225" s="562"/>
      <c r="Z225" s="562"/>
    </row>
    <row r="226" spans="3:26">
      <c r="C226" s="562"/>
      <c r="D226" s="562"/>
      <c r="E226" s="562"/>
      <c r="F226" s="562"/>
      <c r="G226" s="562"/>
      <c r="H226" s="562"/>
      <c r="I226" s="562"/>
      <c r="J226" s="562"/>
      <c r="K226" s="562"/>
      <c r="L226" s="562"/>
      <c r="M226" s="562"/>
      <c r="N226" s="562"/>
      <c r="O226" s="562"/>
      <c r="P226" s="562"/>
      <c r="Q226" s="562"/>
      <c r="R226" s="562"/>
      <c r="S226" s="562"/>
      <c r="T226" s="562"/>
      <c r="U226" s="562"/>
      <c r="V226" s="562"/>
      <c r="W226" s="562"/>
      <c r="X226" s="562"/>
      <c r="Y226" s="562"/>
      <c r="Z226" s="562"/>
    </row>
    <row r="227" spans="3:26">
      <c r="C227" s="562"/>
      <c r="D227" s="562"/>
      <c r="E227" s="562"/>
      <c r="F227" s="562"/>
      <c r="G227" s="562"/>
      <c r="H227" s="562"/>
      <c r="I227" s="562"/>
      <c r="J227" s="562"/>
      <c r="K227" s="562"/>
      <c r="L227" s="562"/>
      <c r="M227" s="562"/>
      <c r="N227" s="562"/>
      <c r="O227" s="562"/>
      <c r="P227" s="562"/>
      <c r="Q227" s="562"/>
      <c r="R227" s="562"/>
      <c r="S227" s="562"/>
      <c r="T227" s="562"/>
      <c r="U227" s="562"/>
      <c r="V227" s="562"/>
      <c r="W227" s="562"/>
      <c r="X227" s="562"/>
      <c r="Y227" s="562"/>
      <c r="Z227" s="562"/>
    </row>
    <row r="228" spans="3:26">
      <c r="C228" s="562"/>
      <c r="D228" s="562"/>
      <c r="E228" s="562"/>
      <c r="F228" s="562"/>
      <c r="G228" s="562"/>
      <c r="H228" s="562"/>
      <c r="I228" s="562"/>
      <c r="J228" s="562"/>
      <c r="K228" s="562"/>
      <c r="L228" s="562"/>
      <c r="M228" s="562"/>
      <c r="N228" s="562"/>
      <c r="O228" s="562"/>
      <c r="P228" s="562"/>
      <c r="Q228" s="562"/>
      <c r="R228" s="562"/>
      <c r="S228" s="562"/>
      <c r="T228" s="562"/>
      <c r="U228" s="562"/>
      <c r="V228" s="562"/>
      <c r="W228" s="562"/>
      <c r="X228" s="562"/>
      <c r="Y228" s="562"/>
      <c r="Z228" s="562"/>
    </row>
    <row r="229" spans="3:26">
      <c r="C229" s="562"/>
      <c r="D229" s="562"/>
      <c r="E229" s="562"/>
      <c r="F229" s="562"/>
      <c r="G229" s="562"/>
      <c r="H229" s="562"/>
      <c r="I229" s="562"/>
      <c r="J229" s="562"/>
      <c r="K229" s="562"/>
      <c r="L229" s="562"/>
      <c r="M229" s="562"/>
      <c r="N229" s="562"/>
      <c r="O229" s="562"/>
      <c r="P229" s="562"/>
      <c r="Q229" s="562"/>
      <c r="R229" s="562"/>
      <c r="S229" s="562"/>
      <c r="T229" s="562"/>
      <c r="U229" s="562"/>
      <c r="V229" s="562"/>
      <c r="W229" s="562"/>
      <c r="X229" s="562"/>
      <c r="Y229" s="562"/>
      <c r="Z229" s="562"/>
    </row>
    <row r="230" spans="3:26">
      <c r="C230" s="562"/>
      <c r="D230" s="562"/>
      <c r="E230" s="562"/>
      <c r="F230" s="562"/>
      <c r="G230" s="562"/>
      <c r="H230" s="562"/>
      <c r="I230" s="562"/>
      <c r="J230" s="562"/>
      <c r="K230" s="562"/>
      <c r="L230" s="562"/>
      <c r="M230" s="562"/>
      <c r="N230" s="562"/>
      <c r="O230" s="562"/>
      <c r="P230" s="562"/>
      <c r="Q230" s="562"/>
      <c r="R230" s="562"/>
      <c r="S230" s="562"/>
      <c r="T230" s="562"/>
      <c r="U230" s="562"/>
      <c r="V230" s="562"/>
      <c r="W230" s="562"/>
      <c r="X230" s="562"/>
      <c r="Y230" s="562"/>
      <c r="Z230" s="562"/>
    </row>
    <row r="231" spans="3:26">
      <c r="C231" s="562"/>
      <c r="D231" s="562"/>
      <c r="E231" s="562"/>
      <c r="F231" s="562"/>
      <c r="G231" s="562"/>
      <c r="H231" s="562"/>
      <c r="I231" s="562"/>
      <c r="J231" s="562"/>
      <c r="K231" s="562"/>
      <c r="L231" s="562"/>
      <c r="M231" s="562"/>
      <c r="N231" s="562"/>
      <c r="O231" s="562"/>
      <c r="P231" s="562"/>
      <c r="Q231" s="562"/>
      <c r="R231" s="562"/>
      <c r="S231" s="562"/>
      <c r="T231" s="562"/>
      <c r="U231" s="562"/>
      <c r="V231" s="562"/>
      <c r="W231" s="562"/>
      <c r="X231" s="562"/>
      <c r="Y231" s="562"/>
      <c r="Z231" s="562"/>
    </row>
    <row r="232" spans="3:26">
      <c r="C232" s="562"/>
      <c r="D232" s="562"/>
      <c r="E232" s="562"/>
      <c r="F232" s="562"/>
      <c r="G232" s="562"/>
      <c r="H232" s="562"/>
      <c r="I232" s="562"/>
      <c r="J232" s="562"/>
      <c r="K232" s="562"/>
      <c r="L232" s="562"/>
      <c r="M232" s="562"/>
      <c r="N232" s="562"/>
      <c r="O232" s="562"/>
      <c r="P232" s="562"/>
      <c r="Q232" s="562"/>
      <c r="R232" s="562"/>
      <c r="S232" s="562"/>
      <c r="T232" s="562"/>
      <c r="U232" s="562"/>
      <c r="V232" s="562"/>
      <c r="W232" s="562"/>
      <c r="X232" s="562"/>
      <c r="Y232" s="562"/>
      <c r="Z232" s="562"/>
    </row>
    <row r="233" spans="3:26">
      <c r="C233" s="562"/>
      <c r="D233" s="562"/>
      <c r="E233" s="562"/>
      <c r="F233" s="562"/>
      <c r="G233" s="562"/>
      <c r="H233" s="562"/>
      <c r="I233" s="562"/>
      <c r="J233" s="562"/>
      <c r="K233" s="562"/>
      <c r="L233" s="562"/>
      <c r="M233" s="562"/>
      <c r="N233" s="562"/>
      <c r="O233" s="562"/>
      <c r="P233" s="562"/>
      <c r="Q233" s="562"/>
      <c r="R233" s="562"/>
      <c r="S233" s="562"/>
      <c r="T233" s="562"/>
      <c r="U233" s="562"/>
      <c r="V233" s="562"/>
      <c r="W233" s="562"/>
      <c r="X233" s="562"/>
      <c r="Y233" s="562"/>
      <c r="Z233" s="562"/>
    </row>
    <row r="234" spans="3:26">
      <c r="C234" s="562"/>
      <c r="D234" s="562"/>
      <c r="E234" s="562"/>
      <c r="F234" s="562"/>
      <c r="G234" s="562"/>
      <c r="H234" s="562"/>
      <c r="I234" s="562"/>
      <c r="J234" s="562"/>
      <c r="K234" s="562"/>
      <c r="L234" s="562"/>
      <c r="M234" s="562"/>
      <c r="N234" s="562"/>
      <c r="O234" s="562"/>
      <c r="P234" s="562"/>
      <c r="Q234" s="562"/>
      <c r="R234" s="562"/>
      <c r="S234" s="562"/>
      <c r="T234" s="562"/>
      <c r="U234" s="562"/>
      <c r="V234" s="562"/>
      <c r="W234" s="562"/>
      <c r="X234" s="562"/>
      <c r="Y234" s="562"/>
      <c r="Z234" s="562"/>
    </row>
    <row r="235" spans="3:26">
      <c r="C235" s="562"/>
      <c r="D235" s="562"/>
      <c r="E235" s="562"/>
      <c r="F235" s="562"/>
      <c r="G235" s="562"/>
      <c r="H235" s="562"/>
      <c r="I235" s="562"/>
      <c r="J235" s="562"/>
      <c r="K235" s="562"/>
      <c r="L235" s="562"/>
      <c r="M235" s="562"/>
      <c r="N235" s="562"/>
      <c r="O235" s="562"/>
      <c r="P235" s="562"/>
      <c r="Q235" s="562"/>
      <c r="R235" s="562"/>
      <c r="S235" s="562"/>
      <c r="T235" s="562"/>
      <c r="U235" s="562"/>
      <c r="V235" s="562"/>
      <c r="W235" s="562"/>
      <c r="X235" s="562"/>
      <c r="Y235" s="562"/>
      <c r="Z235" s="562"/>
    </row>
    <row r="236" spans="3:26">
      <c r="C236" s="562"/>
      <c r="D236" s="562"/>
      <c r="E236" s="562"/>
      <c r="F236" s="562"/>
      <c r="G236" s="562"/>
      <c r="H236" s="562"/>
      <c r="I236" s="562"/>
      <c r="J236" s="562"/>
      <c r="K236" s="562"/>
      <c r="L236" s="562"/>
      <c r="M236" s="562"/>
      <c r="N236" s="562"/>
      <c r="O236" s="562"/>
      <c r="P236" s="562"/>
      <c r="Q236" s="562"/>
      <c r="R236" s="562"/>
      <c r="S236" s="562"/>
      <c r="T236" s="562"/>
      <c r="U236" s="562"/>
      <c r="V236" s="562"/>
      <c r="W236" s="562"/>
      <c r="X236" s="562"/>
      <c r="Y236" s="562"/>
      <c r="Z236" s="562"/>
    </row>
    <row r="237" spans="3:26">
      <c r="C237" s="562"/>
      <c r="D237" s="562"/>
      <c r="E237" s="562"/>
      <c r="F237" s="562"/>
      <c r="G237" s="562"/>
      <c r="H237" s="562"/>
      <c r="I237" s="562"/>
      <c r="J237" s="562"/>
      <c r="K237" s="562"/>
      <c r="L237" s="562"/>
      <c r="M237" s="562"/>
      <c r="N237" s="562"/>
      <c r="O237" s="562"/>
      <c r="P237" s="562"/>
      <c r="Q237" s="562"/>
      <c r="R237" s="562"/>
      <c r="S237" s="562"/>
      <c r="T237" s="562"/>
      <c r="U237" s="562"/>
      <c r="V237" s="562"/>
      <c r="W237" s="562"/>
      <c r="X237" s="562"/>
      <c r="Y237" s="562"/>
      <c r="Z237" s="562"/>
    </row>
    <row r="238" spans="3:26">
      <c r="C238" s="562"/>
      <c r="D238" s="562"/>
      <c r="E238" s="562"/>
      <c r="F238" s="562"/>
      <c r="G238" s="562"/>
      <c r="H238" s="562"/>
      <c r="I238" s="562"/>
      <c r="J238" s="562"/>
      <c r="K238" s="562"/>
      <c r="L238" s="562"/>
      <c r="M238" s="562"/>
      <c r="N238" s="562"/>
      <c r="O238" s="562"/>
      <c r="P238" s="562"/>
      <c r="Q238" s="562"/>
      <c r="R238" s="562"/>
      <c r="S238" s="562"/>
      <c r="T238" s="562"/>
      <c r="U238" s="562"/>
      <c r="V238" s="562"/>
      <c r="W238" s="562"/>
      <c r="X238" s="562"/>
      <c r="Y238" s="562"/>
      <c r="Z238" s="562"/>
    </row>
    <row r="239" spans="3:26">
      <c r="C239" s="562"/>
      <c r="D239" s="562"/>
      <c r="E239" s="562"/>
      <c r="F239" s="562"/>
      <c r="G239" s="562"/>
      <c r="H239" s="562"/>
      <c r="I239" s="562"/>
      <c r="J239" s="562"/>
      <c r="K239" s="562"/>
      <c r="L239" s="562"/>
      <c r="M239" s="562"/>
      <c r="N239" s="562"/>
      <c r="O239" s="562"/>
      <c r="P239" s="562"/>
      <c r="Q239" s="562"/>
      <c r="R239" s="562"/>
      <c r="S239" s="562"/>
      <c r="T239" s="562"/>
      <c r="U239" s="562"/>
      <c r="V239" s="562"/>
      <c r="W239" s="562"/>
      <c r="X239" s="562"/>
      <c r="Y239" s="562"/>
      <c r="Z239" s="562"/>
    </row>
    <row r="240" spans="3:26">
      <c r="C240" s="562"/>
      <c r="D240" s="562"/>
      <c r="E240" s="562"/>
      <c r="F240" s="562"/>
      <c r="G240" s="562"/>
      <c r="H240" s="562"/>
      <c r="I240" s="562"/>
      <c r="J240" s="562"/>
      <c r="K240" s="562"/>
      <c r="L240" s="562"/>
      <c r="M240" s="562"/>
      <c r="N240" s="562"/>
      <c r="O240" s="562"/>
      <c r="P240" s="562"/>
      <c r="Q240" s="562"/>
      <c r="R240" s="562"/>
      <c r="S240" s="562"/>
      <c r="T240" s="562"/>
      <c r="U240" s="562"/>
      <c r="V240" s="562"/>
      <c r="W240" s="562"/>
      <c r="X240" s="562"/>
      <c r="Y240" s="562"/>
      <c r="Z240" s="562"/>
    </row>
    <row r="241" spans="3:26">
      <c r="C241" s="562"/>
      <c r="D241" s="562"/>
      <c r="E241" s="562"/>
      <c r="F241" s="562"/>
      <c r="G241" s="562"/>
      <c r="H241" s="562"/>
      <c r="I241" s="562"/>
      <c r="J241" s="562"/>
      <c r="K241" s="562"/>
      <c r="L241" s="562"/>
      <c r="M241" s="562"/>
      <c r="N241" s="562"/>
      <c r="O241" s="562"/>
      <c r="P241" s="562"/>
      <c r="Q241" s="562"/>
      <c r="R241" s="562"/>
      <c r="S241" s="562"/>
      <c r="T241" s="562"/>
      <c r="U241" s="562"/>
      <c r="V241" s="562"/>
      <c r="W241" s="562"/>
      <c r="X241" s="562"/>
      <c r="Y241" s="562"/>
      <c r="Z241" s="562"/>
    </row>
    <row r="242" spans="3:26">
      <c r="C242" s="562"/>
      <c r="D242" s="562"/>
      <c r="E242" s="562"/>
      <c r="F242" s="562"/>
      <c r="G242" s="562"/>
      <c r="H242" s="562"/>
      <c r="I242" s="562"/>
      <c r="J242" s="562"/>
      <c r="K242" s="562"/>
      <c r="L242" s="562"/>
      <c r="M242" s="562"/>
      <c r="N242" s="562"/>
      <c r="O242" s="562"/>
      <c r="P242" s="562"/>
      <c r="Q242" s="562"/>
      <c r="R242" s="562"/>
      <c r="S242" s="562"/>
      <c r="T242" s="562"/>
      <c r="U242" s="562"/>
      <c r="V242" s="562"/>
      <c r="W242" s="562"/>
      <c r="X242" s="562"/>
      <c r="Y242" s="562"/>
      <c r="Z242" s="562"/>
    </row>
    <row r="243" spans="3:26">
      <c r="C243" s="562"/>
      <c r="D243" s="562"/>
      <c r="E243" s="562"/>
      <c r="F243" s="562"/>
      <c r="G243" s="562"/>
      <c r="H243" s="562"/>
      <c r="I243" s="562"/>
      <c r="J243" s="562"/>
      <c r="K243" s="562"/>
      <c r="L243" s="562"/>
      <c r="M243" s="562"/>
      <c r="N243" s="562"/>
      <c r="O243" s="562"/>
      <c r="P243" s="562"/>
      <c r="Q243" s="562"/>
      <c r="R243" s="562"/>
      <c r="S243" s="562"/>
      <c r="T243" s="562"/>
      <c r="U243" s="562"/>
      <c r="V243" s="562"/>
      <c r="W243" s="562"/>
      <c r="X243" s="562"/>
      <c r="Y243" s="562"/>
      <c r="Z243" s="562"/>
    </row>
    <row r="244" spans="3:26">
      <c r="C244" s="562"/>
      <c r="D244" s="562"/>
      <c r="E244" s="562"/>
      <c r="F244" s="562"/>
      <c r="G244" s="562"/>
      <c r="H244" s="562"/>
      <c r="I244" s="562"/>
      <c r="J244" s="562"/>
      <c r="K244" s="562"/>
      <c r="L244" s="562"/>
      <c r="M244" s="562"/>
      <c r="N244" s="562"/>
      <c r="O244" s="562"/>
      <c r="P244" s="562"/>
      <c r="Q244" s="562"/>
      <c r="R244" s="562"/>
      <c r="S244" s="562"/>
      <c r="T244" s="562"/>
      <c r="U244" s="562"/>
      <c r="V244" s="562"/>
      <c r="W244" s="562"/>
      <c r="X244" s="562"/>
      <c r="Y244" s="562"/>
      <c r="Z244" s="562"/>
    </row>
    <row r="245" spans="3:26">
      <c r="C245" s="562"/>
      <c r="D245" s="562"/>
      <c r="E245" s="562"/>
      <c r="F245" s="562"/>
      <c r="G245" s="562"/>
      <c r="H245" s="562"/>
      <c r="I245" s="562"/>
      <c r="J245" s="562"/>
      <c r="K245" s="562"/>
      <c r="L245" s="562"/>
      <c r="M245" s="562"/>
      <c r="N245" s="562"/>
      <c r="O245" s="562"/>
      <c r="P245" s="562"/>
      <c r="Q245" s="562"/>
      <c r="R245" s="562"/>
      <c r="S245" s="562"/>
      <c r="T245" s="562"/>
      <c r="U245" s="562"/>
      <c r="V245" s="562"/>
      <c r="W245" s="562"/>
      <c r="X245" s="562"/>
      <c r="Y245" s="562"/>
      <c r="Z245" s="562"/>
    </row>
    <row r="246" spans="3:26">
      <c r="C246" s="562"/>
      <c r="D246" s="562"/>
      <c r="E246" s="562"/>
      <c r="F246" s="562"/>
      <c r="G246" s="562"/>
      <c r="H246" s="562"/>
      <c r="I246" s="562"/>
      <c r="J246" s="562"/>
      <c r="K246" s="562"/>
      <c r="L246" s="562"/>
      <c r="M246" s="562"/>
      <c r="N246" s="562"/>
      <c r="O246" s="562"/>
      <c r="P246" s="562"/>
      <c r="Q246" s="562"/>
      <c r="R246" s="562"/>
      <c r="S246" s="562"/>
      <c r="T246" s="562"/>
      <c r="U246" s="562"/>
      <c r="V246" s="562"/>
      <c r="W246" s="562"/>
      <c r="X246" s="562"/>
      <c r="Y246" s="562"/>
      <c r="Z246" s="562"/>
    </row>
    <row r="247" spans="3:26">
      <c r="C247" s="562"/>
      <c r="D247" s="562"/>
      <c r="E247" s="562"/>
      <c r="F247" s="562"/>
      <c r="G247" s="562"/>
      <c r="H247" s="562"/>
      <c r="I247" s="562"/>
      <c r="J247" s="562"/>
      <c r="K247" s="562"/>
      <c r="L247" s="562"/>
      <c r="M247" s="562"/>
      <c r="N247" s="562"/>
      <c r="O247" s="562"/>
      <c r="P247" s="562"/>
      <c r="Q247" s="562"/>
      <c r="R247" s="562"/>
      <c r="S247" s="562"/>
      <c r="T247" s="562"/>
      <c r="U247" s="562"/>
      <c r="V247" s="562"/>
      <c r="W247" s="562"/>
      <c r="X247" s="562"/>
      <c r="Y247" s="562"/>
      <c r="Z247" s="562"/>
    </row>
    <row r="248" spans="3:26">
      <c r="C248" s="562"/>
      <c r="D248" s="562"/>
      <c r="E248" s="562"/>
      <c r="F248" s="562"/>
      <c r="G248" s="562"/>
      <c r="H248" s="562"/>
      <c r="I248" s="562"/>
      <c r="J248" s="562"/>
      <c r="K248" s="562"/>
      <c r="L248" s="562"/>
      <c r="M248" s="562"/>
      <c r="N248" s="562"/>
      <c r="O248" s="562"/>
      <c r="P248" s="562"/>
      <c r="Q248" s="562"/>
      <c r="R248" s="562"/>
      <c r="S248" s="562"/>
      <c r="T248" s="562"/>
      <c r="U248" s="562"/>
      <c r="V248" s="562"/>
      <c r="W248" s="562"/>
      <c r="X248" s="562"/>
      <c r="Y248" s="562"/>
      <c r="Z248" s="562"/>
    </row>
    <row r="249" spans="3:26">
      <c r="C249" s="562"/>
      <c r="D249" s="562"/>
      <c r="E249" s="562"/>
      <c r="F249" s="562"/>
      <c r="G249" s="562"/>
      <c r="H249" s="562"/>
      <c r="I249" s="562"/>
      <c r="J249" s="562"/>
      <c r="K249" s="562"/>
      <c r="L249" s="562"/>
      <c r="M249" s="562"/>
      <c r="N249" s="562"/>
      <c r="O249" s="562"/>
      <c r="P249" s="562"/>
      <c r="Q249" s="562"/>
      <c r="R249" s="562"/>
      <c r="S249" s="562"/>
      <c r="T249" s="562"/>
      <c r="U249" s="562"/>
      <c r="V249" s="562"/>
      <c r="W249" s="562"/>
      <c r="X249" s="562"/>
      <c r="Y249" s="562"/>
      <c r="Z249" s="562"/>
    </row>
    <row r="250" spans="3:26">
      <c r="C250" s="562"/>
      <c r="D250" s="562"/>
      <c r="E250" s="562"/>
      <c r="F250" s="562"/>
      <c r="G250" s="562"/>
      <c r="H250" s="562"/>
      <c r="I250" s="562"/>
      <c r="J250" s="562"/>
      <c r="K250" s="562"/>
      <c r="L250" s="562"/>
      <c r="M250" s="562"/>
      <c r="N250" s="562"/>
      <c r="O250" s="562"/>
      <c r="P250" s="562"/>
      <c r="Q250" s="562"/>
      <c r="R250" s="562"/>
      <c r="S250" s="562"/>
      <c r="T250" s="562"/>
      <c r="U250" s="562"/>
      <c r="V250" s="562"/>
      <c r="W250" s="562"/>
      <c r="X250" s="562"/>
      <c r="Y250" s="562"/>
      <c r="Z250" s="562"/>
    </row>
    <row r="251" spans="3:26">
      <c r="C251" s="562"/>
      <c r="D251" s="562"/>
      <c r="E251" s="562"/>
      <c r="F251" s="562"/>
      <c r="G251" s="562"/>
      <c r="H251" s="562"/>
      <c r="I251" s="562"/>
      <c r="J251" s="562"/>
      <c r="K251" s="562"/>
      <c r="L251" s="562"/>
      <c r="M251" s="562"/>
      <c r="N251" s="562"/>
      <c r="O251" s="562"/>
      <c r="P251" s="562"/>
      <c r="Q251" s="562"/>
      <c r="R251" s="562"/>
      <c r="S251" s="562"/>
      <c r="T251" s="562"/>
      <c r="U251" s="562"/>
      <c r="V251" s="562"/>
      <c r="W251" s="562"/>
      <c r="X251" s="562"/>
      <c r="Y251" s="562"/>
      <c r="Z251" s="562"/>
    </row>
    <row r="252" spans="3:26">
      <c r="C252" s="562"/>
      <c r="D252" s="562"/>
      <c r="E252" s="562"/>
      <c r="F252" s="562"/>
      <c r="G252" s="562"/>
      <c r="H252" s="562"/>
      <c r="I252" s="562"/>
      <c r="J252" s="562"/>
      <c r="K252" s="562"/>
      <c r="L252" s="562"/>
      <c r="M252" s="562"/>
      <c r="N252" s="562"/>
      <c r="O252" s="562"/>
      <c r="P252" s="562"/>
      <c r="Q252" s="562"/>
      <c r="R252" s="562"/>
      <c r="S252" s="562"/>
      <c r="T252" s="562"/>
      <c r="U252" s="562"/>
      <c r="V252" s="562"/>
      <c r="W252" s="562"/>
      <c r="X252" s="562"/>
      <c r="Y252" s="562"/>
      <c r="Z252" s="562"/>
    </row>
    <row r="253" spans="3:26">
      <c r="C253" s="562"/>
      <c r="D253" s="562"/>
      <c r="E253" s="562"/>
      <c r="F253" s="562"/>
      <c r="G253" s="562"/>
      <c r="H253" s="562"/>
      <c r="I253" s="562"/>
      <c r="J253" s="562"/>
      <c r="K253" s="562"/>
      <c r="L253" s="562"/>
      <c r="M253" s="562"/>
      <c r="N253" s="562"/>
      <c r="O253" s="562"/>
      <c r="P253" s="562"/>
      <c r="Q253" s="562"/>
      <c r="R253" s="562"/>
      <c r="S253" s="562"/>
      <c r="T253" s="562"/>
      <c r="U253" s="562"/>
      <c r="V253" s="562"/>
      <c r="W253" s="562"/>
      <c r="X253" s="562"/>
      <c r="Y253" s="562"/>
      <c r="Z253" s="562"/>
    </row>
    <row r="254" spans="3:26">
      <c r="C254" s="562"/>
      <c r="D254" s="562"/>
      <c r="E254" s="562"/>
      <c r="F254" s="562"/>
      <c r="G254" s="562"/>
      <c r="H254" s="562"/>
      <c r="I254" s="562"/>
      <c r="J254" s="562"/>
      <c r="K254" s="562"/>
      <c r="L254" s="562"/>
      <c r="M254" s="562"/>
      <c r="N254" s="562"/>
      <c r="O254" s="562"/>
      <c r="P254" s="562"/>
      <c r="Q254" s="562"/>
      <c r="R254" s="562"/>
      <c r="S254" s="562"/>
      <c r="T254" s="562"/>
      <c r="U254" s="562"/>
      <c r="V254" s="562"/>
      <c r="W254" s="562"/>
      <c r="X254" s="562"/>
      <c r="Y254" s="562"/>
      <c r="Z254" s="562"/>
    </row>
    <row r="255" spans="3:26">
      <c r="C255" s="562"/>
      <c r="D255" s="562"/>
      <c r="E255" s="562"/>
      <c r="F255" s="562"/>
      <c r="G255" s="562"/>
      <c r="H255" s="562"/>
      <c r="I255" s="562"/>
      <c r="J255" s="562"/>
      <c r="K255" s="562"/>
      <c r="L255" s="562"/>
      <c r="M255" s="562"/>
      <c r="N255" s="562"/>
      <c r="O255" s="562"/>
      <c r="P255" s="562"/>
      <c r="Q255" s="562"/>
      <c r="R255" s="562"/>
      <c r="S255" s="562"/>
      <c r="T255" s="562"/>
      <c r="U255" s="562"/>
      <c r="V255" s="562"/>
      <c r="W255" s="562"/>
      <c r="X255" s="562"/>
      <c r="Y255" s="562"/>
      <c r="Z255" s="562"/>
    </row>
    <row r="256" spans="3:26">
      <c r="C256" s="562"/>
      <c r="D256" s="562"/>
      <c r="E256" s="562"/>
      <c r="F256" s="562"/>
      <c r="G256" s="562"/>
      <c r="H256" s="562"/>
      <c r="I256" s="562"/>
      <c r="J256" s="562"/>
      <c r="K256" s="562"/>
      <c r="L256" s="562"/>
      <c r="M256" s="562"/>
      <c r="N256" s="562"/>
      <c r="O256" s="562"/>
      <c r="P256" s="562"/>
      <c r="Q256" s="562"/>
      <c r="R256" s="562"/>
      <c r="S256" s="562"/>
      <c r="T256" s="562"/>
      <c r="U256" s="562"/>
      <c r="V256" s="562"/>
      <c r="W256" s="562"/>
      <c r="X256" s="562"/>
      <c r="Y256" s="562"/>
      <c r="Z256" s="562"/>
    </row>
    <row r="257" spans="3:26">
      <c r="C257" s="562"/>
      <c r="D257" s="562"/>
      <c r="E257" s="562"/>
      <c r="F257" s="562"/>
      <c r="G257" s="562"/>
      <c r="H257" s="562"/>
      <c r="I257" s="562"/>
      <c r="J257" s="562"/>
      <c r="K257" s="562"/>
      <c r="L257" s="562"/>
      <c r="M257" s="562"/>
      <c r="N257" s="562"/>
      <c r="O257" s="562"/>
      <c r="P257" s="562"/>
      <c r="Q257" s="562"/>
      <c r="R257" s="562"/>
      <c r="S257" s="562"/>
      <c r="T257" s="562"/>
      <c r="U257" s="562"/>
      <c r="V257" s="562"/>
      <c r="W257" s="562"/>
      <c r="X257" s="562"/>
      <c r="Y257" s="562"/>
      <c r="Z257" s="562"/>
    </row>
    <row r="258" spans="3:26">
      <c r="C258" s="562"/>
      <c r="D258" s="562"/>
      <c r="E258" s="562"/>
      <c r="F258" s="562"/>
      <c r="G258" s="562"/>
      <c r="H258" s="562"/>
      <c r="I258" s="562"/>
      <c r="J258" s="562"/>
      <c r="K258" s="562"/>
      <c r="L258" s="562"/>
      <c r="M258" s="562"/>
      <c r="N258" s="562"/>
      <c r="O258" s="562"/>
      <c r="P258" s="562"/>
      <c r="Q258" s="562"/>
      <c r="R258" s="562"/>
      <c r="S258" s="562"/>
      <c r="T258" s="562"/>
      <c r="U258" s="562"/>
      <c r="V258" s="562"/>
      <c r="W258" s="562"/>
      <c r="X258" s="562"/>
      <c r="Y258" s="562"/>
      <c r="Z258" s="562"/>
    </row>
    <row r="259" spans="3:26">
      <c r="C259" s="562"/>
      <c r="D259" s="562"/>
      <c r="E259" s="562"/>
      <c r="F259" s="562"/>
      <c r="G259" s="562"/>
      <c r="H259" s="562"/>
      <c r="I259" s="562"/>
      <c r="J259" s="562"/>
      <c r="K259" s="562"/>
      <c r="L259" s="562"/>
      <c r="M259" s="562"/>
      <c r="N259" s="562"/>
      <c r="O259" s="562"/>
      <c r="P259" s="562"/>
      <c r="Q259" s="562"/>
      <c r="R259" s="562"/>
      <c r="S259" s="562"/>
      <c r="T259" s="562"/>
      <c r="U259" s="562"/>
      <c r="V259" s="562"/>
      <c r="W259" s="562"/>
      <c r="X259" s="562"/>
      <c r="Y259" s="562"/>
      <c r="Z259" s="562"/>
    </row>
    <row r="260" spans="3:26">
      <c r="C260" s="562"/>
      <c r="D260" s="562"/>
      <c r="E260" s="562"/>
      <c r="F260" s="562"/>
      <c r="G260" s="562"/>
      <c r="H260" s="562"/>
      <c r="I260" s="562"/>
      <c r="J260" s="562"/>
      <c r="K260" s="562"/>
      <c r="L260" s="562"/>
      <c r="M260" s="562"/>
      <c r="N260" s="562"/>
      <c r="O260" s="562"/>
      <c r="P260" s="562"/>
      <c r="Q260" s="562"/>
      <c r="R260" s="562"/>
      <c r="S260" s="562"/>
      <c r="T260" s="562"/>
      <c r="U260" s="562"/>
      <c r="V260" s="562"/>
      <c r="W260" s="562"/>
      <c r="X260" s="562"/>
      <c r="Y260" s="562"/>
      <c r="Z260" s="562"/>
    </row>
    <row r="261" spans="3:26">
      <c r="C261" s="562"/>
      <c r="D261" s="562"/>
      <c r="E261" s="562"/>
      <c r="F261" s="562"/>
      <c r="G261" s="562"/>
      <c r="H261" s="562"/>
      <c r="I261" s="562"/>
      <c r="J261" s="562"/>
      <c r="K261" s="562"/>
      <c r="L261" s="562"/>
      <c r="M261" s="562"/>
      <c r="N261" s="562"/>
      <c r="O261" s="562"/>
      <c r="P261" s="562"/>
      <c r="Q261" s="562"/>
      <c r="R261" s="562"/>
      <c r="S261" s="562"/>
      <c r="T261" s="562"/>
      <c r="U261" s="562"/>
      <c r="V261" s="562"/>
      <c r="W261" s="562"/>
      <c r="X261" s="562"/>
      <c r="Y261" s="562"/>
      <c r="Z261" s="562"/>
    </row>
    <row r="262" spans="3:26">
      <c r="C262" s="562"/>
      <c r="D262" s="562"/>
      <c r="E262" s="562"/>
      <c r="F262" s="562"/>
      <c r="G262" s="562"/>
      <c r="H262" s="562"/>
      <c r="I262" s="562"/>
      <c r="J262" s="562"/>
      <c r="K262" s="562"/>
      <c r="L262" s="562"/>
      <c r="M262" s="562"/>
      <c r="N262" s="562"/>
      <c r="O262" s="562"/>
      <c r="P262" s="562"/>
      <c r="Q262" s="562"/>
      <c r="R262" s="562"/>
      <c r="S262" s="562"/>
      <c r="T262" s="562"/>
      <c r="U262" s="562"/>
      <c r="V262" s="562"/>
      <c r="W262" s="562"/>
      <c r="X262" s="562"/>
      <c r="Y262" s="562"/>
      <c r="Z262" s="562"/>
    </row>
    <row r="263" spans="3:26">
      <c r="C263" s="562"/>
      <c r="D263" s="562"/>
      <c r="E263" s="562"/>
      <c r="F263" s="562"/>
      <c r="G263" s="562"/>
      <c r="H263" s="562"/>
      <c r="I263" s="562"/>
      <c r="J263" s="562"/>
      <c r="K263" s="562"/>
      <c r="L263" s="562"/>
      <c r="M263" s="562"/>
      <c r="N263" s="562"/>
      <c r="O263" s="562"/>
      <c r="P263" s="562"/>
      <c r="Q263" s="562"/>
      <c r="R263" s="562"/>
      <c r="S263" s="562"/>
      <c r="T263" s="562"/>
      <c r="U263" s="562"/>
      <c r="V263" s="562"/>
      <c r="W263" s="562"/>
      <c r="X263" s="562"/>
      <c r="Y263" s="562"/>
      <c r="Z263" s="562"/>
    </row>
    <row r="264" spans="3:26">
      <c r="C264" s="562"/>
      <c r="D264" s="562"/>
      <c r="E264" s="562"/>
      <c r="F264" s="562"/>
      <c r="G264" s="562"/>
      <c r="H264" s="562"/>
      <c r="I264" s="562"/>
      <c r="J264" s="562"/>
      <c r="K264" s="562"/>
      <c r="L264" s="562"/>
      <c r="M264" s="562"/>
      <c r="N264" s="562"/>
      <c r="O264" s="562"/>
      <c r="P264" s="562"/>
      <c r="Q264" s="562"/>
      <c r="R264" s="562"/>
      <c r="S264" s="562"/>
      <c r="T264" s="562"/>
      <c r="U264" s="562"/>
      <c r="V264" s="562"/>
      <c r="W264" s="562"/>
      <c r="X264" s="562"/>
      <c r="Y264" s="562"/>
      <c r="Z264" s="562"/>
    </row>
    <row r="265" spans="3:26">
      <c r="C265" s="562"/>
      <c r="D265" s="562"/>
      <c r="E265" s="562"/>
      <c r="F265" s="562"/>
      <c r="G265" s="562"/>
      <c r="H265" s="562"/>
      <c r="I265" s="562"/>
      <c r="J265" s="562"/>
      <c r="K265" s="562"/>
      <c r="L265" s="562"/>
      <c r="M265" s="562"/>
      <c r="N265" s="562"/>
      <c r="O265" s="562"/>
      <c r="P265" s="562"/>
      <c r="Q265" s="562"/>
      <c r="R265" s="562"/>
      <c r="S265" s="562"/>
      <c r="T265" s="562"/>
      <c r="U265" s="562"/>
      <c r="V265" s="562"/>
      <c r="W265" s="562"/>
      <c r="X265" s="562"/>
      <c r="Y265" s="562"/>
      <c r="Z265" s="562"/>
    </row>
    <row r="266" spans="3:26">
      <c r="C266" s="562"/>
      <c r="D266" s="562"/>
      <c r="E266" s="562"/>
      <c r="F266" s="562"/>
      <c r="G266" s="562"/>
      <c r="H266" s="562"/>
      <c r="I266" s="562"/>
      <c r="J266" s="562"/>
      <c r="K266" s="562"/>
      <c r="L266" s="562"/>
      <c r="M266" s="562"/>
      <c r="N266" s="562"/>
      <c r="O266" s="562"/>
      <c r="P266" s="562"/>
      <c r="Q266" s="562"/>
      <c r="R266" s="562"/>
      <c r="S266" s="562"/>
      <c r="T266" s="562"/>
      <c r="U266" s="562"/>
      <c r="V266" s="562"/>
      <c r="W266" s="562"/>
      <c r="X266" s="562"/>
      <c r="Y266" s="562"/>
      <c r="Z266" s="562"/>
    </row>
    <row r="267" spans="3:26">
      <c r="C267" s="562"/>
      <c r="D267" s="562"/>
      <c r="E267" s="562"/>
      <c r="F267" s="562"/>
      <c r="G267" s="562"/>
      <c r="H267" s="562"/>
      <c r="I267" s="562"/>
      <c r="J267" s="562"/>
      <c r="K267" s="562"/>
      <c r="L267" s="562"/>
      <c r="M267" s="562"/>
      <c r="N267" s="562"/>
      <c r="O267" s="562"/>
      <c r="P267" s="562"/>
      <c r="Q267" s="562"/>
      <c r="R267" s="562"/>
      <c r="S267" s="562"/>
      <c r="T267" s="562"/>
      <c r="U267" s="562"/>
      <c r="V267" s="562"/>
      <c r="W267" s="562"/>
      <c r="X267" s="562"/>
      <c r="Y267" s="562"/>
      <c r="Z267" s="562"/>
    </row>
    <row r="268" spans="3:26">
      <c r="C268" s="562"/>
      <c r="D268" s="562"/>
      <c r="E268" s="562"/>
      <c r="F268" s="562"/>
      <c r="G268" s="562"/>
      <c r="H268" s="562"/>
      <c r="I268" s="562"/>
      <c r="J268" s="562"/>
      <c r="K268" s="562"/>
      <c r="L268" s="562"/>
      <c r="M268" s="562"/>
      <c r="N268" s="562"/>
      <c r="O268" s="562"/>
      <c r="P268" s="562"/>
      <c r="Q268" s="562"/>
      <c r="R268" s="562"/>
      <c r="S268" s="562"/>
      <c r="T268" s="562"/>
      <c r="U268" s="562"/>
      <c r="V268" s="562"/>
      <c r="W268" s="562"/>
      <c r="X268" s="562"/>
      <c r="Y268" s="562"/>
      <c r="Z268" s="562"/>
    </row>
    <row r="269" spans="3:26">
      <c r="C269" s="562"/>
      <c r="D269" s="562"/>
      <c r="E269" s="562"/>
      <c r="F269" s="562"/>
      <c r="G269" s="562"/>
      <c r="H269" s="562"/>
      <c r="I269" s="562"/>
      <c r="J269" s="562"/>
      <c r="K269" s="562"/>
      <c r="L269" s="562"/>
      <c r="M269" s="562"/>
      <c r="N269" s="562"/>
      <c r="O269" s="562"/>
      <c r="P269" s="562"/>
      <c r="Q269" s="562"/>
      <c r="R269" s="562"/>
      <c r="S269" s="562"/>
      <c r="T269" s="562"/>
      <c r="U269" s="562"/>
      <c r="V269" s="562"/>
      <c r="W269" s="562"/>
      <c r="X269" s="562"/>
      <c r="Y269" s="562"/>
      <c r="Z269" s="562"/>
    </row>
    <row r="270" spans="3:26">
      <c r="C270" s="562"/>
      <c r="D270" s="562"/>
      <c r="E270" s="562"/>
      <c r="F270" s="562"/>
      <c r="G270" s="562"/>
      <c r="H270" s="562"/>
      <c r="I270" s="562"/>
      <c r="J270" s="562"/>
      <c r="K270" s="562"/>
      <c r="L270" s="562"/>
      <c r="M270" s="562"/>
      <c r="N270" s="562"/>
      <c r="O270" s="562"/>
      <c r="P270" s="562"/>
      <c r="Q270" s="562"/>
      <c r="R270" s="562"/>
      <c r="S270" s="562"/>
      <c r="T270" s="562"/>
      <c r="U270" s="562"/>
      <c r="V270" s="562"/>
      <c r="W270" s="562"/>
      <c r="X270" s="562"/>
      <c r="Y270" s="562"/>
      <c r="Z270" s="562"/>
    </row>
    <row r="271" spans="3:26">
      <c r="C271" s="562"/>
      <c r="D271" s="562"/>
      <c r="E271" s="562"/>
      <c r="F271" s="562"/>
      <c r="G271" s="562"/>
      <c r="H271" s="562"/>
      <c r="I271" s="562"/>
      <c r="J271" s="562"/>
      <c r="K271" s="562"/>
      <c r="L271" s="562"/>
      <c r="M271" s="562"/>
      <c r="N271" s="562"/>
      <c r="O271" s="562"/>
      <c r="P271" s="562"/>
      <c r="Q271" s="562"/>
      <c r="R271" s="562"/>
      <c r="S271" s="562"/>
      <c r="T271" s="562"/>
      <c r="U271" s="562"/>
      <c r="V271" s="562"/>
      <c r="W271" s="562"/>
      <c r="X271" s="562"/>
      <c r="Y271" s="562"/>
      <c r="Z271" s="562"/>
    </row>
    <row r="272" spans="3:26">
      <c r="C272" s="562"/>
      <c r="D272" s="562"/>
      <c r="E272" s="562"/>
      <c r="F272" s="562"/>
      <c r="G272" s="562"/>
      <c r="H272" s="562"/>
      <c r="I272" s="562"/>
      <c r="J272" s="562"/>
      <c r="K272" s="562"/>
      <c r="L272" s="562"/>
      <c r="M272" s="562"/>
      <c r="N272" s="562"/>
      <c r="O272" s="562"/>
      <c r="P272" s="562"/>
      <c r="Q272" s="562"/>
      <c r="R272" s="562"/>
      <c r="S272" s="562"/>
      <c r="T272" s="562"/>
      <c r="U272" s="562"/>
      <c r="V272" s="562"/>
      <c r="W272" s="562"/>
      <c r="X272" s="562"/>
      <c r="Y272" s="562"/>
      <c r="Z272" s="562"/>
    </row>
    <row r="273" spans="3:26">
      <c r="C273" s="562"/>
      <c r="D273" s="562"/>
      <c r="E273" s="562"/>
      <c r="F273" s="562"/>
      <c r="G273" s="562"/>
      <c r="H273" s="562"/>
      <c r="I273" s="562"/>
      <c r="J273" s="562"/>
      <c r="K273" s="562"/>
      <c r="L273" s="562"/>
      <c r="M273" s="562"/>
      <c r="N273" s="562"/>
      <c r="O273" s="562"/>
      <c r="P273" s="562"/>
      <c r="Q273" s="562"/>
      <c r="R273" s="562"/>
      <c r="S273" s="562"/>
      <c r="T273" s="562"/>
      <c r="U273" s="562"/>
      <c r="V273" s="562"/>
      <c r="W273" s="562"/>
      <c r="X273" s="562"/>
      <c r="Y273" s="562"/>
      <c r="Z273" s="562"/>
    </row>
    <row r="274" spans="3:26">
      <c r="C274" s="562"/>
      <c r="D274" s="562"/>
      <c r="E274" s="562"/>
      <c r="F274" s="562"/>
      <c r="G274" s="562"/>
      <c r="H274" s="562"/>
      <c r="I274" s="562"/>
      <c r="J274" s="562"/>
      <c r="K274" s="562"/>
      <c r="L274" s="562"/>
      <c r="M274" s="562"/>
      <c r="N274" s="562"/>
      <c r="O274" s="562"/>
      <c r="P274" s="562"/>
      <c r="Q274" s="562"/>
      <c r="R274" s="562"/>
      <c r="S274" s="562"/>
      <c r="T274" s="562"/>
      <c r="U274" s="562"/>
      <c r="V274" s="562"/>
      <c r="W274" s="562"/>
      <c r="X274" s="562"/>
      <c r="Y274" s="562"/>
      <c r="Z274" s="562"/>
    </row>
    <row r="275" spans="3:26">
      <c r="C275" s="562"/>
      <c r="D275" s="562"/>
      <c r="E275" s="562"/>
      <c r="F275" s="562"/>
      <c r="G275" s="562"/>
      <c r="H275" s="562"/>
      <c r="I275" s="562"/>
      <c r="J275" s="562"/>
      <c r="K275" s="562"/>
      <c r="L275" s="562"/>
      <c r="M275" s="562"/>
      <c r="N275" s="562"/>
      <c r="O275" s="562"/>
      <c r="P275" s="562"/>
      <c r="Q275" s="562"/>
      <c r="R275" s="562"/>
      <c r="S275" s="562"/>
      <c r="T275" s="562"/>
      <c r="U275" s="562"/>
      <c r="V275" s="562"/>
      <c r="W275" s="562"/>
      <c r="X275" s="562"/>
      <c r="Y275" s="562"/>
      <c r="Z275" s="562"/>
    </row>
    <row r="276" spans="3:26">
      <c r="C276" s="562"/>
      <c r="D276" s="562"/>
      <c r="E276" s="562"/>
      <c r="F276" s="562"/>
      <c r="G276" s="562"/>
      <c r="H276" s="562"/>
      <c r="I276" s="562"/>
      <c r="J276" s="562"/>
      <c r="K276" s="562"/>
      <c r="L276" s="562"/>
      <c r="M276" s="562"/>
      <c r="N276" s="562"/>
      <c r="O276" s="562"/>
      <c r="P276" s="562"/>
      <c r="Q276" s="562"/>
      <c r="R276" s="562"/>
      <c r="S276" s="562"/>
      <c r="T276" s="562"/>
      <c r="U276" s="562"/>
      <c r="V276" s="562"/>
      <c r="W276" s="562"/>
      <c r="X276" s="562"/>
      <c r="Y276" s="562"/>
      <c r="Z276" s="562"/>
    </row>
    <row r="277" spans="3:26">
      <c r="C277" s="562"/>
      <c r="D277" s="562"/>
      <c r="E277" s="562"/>
      <c r="F277" s="562"/>
      <c r="G277" s="562"/>
      <c r="H277" s="562"/>
      <c r="I277" s="562"/>
      <c r="J277" s="562"/>
      <c r="K277" s="562"/>
      <c r="L277" s="562"/>
      <c r="M277" s="562"/>
      <c r="N277" s="562"/>
      <c r="O277" s="562"/>
      <c r="P277" s="562"/>
      <c r="Q277" s="562"/>
      <c r="R277" s="562"/>
      <c r="S277" s="562"/>
      <c r="T277" s="562"/>
      <c r="U277" s="562"/>
      <c r="V277" s="562"/>
      <c r="W277" s="562"/>
      <c r="X277" s="562"/>
      <c r="Y277" s="562"/>
      <c r="Z277" s="562"/>
    </row>
    <row r="278" spans="3:26">
      <c r="C278" s="562"/>
      <c r="D278" s="562"/>
      <c r="E278" s="562"/>
      <c r="F278" s="562"/>
      <c r="G278" s="562"/>
      <c r="H278" s="562"/>
      <c r="I278" s="562"/>
      <c r="J278" s="562"/>
      <c r="K278" s="562"/>
      <c r="L278" s="562"/>
      <c r="M278" s="562"/>
      <c r="N278" s="562"/>
      <c r="O278" s="562"/>
      <c r="P278" s="562"/>
      <c r="Q278" s="562"/>
      <c r="R278" s="562"/>
      <c r="S278" s="562"/>
      <c r="T278" s="562"/>
      <c r="U278" s="562"/>
      <c r="V278" s="562"/>
      <c r="W278" s="562"/>
      <c r="X278" s="562"/>
      <c r="Y278" s="562"/>
      <c r="Z278" s="562"/>
    </row>
    <row r="279" spans="3:26">
      <c r="C279" s="562"/>
      <c r="D279" s="562"/>
      <c r="E279" s="562"/>
      <c r="F279" s="562"/>
      <c r="G279" s="562"/>
      <c r="H279" s="562"/>
      <c r="I279" s="562"/>
      <c r="J279" s="562"/>
      <c r="K279" s="562"/>
      <c r="L279" s="562"/>
      <c r="M279" s="562"/>
      <c r="N279" s="562"/>
      <c r="O279" s="562"/>
      <c r="P279" s="562"/>
      <c r="Q279" s="562"/>
      <c r="R279" s="562"/>
      <c r="S279" s="562"/>
      <c r="T279" s="562"/>
      <c r="U279" s="562"/>
      <c r="V279" s="562"/>
      <c r="W279" s="562"/>
      <c r="X279" s="562"/>
      <c r="Y279" s="562"/>
      <c r="Z279" s="562"/>
    </row>
    <row r="280" spans="3:26">
      <c r="C280" s="562"/>
      <c r="D280" s="562"/>
      <c r="E280" s="562"/>
      <c r="F280" s="562"/>
      <c r="G280" s="562"/>
      <c r="H280" s="562"/>
      <c r="I280" s="562"/>
      <c r="J280" s="562"/>
      <c r="K280" s="562"/>
      <c r="L280" s="562"/>
      <c r="M280" s="562"/>
      <c r="N280" s="562"/>
      <c r="O280" s="562"/>
      <c r="P280" s="562"/>
      <c r="Q280" s="562"/>
      <c r="R280" s="562"/>
      <c r="S280" s="562"/>
      <c r="T280" s="562"/>
      <c r="U280" s="562"/>
      <c r="V280" s="562"/>
      <c r="W280" s="562"/>
      <c r="X280" s="562"/>
      <c r="Y280" s="562"/>
      <c r="Z280" s="562"/>
    </row>
    <row r="281" spans="3:26">
      <c r="C281" s="562"/>
      <c r="D281" s="562"/>
      <c r="E281" s="562"/>
      <c r="F281" s="562"/>
      <c r="G281" s="562"/>
      <c r="H281" s="562"/>
      <c r="I281" s="562"/>
      <c r="J281" s="562"/>
      <c r="K281" s="562"/>
      <c r="L281" s="562"/>
      <c r="M281" s="562"/>
      <c r="N281" s="562"/>
      <c r="O281" s="562"/>
      <c r="P281" s="562"/>
      <c r="Q281" s="562"/>
      <c r="R281" s="562"/>
      <c r="S281" s="562"/>
      <c r="T281" s="562"/>
      <c r="U281" s="562"/>
      <c r="V281" s="562"/>
      <c r="W281" s="562"/>
      <c r="X281" s="562"/>
      <c r="Y281" s="562"/>
      <c r="Z281" s="562"/>
    </row>
    <row r="282" spans="3:26">
      <c r="C282" s="562"/>
      <c r="D282" s="562"/>
      <c r="E282" s="562"/>
      <c r="F282" s="562"/>
      <c r="G282" s="562"/>
      <c r="H282" s="562"/>
      <c r="I282" s="562"/>
      <c r="J282" s="562"/>
      <c r="K282" s="562"/>
      <c r="L282" s="562"/>
      <c r="M282" s="562"/>
      <c r="N282" s="562"/>
      <c r="O282" s="562"/>
      <c r="P282" s="562"/>
      <c r="Q282" s="562"/>
      <c r="R282" s="562"/>
      <c r="S282" s="562"/>
      <c r="T282" s="562"/>
      <c r="U282" s="562"/>
      <c r="V282" s="562"/>
      <c r="W282" s="562"/>
      <c r="X282" s="562"/>
      <c r="Y282" s="562"/>
      <c r="Z282" s="562"/>
    </row>
    <row r="283" spans="3:26">
      <c r="C283" s="562"/>
      <c r="D283" s="562"/>
      <c r="E283" s="562"/>
      <c r="F283" s="562"/>
      <c r="G283" s="562"/>
      <c r="H283" s="562"/>
      <c r="I283" s="562"/>
      <c r="J283" s="562"/>
      <c r="K283" s="562"/>
      <c r="L283" s="562"/>
      <c r="M283" s="562"/>
      <c r="N283" s="562"/>
      <c r="O283" s="562"/>
      <c r="P283" s="562"/>
      <c r="Q283" s="562"/>
      <c r="R283" s="562"/>
      <c r="S283" s="562"/>
      <c r="T283" s="562"/>
      <c r="U283" s="562"/>
      <c r="V283" s="562"/>
      <c r="W283" s="562"/>
      <c r="X283" s="562"/>
      <c r="Y283" s="562"/>
      <c r="Z283" s="562"/>
    </row>
    <row r="284" spans="3:26">
      <c r="C284" s="562"/>
      <c r="D284" s="562"/>
      <c r="E284" s="562"/>
      <c r="F284" s="562"/>
      <c r="G284" s="562"/>
      <c r="H284" s="562"/>
      <c r="I284" s="562"/>
      <c r="J284" s="562"/>
      <c r="K284" s="562"/>
      <c r="L284" s="562"/>
      <c r="M284" s="562"/>
      <c r="N284" s="562"/>
      <c r="O284" s="562"/>
      <c r="P284" s="562"/>
      <c r="Q284" s="562"/>
      <c r="R284" s="562"/>
      <c r="S284" s="562"/>
      <c r="T284" s="562"/>
      <c r="U284" s="562"/>
      <c r="V284" s="562"/>
      <c r="W284" s="562"/>
      <c r="X284" s="562"/>
      <c r="Y284" s="562"/>
      <c r="Z284" s="562"/>
    </row>
    <row r="285" spans="3:26">
      <c r="C285" s="562"/>
      <c r="D285" s="562"/>
      <c r="E285" s="562"/>
      <c r="F285" s="562"/>
      <c r="G285" s="562"/>
      <c r="H285" s="562"/>
      <c r="I285" s="562"/>
      <c r="J285" s="562"/>
      <c r="K285" s="562"/>
      <c r="L285" s="562"/>
      <c r="M285" s="562"/>
      <c r="N285" s="562"/>
      <c r="O285" s="562"/>
      <c r="P285" s="562"/>
      <c r="Q285" s="562"/>
      <c r="R285" s="562"/>
      <c r="S285" s="562"/>
      <c r="T285" s="562"/>
      <c r="U285" s="562"/>
      <c r="V285" s="562"/>
      <c r="W285" s="562"/>
      <c r="X285" s="562"/>
      <c r="Y285" s="562"/>
      <c r="Z285" s="562"/>
    </row>
    <row r="286" spans="3:26">
      <c r="C286" s="562"/>
      <c r="D286" s="562"/>
      <c r="E286" s="562"/>
      <c r="F286" s="562"/>
      <c r="G286" s="562"/>
      <c r="H286" s="562"/>
      <c r="I286" s="562"/>
      <c r="J286" s="562"/>
      <c r="K286" s="562"/>
      <c r="L286" s="562"/>
      <c r="M286" s="562"/>
      <c r="N286" s="562"/>
      <c r="O286" s="562"/>
      <c r="P286" s="562"/>
      <c r="Q286" s="562"/>
      <c r="R286" s="562"/>
      <c r="S286" s="562"/>
      <c r="T286" s="562"/>
      <c r="U286" s="562"/>
      <c r="V286" s="562"/>
      <c r="W286" s="562"/>
      <c r="X286" s="562"/>
      <c r="Y286" s="562"/>
      <c r="Z286" s="562"/>
    </row>
    <row r="287" spans="3:26">
      <c r="C287" s="562"/>
      <c r="D287" s="562"/>
      <c r="E287" s="562"/>
      <c r="F287" s="562"/>
      <c r="G287" s="562"/>
      <c r="H287" s="562"/>
      <c r="I287" s="562"/>
      <c r="J287" s="562"/>
      <c r="K287" s="562"/>
      <c r="L287" s="562"/>
      <c r="M287" s="562"/>
      <c r="N287" s="562"/>
      <c r="O287" s="562"/>
      <c r="P287" s="562"/>
      <c r="Q287" s="562"/>
      <c r="R287" s="562"/>
      <c r="S287" s="562"/>
      <c r="T287" s="562"/>
      <c r="U287" s="562"/>
      <c r="V287" s="562"/>
      <c r="W287" s="562"/>
      <c r="X287" s="562"/>
      <c r="Y287" s="562"/>
      <c r="Z287" s="562"/>
    </row>
    <row r="288" spans="3:26">
      <c r="C288" s="562"/>
      <c r="D288" s="562"/>
      <c r="E288" s="562"/>
      <c r="F288" s="562"/>
      <c r="G288" s="562"/>
      <c r="H288" s="562"/>
      <c r="I288" s="562"/>
      <c r="J288" s="562"/>
      <c r="K288" s="562"/>
      <c r="L288" s="562"/>
      <c r="M288" s="562"/>
      <c r="N288" s="562"/>
      <c r="O288" s="562"/>
      <c r="P288" s="562"/>
      <c r="Q288" s="562"/>
      <c r="R288" s="562"/>
      <c r="S288" s="562"/>
      <c r="T288" s="562"/>
      <c r="U288" s="562"/>
      <c r="V288" s="562"/>
      <c r="W288" s="562"/>
      <c r="X288" s="562"/>
      <c r="Y288" s="562"/>
      <c r="Z288" s="562"/>
    </row>
    <row r="289" spans="3:26">
      <c r="C289" s="562"/>
      <c r="D289" s="562"/>
      <c r="E289" s="562"/>
      <c r="F289" s="562"/>
      <c r="G289" s="562"/>
      <c r="H289" s="562"/>
      <c r="I289" s="562"/>
      <c r="J289" s="562"/>
      <c r="K289" s="562"/>
      <c r="L289" s="562"/>
      <c r="M289" s="562"/>
      <c r="N289" s="562"/>
      <c r="O289" s="562"/>
      <c r="P289" s="562"/>
      <c r="Q289" s="562"/>
      <c r="R289" s="562"/>
      <c r="S289" s="562"/>
      <c r="T289" s="562"/>
      <c r="U289" s="562"/>
      <c r="V289" s="562"/>
      <c r="W289" s="562"/>
      <c r="X289" s="562"/>
      <c r="Y289" s="562"/>
      <c r="Z289" s="562"/>
    </row>
    <row r="290" spans="3:26">
      <c r="C290" s="562"/>
      <c r="D290" s="562"/>
      <c r="E290" s="562"/>
      <c r="F290" s="562"/>
      <c r="G290" s="562"/>
      <c r="H290" s="562"/>
      <c r="I290" s="562"/>
      <c r="J290" s="562"/>
      <c r="K290" s="562"/>
      <c r="L290" s="562"/>
      <c r="M290" s="562"/>
      <c r="N290" s="562"/>
      <c r="O290" s="562"/>
      <c r="P290" s="562"/>
      <c r="Q290" s="562"/>
      <c r="R290" s="562"/>
      <c r="S290" s="562"/>
      <c r="T290" s="562"/>
      <c r="U290" s="562"/>
      <c r="V290" s="562"/>
      <c r="W290" s="562"/>
      <c r="X290" s="562"/>
      <c r="Y290" s="562"/>
      <c r="Z290" s="562"/>
    </row>
    <row r="291" spans="3:26">
      <c r="C291" s="562"/>
      <c r="D291" s="562"/>
      <c r="E291" s="562"/>
      <c r="F291" s="562"/>
      <c r="G291" s="562"/>
      <c r="H291" s="562"/>
      <c r="I291" s="562"/>
      <c r="J291" s="562"/>
      <c r="K291" s="562"/>
      <c r="L291" s="562"/>
      <c r="M291" s="562"/>
      <c r="N291" s="562"/>
      <c r="O291" s="562"/>
      <c r="P291" s="562"/>
      <c r="Q291" s="562"/>
      <c r="R291" s="562"/>
      <c r="S291" s="562"/>
      <c r="T291" s="562"/>
      <c r="U291" s="562"/>
      <c r="V291" s="562"/>
      <c r="W291" s="562"/>
      <c r="X291" s="562"/>
      <c r="Y291" s="562"/>
      <c r="Z291" s="562"/>
    </row>
    <row r="292" spans="3:26">
      <c r="C292" s="562"/>
      <c r="D292" s="562"/>
      <c r="E292" s="562"/>
      <c r="F292" s="562"/>
      <c r="G292" s="562"/>
      <c r="H292" s="562"/>
      <c r="I292" s="562"/>
      <c r="J292" s="562"/>
      <c r="K292" s="562"/>
      <c r="L292" s="562"/>
      <c r="M292" s="562"/>
      <c r="N292" s="562"/>
      <c r="O292" s="562"/>
      <c r="P292" s="562"/>
      <c r="Q292" s="562"/>
      <c r="R292" s="562"/>
      <c r="S292" s="562"/>
      <c r="T292" s="562"/>
      <c r="U292" s="562"/>
      <c r="V292" s="562"/>
      <c r="W292" s="562"/>
      <c r="X292" s="562"/>
      <c r="Y292" s="562"/>
      <c r="Z292" s="562"/>
    </row>
    <row r="293" spans="3:26">
      <c r="C293" s="562"/>
      <c r="D293" s="562"/>
      <c r="E293" s="562"/>
      <c r="F293" s="562"/>
      <c r="G293" s="562"/>
      <c r="H293" s="562"/>
      <c r="I293" s="562"/>
      <c r="J293" s="562"/>
      <c r="K293" s="562"/>
      <c r="L293" s="562"/>
      <c r="M293" s="562"/>
      <c r="N293" s="562"/>
      <c r="O293" s="562"/>
      <c r="P293" s="562"/>
      <c r="Q293" s="562"/>
      <c r="R293" s="562"/>
      <c r="S293" s="562"/>
      <c r="T293" s="562"/>
      <c r="U293" s="562"/>
      <c r="V293" s="562"/>
      <c r="W293" s="562"/>
      <c r="X293" s="562"/>
      <c r="Y293" s="562"/>
      <c r="Z293" s="562"/>
    </row>
    <row r="294" spans="3:26">
      <c r="C294" s="562"/>
      <c r="D294" s="562"/>
      <c r="E294" s="562"/>
      <c r="F294" s="562"/>
      <c r="G294" s="562"/>
      <c r="H294" s="562"/>
      <c r="I294" s="562"/>
      <c r="J294" s="562"/>
      <c r="K294" s="562"/>
      <c r="L294" s="562"/>
      <c r="M294" s="562"/>
      <c r="N294" s="562"/>
      <c r="O294" s="562"/>
      <c r="P294" s="562"/>
      <c r="Q294" s="562"/>
      <c r="R294" s="562"/>
      <c r="S294" s="562"/>
      <c r="T294" s="562"/>
      <c r="U294" s="562"/>
      <c r="V294" s="562"/>
      <c r="W294" s="562"/>
      <c r="X294" s="562"/>
      <c r="Y294" s="562"/>
      <c r="Z294" s="562"/>
    </row>
    <row r="295" spans="3:26">
      <c r="C295" s="562"/>
      <c r="D295" s="562"/>
      <c r="E295" s="562"/>
      <c r="F295" s="562"/>
      <c r="G295" s="562"/>
      <c r="H295" s="562"/>
      <c r="I295" s="562"/>
      <c r="J295" s="562"/>
      <c r="K295" s="562"/>
      <c r="L295" s="562"/>
      <c r="M295" s="562"/>
      <c r="N295" s="562"/>
      <c r="O295" s="562"/>
      <c r="P295" s="562"/>
      <c r="Q295" s="562"/>
      <c r="R295" s="562"/>
      <c r="S295" s="562"/>
      <c r="T295" s="562"/>
      <c r="U295" s="562"/>
      <c r="V295" s="562"/>
      <c r="W295" s="562"/>
      <c r="X295" s="562"/>
      <c r="Y295" s="562"/>
      <c r="Z295" s="562"/>
    </row>
    <row r="296" spans="3:26">
      <c r="C296" s="562"/>
      <c r="D296" s="562"/>
      <c r="E296" s="562"/>
      <c r="F296" s="562"/>
      <c r="G296" s="562"/>
      <c r="H296" s="562"/>
      <c r="I296" s="562"/>
      <c r="J296" s="562"/>
      <c r="K296" s="562"/>
      <c r="L296" s="562"/>
      <c r="M296" s="562"/>
      <c r="N296" s="562"/>
      <c r="O296" s="562"/>
      <c r="P296" s="562"/>
      <c r="Q296" s="562"/>
      <c r="R296" s="562"/>
      <c r="S296" s="562"/>
      <c r="T296" s="562"/>
      <c r="U296" s="562"/>
      <c r="V296" s="562"/>
      <c r="W296" s="562"/>
      <c r="X296" s="562"/>
      <c r="Y296" s="562"/>
      <c r="Z296" s="562"/>
    </row>
    <row r="297" spans="3:26">
      <c r="C297" s="562"/>
      <c r="D297" s="562"/>
      <c r="E297" s="562"/>
      <c r="F297" s="562"/>
      <c r="G297" s="562"/>
      <c r="H297" s="562"/>
      <c r="I297" s="562"/>
      <c r="J297" s="562"/>
      <c r="K297" s="562"/>
      <c r="L297" s="562"/>
      <c r="M297" s="562"/>
      <c r="N297" s="562"/>
      <c r="O297" s="562"/>
      <c r="P297" s="562"/>
      <c r="Q297" s="562"/>
      <c r="R297" s="562"/>
      <c r="S297" s="562"/>
      <c r="T297" s="562"/>
      <c r="U297" s="562"/>
      <c r="V297" s="562"/>
      <c r="W297" s="562"/>
      <c r="X297" s="562"/>
      <c r="Y297" s="562"/>
      <c r="Z297" s="562"/>
    </row>
    <row r="298" spans="3:26">
      <c r="C298" s="562"/>
      <c r="D298" s="562"/>
      <c r="E298" s="562"/>
      <c r="F298" s="562"/>
      <c r="G298" s="562"/>
      <c r="H298" s="562"/>
      <c r="I298" s="562"/>
      <c r="J298" s="562"/>
      <c r="K298" s="562"/>
      <c r="L298" s="562"/>
      <c r="M298" s="562"/>
      <c r="N298" s="562"/>
      <c r="O298" s="562"/>
      <c r="P298" s="562"/>
      <c r="Q298" s="562"/>
      <c r="R298" s="562"/>
      <c r="S298" s="562"/>
      <c r="T298" s="562"/>
      <c r="U298" s="562"/>
      <c r="V298" s="562"/>
      <c r="W298" s="562"/>
      <c r="X298" s="562"/>
      <c r="Y298" s="562"/>
      <c r="Z298" s="562"/>
    </row>
    <row r="299" spans="3:26">
      <c r="C299" s="562"/>
      <c r="D299" s="562"/>
      <c r="E299" s="562"/>
      <c r="F299" s="562"/>
      <c r="G299" s="562"/>
      <c r="H299" s="562"/>
      <c r="I299" s="562"/>
      <c r="J299" s="562"/>
      <c r="K299" s="562"/>
      <c r="L299" s="562"/>
      <c r="M299" s="562"/>
      <c r="N299" s="562"/>
      <c r="O299" s="562"/>
      <c r="P299" s="562"/>
      <c r="Q299" s="562"/>
      <c r="R299" s="562"/>
      <c r="S299" s="562"/>
      <c r="T299" s="562"/>
      <c r="U299" s="562"/>
      <c r="V299" s="562"/>
      <c r="W299" s="562"/>
      <c r="X299" s="562"/>
      <c r="Y299" s="562"/>
      <c r="Z299" s="562"/>
    </row>
    <row r="300" spans="3:26">
      <c r="C300" s="562"/>
      <c r="D300" s="562"/>
      <c r="E300" s="562"/>
      <c r="F300" s="562"/>
      <c r="G300" s="562"/>
      <c r="H300" s="562"/>
      <c r="I300" s="562"/>
      <c r="J300" s="562"/>
      <c r="K300" s="562"/>
      <c r="L300" s="562"/>
      <c r="M300" s="562"/>
      <c r="N300" s="562"/>
      <c r="O300" s="562"/>
      <c r="P300" s="562"/>
      <c r="Q300" s="562"/>
      <c r="R300" s="562"/>
      <c r="S300" s="562"/>
      <c r="T300" s="562"/>
      <c r="U300" s="562"/>
      <c r="V300" s="562"/>
      <c r="W300" s="562"/>
      <c r="X300" s="562"/>
      <c r="Y300" s="562"/>
      <c r="Z300" s="562"/>
    </row>
    <row r="301" spans="3:26">
      <c r="C301" s="562"/>
      <c r="D301" s="562"/>
      <c r="E301" s="562"/>
      <c r="F301" s="562"/>
      <c r="G301" s="562"/>
      <c r="H301" s="562"/>
      <c r="I301" s="562"/>
      <c r="J301" s="562"/>
      <c r="K301" s="562"/>
      <c r="L301" s="562"/>
      <c r="M301" s="562"/>
      <c r="N301" s="562"/>
      <c r="O301" s="562"/>
      <c r="P301" s="562"/>
      <c r="Q301" s="562"/>
      <c r="R301" s="562"/>
      <c r="S301" s="562"/>
      <c r="T301" s="562"/>
      <c r="U301" s="562"/>
      <c r="V301" s="562"/>
      <c r="W301" s="562"/>
      <c r="X301" s="562"/>
      <c r="Y301" s="562"/>
      <c r="Z301" s="562"/>
    </row>
    <row r="302" spans="3:26">
      <c r="C302" s="562"/>
      <c r="D302" s="562"/>
      <c r="E302" s="562"/>
      <c r="F302" s="562"/>
      <c r="G302" s="562"/>
      <c r="H302" s="562"/>
      <c r="I302" s="562"/>
      <c r="J302" s="562"/>
      <c r="K302" s="562"/>
      <c r="L302" s="562"/>
      <c r="M302" s="562"/>
      <c r="N302" s="562"/>
      <c r="O302" s="562"/>
      <c r="P302" s="562"/>
      <c r="Q302" s="562"/>
      <c r="R302" s="562"/>
      <c r="S302" s="562"/>
      <c r="T302" s="562"/>
      <c r="U302" s="562"/>
      <c r="V302" s="562"/>
      <c r="W302" s="562"/>
      <c r="X302" s="562"/>
      <c r="Y302" s="562"/>
      <c r="Z302" s="562"/>
    </row>
    <row r="303" spans="3:26">
      <c r="C303" s="562"/>
      <c r="D303" s="562"/>
      <c r="E303" s="562"/>
      <c r="F303" s="562"/>
      <c r="G303" s="562"/>
      <c r="H303" s="562"/>
      <c r="I303" s="562"/>
      <c r="J303" s="562"/>
      <c r="K303" s="562"/>
      <c r="L303" s="562"/>
      <c r="M303" s="562"/>
      <c r="N303" s="562"/>
      <c r="O303" s="562"/>
      <c r="P303" s="562"/>
      <c r="Q303" s="562"/>
      <c r="R303" s="562"/>
      <c r="S303" s="562"/>
      <c r="T303" s="562"/>
      <c r="U303" s="562"/>
      <c r="V303" s="562"/>
      <c r="W303" s="562"/>
      <c r="X303" s="562"/>
      <c r="Y303" s="562"/>
      <c r="Z303" s="562"/>
    </row>
    <row r="304" spans="3:26">
      <c r="C304" s="562"/>
      <c r="D304" s="562"/>
      <c r="E304" s="562"/>
      <c r="F304" s="562"/>
      <c r="G304" s="562"/>
      <c r="H304" s="562"/>
      <c r="I304" s="562"/>
      <c r="J304" s="562"/>
      <c r="K304" s="562"/>
      <c r="L304" s="562"/>
      <c r="M304" s="562"/>
      <c r="N304" s="562"/>
      <c r="O304" s="562"/>
      <c r="P304" s="562"/>
      <c r="Q304" s="562"/>
      <c r="R304" s="562"/>
      <c r="S304" s="562"/>
      <c r="T304" s="562"/>
      <c r="U304" s="562"/>
      <c r="V304" s="562"/>
      <c r="W304" s="562"/>
      <c r="X304" s="562"/>
      <c r="Y304" s="562"/>
      <c r="Z304" s="562"/>
    </row>
    <row r="305" spans="3:26">
      <c r="C305" s="562"/>
      <c r="D305" s="562"/>
      <c r="E305" s="562"/>
      <c r="F305" s="562"/>
      <c r="G305" s="562"/>
      <c r="H305" s="562"/>
      <c r="I305" s="562"/>
      <c r="J305" s="562"/>
      <c r="K305" s="562"/>
      <c r="L305" s="562"/>
      <c r="M305" s="562"/>
      <c r="N305" s="562"/>
      <c r="O305" s="562"/>
      <c r="P305" s="562"/>
      <c r="Q305" s="562"/>
      <c r="R305" s="562"/>
      <c r="S305" s="562"/>
      <c r="T305" s="562"/>
      <c r="U305" s="562"/>
      <c r="V305" s="562"/>
      <c r="W305" s="562"/>
      <c r="X305" s="562"/>
      <c r="Y305" s="562"/>
      <c r="Z305" s="562"/>
    </row>
    <row r="306" spans="3:26">
      <c r="C306" s="562"/>
      <c r="D306" s="562"/>
      <c r="E306" s="562"/>
      <c r="F306" s="562"/>
      <c r="G306" s="562"/>
      <c r="H306" s="562"/>
      <c r="I306" s="562"/>
      <c r="J306" s="562"/>
      <c r="K306" s="562"/>
      <c r="L306" s="562"/>
      <c r="M306" s="562"/>
      <c r="N306" s="562"/>
      <c r="O306" s="562"/>
      <c r="P306" s="562"/>
      <c r="Q306" s="562"/>
      <c r="R306" s="562"/>
      <c r="S306" s="562"/>
      <c r="T306" s="562"/>
      <c r="U306" s="562"/>
      <c r="V306" s="562"/>
      <c r="W306" s="562"/>
      <c r="X306" s="562"/>
      <c r="Y306" s="562"/>
      <c r="Z306" s="562"/>
    </row>
    <row r="307" spans="3:26">
      <c r="C307" s="562"/>
      <c r="D307" s="562"/>
      <c r="E307" s="562"/>
      <c r="F307" s="562"/>
      <c r="G307" s="562"/>
      <c r="H307" s="562"/>
      <c r="I307" s="562"/>
      <c r="J307" s="562"/>
      <c r="K307" s="562"/>
      <c r="L307" s="562"/>
      <c r="M307" s="562"/>
      <c r="N307" s="562"/>
      <c r="O307" s="562"/>
      <c r="P307" s="562"/>
      <c r="Q307" s="562"/>
      <c r="R307" s="562"/>
      <c r="S307" s="562"/>
      <c r="T307" s="562"/>
      <c r="U307" s="562"/>
      <c r="V307" s="562"/>
      <c r="W307" s="562"/>
      <c r="X307" s="562"/>
      <c r="Y307" s="562"/>
      <c r="Z307" s="562"/>
    </row>
    <row r="308" spans="3:26">
      <c r="C308" s="562"/>
      <c r="D308" s="562"/>
      <c r="E308" s="562"/>
      <c r="F308" s="562"/>
      <c r="G308" s="562"/>
      <c r="H308" s="562"/>
      <c r="I308" s="562"/>
      <c r="J308" s="562"/>
      <c r="K308" s="562"/>
      <c r="L308" s="562"/>
      <c r="M308" s="562"/>
      <c r="N308" s="562"/>
      <c r="O308" s="562"/>
      <c r="P308" s="562"/>
      <c r="Q308" s="562"/>
      <c r="R308" s="562"/>
      <c r="S308" s="562"/>
      <c r="T308" s="562"/>
      <c r="U308" s="562"/>
      <c r="V308" s="562"/>
      <c r="W308" s="562"/>
      <c r="X308" s="562"/>
      <c r="Y308" s="562"/>
      <c r="Z308" s="562"/>
    </row>
    <row r="309" spans="3:26">
      <c r="C309" s="562"/>
      <c r="D309" s="562"/>
      <c r="E309" s="562"/>
      <c r="F309" s="562"/>
      <c r="G309" s="562"/>
      <c r="H309" s="562"/>
      <c r="I309" s="562"/>
      <c r="J309" s="562"/>
      <c r="K309" s="562"/>
      <c r="L309" s="562"/>
      <c r="M309" s="562"/>
      <c r="N309" s="562"/>
      <c r="O309" s="562"/>
      <c r="P309" s="562"/>
      <c r="Q309" s="562"/>
      <c r="R309" s="562"/>
      <c r="S309" s="562"/>
      <c r="T309" s="562"/>
      <c r="U309" s="562"/>
      <c r="V309" s="562"/>
      <c r="W309" s="562"/>
      <c r="X309" s="562"/>
      <c r="Y309" s="562"/>
      <c r="Z309" s="562"/>
    </row>
    <row r="310" spans="3:26">
      <c r="C310" s="562"/>
      <c r="D310" s="562"/>
      <c r="E310" s="562"/>
      <c r="F310" s="562"/>
      <c r="G310" s="562"/>
      <c r="H310" s="562"/>
      <c r="I310" s="562"/>
      <c r="J310" s="562"/>
      <c r="K310" s="562"/>
      <c r="L310" s="562"/>
      <c r="M310" s="562"/>
      <c r="N310" s="562"/>
      <c r="O310" s="562"/>
      <c r="P310" s="562"/>
      <c r="Q310" s="562"/>
      <c r="R310" s="562"/>
      <c r="S310" s="562"/>
      <c r="T310" s="562"/>
      <c r="U310" s="562"/>
      <c r="V310" s="562"/>
      <c r="W310" s="562"/>
      <c r="X310" s="562"/>
      <c r="Y310" s="562"/>
      <c r="Z310" s="562"/>
    </row>
    <row r="311" spans="3:26">
      <c r="C311" s="562"/>
      <c r="D311" s="562"/>
      <c r="E311" s="562"/>
      <c r="F311" s="562"/>
      <c r="G311" s="562"/>
      <c r="H311" s="562"/>
      <c r="I311" s="562"/>
      <c r="J311" s="562"/>
      <c r="K311" s="562"/>
      <c r="L311" s="562"/>
      <c r="M311" s="562"/>
      <c r="N311" s="562"/>
      <c r="O311" s="562"/>
      <c r="P311" s="562"/>
      <c r="Q311" s="562"/>
      <c r="R311" s="562"/>
      <c r="S311" s="562"/>
      <c r="T311" s="562"/>
      <c r="U311" s="562"/>
      <c r="V311" s="562"/>
      <c r="W311" s="562"/>
      <c r="X311" s="562"/>
      <c r="Y311" s="562"/>
      <c r="Z311" s="562"/>
    </row>
    <row r="312" spans="3:26">
      <c r="C312" s="562"/>
      <c r="D312" s="562"/>
      <c r="E312" s="562"/>
      <c r="F312" s="562"/>
      <c r="G312" s="562"/>
      <c r="H312" s="562"/>
      <c r="I312" s="562"/>
      <c r="J312" s="562"/>
      <c r="K312" s="562"/>
      <c r="L312" s="562"/>
      <c r="M312" s="562"/>
      <c r="N312" s="562"/>
      <c r="O312" s="562"/>
      <c r="P312" s="562"/>
      <c r="Q312" s="562"/>
      <c r="R312" s="562"/>
      <c r="S312" s="562"/>
      <c r="T312" s="562"/>
      <c r="U312" s="562"/>
      <c r="V312" s="562"/>
      <c r="W312" s="562"/>
      <c r="X312" s="562"/>
      <c r="Y312" s="562"/>
      <c r="Z312" s="562"/>
    </row>
    <row r="313" spans="3:26">
      <c r="C313" s="562"/>
      <c r="D313" s="562"/>
      <c r="E313" s="562"/>
      <c r="F313" s="562"/>
      <c r="G313" s="562"/>
      <c r="H313" s="562"/>
      <c r="I313" s="562"/>
      <c r="J313" s="562"/>
      <c r="K313" s="562"/>
      <c r="L313" s="562"/>
      <c r="M313" s="562"/>
      <c r="N313" s="562"/>
      <c r="O313" s="562"/>
      <c r="P313" s="562"/>
      <c r="Q313" s="562"/>
      <c r="R313" s="562"/>
      <c r="S313" s="562"/>
      <c r="T313" s="562"/>
      <c r="U313" s="562"/>
      <c r="V313" s="562"/>
      <c r="W313" s="562"/>
      <c r="X313" s="562"/>
      <c r="Y313" s="562"/>
      <c r="Z313" s="562"/>
    </row>
    <row r="314" spans="3:26">
      <c r="C314" s="562"/>
      <c r="D314" s="562"/>
      <c r="E314" s="562"/>
      <c r="F314" s="562"/>
      <c r="G314" s="562"/>
      <c r="H314" s="562"/>
      <c r="I314" s="562"/>
      <c r="J314" s="562"/>
      <c r="K314" s="562"/>
      <c r="L314" s="562"/>
      <c r="M314" s="562"/>
      <c r="N314" s="562"/>
      <c r="O314" s="562"/>
      <c r="P314" s="562"/>
      <c r="Q314" s="562"/>
      <c r="R314" s="562"/>
      <c r="S314" s="562"/>
      <c r="T314" s="562"/>
      <c r="U314" s="562"/>
      <c r="V314" s="562"/>
      <c r="W314" s="562"/>
      <c r="X314" s="562"/>
      <c r="Y314" s="562"/>
      <c r="Z314" s="562"/>
    </row>
    <row r="315" spans="3:26">
      <c r="C315" s="562"/>
      <c r="D315" s="562"/>
      <c r="E315" s="562"/>
      <c r="F315" s="562"/>
      <c r="G315" s="562"/>
      <c r="H315" s="562"/>
      <c r="I315" s="562"/>
      <c r="J315" s="562"/>
      <c r="K315" s="562"/>
      <c r="L315" s="562"/>
      <c r="M315" s="562"/>
      <c r="N315" s="562"/>
      <c r="O315" s="562"/>
      <c r="P315" s="562"/>
      <c r="Q315" s="562"/>
      <c r="R315" s="562"/>
      <c r="S315" s="562"/>
      <c r="T315" s="562"/>
      <c r="U315" s="562"/>
      <c r="V315" s="562"/>
      <c r="W315" s="562"/>
      <c r="X315" s="562"/>
      <c r="Y315" s="562"/>
      <c r="Z315" s="562"/>
    </row>
    <row r="316" spans="3:26">
      <c r="C316" s="562"/>
      <c r="D316" s="562"/>
      <c r="E316" s="562"/>
      <c r="F316" s="562"/>
      <c r="G316" s="562"/>
      <c r="H316" s="562"/>
      <c r="I316" s="562"/>
      <c r="J316" s="562"/>
      <c r="K316" s="562"/>
      <c r="L316" s="562"/>
      <c r="M316" s="562"/>
      <c r="N316" s="562"/>
      <c r="O316" s="562"/>
      <c r="P316" s="562"/>
      <c r="Q316" s="562"/>
      <c r="R316" s="562"/>
      <c r="S316" s="562"/>
      <c r="T316" s="562"/>
      <c r="U316" s="562"/>
      <c r="V316" s="562"/>
      <c r="W316" s="562"/>
      <c r="X316" s="562"/>
      <c r="Y316" s="562"/>
      <c r="Z316" s="562"/>
    </row>
    <row r="317" spans="3:26">
      <c r="C317" s="562"/>
      <c r="D317" s="562"/>
      <c r="E317" s="562"/>
      <c r="F317" s="562"/>
      <c r="G317" s="562"/>
      <c r="H317" s="562"/>
      <c r="I317" s="562"/>
      <c r="J317" s="562"/>
      <c r="K317" s="562"/>
      <c r="L317" s="562"/>
      <c r="M317" s="562"/>
      <c r="N317" s="562"/>
      <c r="O317" s="562"/>
      <c r="P317" s="562"/>
      <c r="Q317" s="562"/>
      <c r="R317" s="562"/>
      <c r="S317" s="562"/>
      <c r="T317" s="562"/>
      <c r="U317" s="562"/>
      <c r="V317" s="562"/>
      <c r="W317" s="562"/>
      <c r="X317" s="562"/>
      <c r="Y317" s="562"/>
      <c r="Z317" s="562"/>
    </row>
    <row r="318" spans="3:26">
      <c r="C318" s="562"/>
      <c r="D318" s="562"/>
      <c r="E318" s="562"/>
      <c r="F318" s="562"/>
      <c r="G318" s="562"/>
      <c r="H318" s="562"/>
      <c r="I318" s="562"/>
      <c r="J318" s="562"/>
      <c r="K318" s="562"/>
      <c r="L318" s="562"/>
      <c r="M318" s="562"/>
      <c r="N318" s="562"/>
      <c r="O318" s="562"/>
      <c r="P318" s="562"/>
      <c r="Q318" s="562"/>
      <c r="R318" s="562"/>
      <c r="S318" s="562"/>
      <c r="T318" s="562"/>
      <c r="U318" s="562"/>
      <c r="V318" s="562"/>
      <c r="W318" s="562"/>
      <c r="X318" s="562"/>
      <c r="Y318" s="562"/>
      <c r="Z318" s="562"/>
    </row>
    <row r="319" spans="3:26">
      <c r="C319" s="562"/>
      <c r="D319" s="562"/>
      <c r="E319" s="562"/>
      <c r="F319" s="562"/>
      <c r="G319" s="562"/>
      <c r="H319" s="562"/>
      <c r="I319" s="562"/>
      <c r="J319" s="562"/>
      <c r="K319" s="562"/>
      <c r="L319" s="562"/>
      <c r="M319" s="562"/>
      <c r="N319" s="562"/>
      <c r="O319" s="562"/>
      <c r="P319" s="562"/>
      <c r="Q319" s="562"/>
      <c r="R319" s="562"/>
      <c r="S319" s="562"/>
      <c r="T319" s="562"/>
      <c r="U319" s="562"/>
      <c r="V319" s="562"/>
      <c r="W319" s="562"/>
      <c r="X319" s="562"/>
      <c r="Y319" s="562"/>
      <c r="Z319" s="562"/>
    </row>
    <row r="320" spans="3:26">
      <c r="C320" s="562"/>
      <c r="D320" s="562"/>
      <c r="E320" s="562"/>
      <c r="F320" s="562"/>
      <c r="G320" s="562"/>
      <c r="H320" s="562"/>
      <c r="I320" s="562"/>
      <c r="J320" s="562"/>
      <c r="K320" s="562"/>
      <c r="L320" s="562"/>
      <c r="M320" s="562"/>
      <c r="N320" s="562"/>
      <c r="O320" s="562"/>
      <c r="P320" s="562"/>
      <c r="Q320" s="562"/>
      <c r="R320" s="562"/>
      <c r="S320" s="562"/>
      <c r="T320" s="562"/>
      <c r="U320" s="562"/>
      <c r="V320" s="562"/>
      <c r="W320" s="562"/>
      <c r="X320" s="562"/>
      <c r="Y320" s="562"/>
      <c r="Z320" s="562"/>
    </row>
    <row r="321" spans="3:26">
      <c r="C321" s="562"/>
      <c r="D321" s="562"/>
      <c r="E321" s="562"/>
      <c r="F321" s="562"/>
      <c r="G321" s="562"/>
      <c r="H321" s="562"/>
      <c r="I321" s="562"/>
      <c r="J321" s="562"/>
      <c r="K321" s="562"/>
      <c r="L321" s="562"/>
      <c r="M321" s="562"/>
      <c r="N321" s="562"/>
      <c r="O321" s="562"/>
      <c r="P321" s="562"/>
      <c r="Q321" s="562"/>
      <c r="R321" s="562"/>
      <c r="S321" s="562"/>
      <c r="T321" s="562"/>
      <c r="U321" s="562"/>
      <c r="V321" s="562"/>
      <c r="W321" s="562"/>
      <c r="X321" s="562"/>
      <c r="Y321" s="562"/>
      <c r="Z321" s="562"/>
    </row>
    <row r="322" spans="3:26">
      <c r="C322" s="562"/>
      <c r="D322" s="562"/>
      <c r="E322" s="562"/>
      <c r="F322" s="562"/>
      <c r="G322" s="562"/>
      <c r="H322" s="562"/>
      <c r="I322" s="562"/>
      <c r="J322" s="562"/>
      <c r="K322" s="562"/>
      <c r="L322" s="562"/>
      <c r="M322" s="562"/>
      <c r="N322" s="562"/>
      <c r="O322" s="562"/>
      <c r="P322" s="562"/>
      <c r="Q322" s="562"/>
      <c r="R322" s="562"/>
      <c r="S322" s="562"/>
      <c r="T322" s="562"/>
      <c r="U322" s="562"/>
      <c r="V322" s="562"/>
      <c r="W322" s="562"/>
      <c r="X322" s="562"/>
      <c r="Y322" s="562"/>
      <c r="Z322" s="562"/>
    </row>
    <row r="323" spans="3:26">
      <c r="C323" s="562"/>
      <c r="D323" s="562"/>
      <c r="E323" s="562"/>
      <c r="F323" s="562"/>
      <c r="G323" s="562"/>
      <c r="H323" s="562"/>
      <c r="I323" s="562"/>
      <c r="J323" s="562"/>
      <c r="K323" s="562"/>
      <c r="L323" s="562"/>
      <c r="M323" s="562"/>
      <c r="N323" s="562"/>
      <c r="O323" s="562"/>
      <c r="P323" s="562"/>
      <c r="Q323" s="562"/>
      <c r="R323" s="562"/>
      <c r="S323" s="562"/>
      <c r="T323" s="562"/>
      <c r="U323" s="562"/>
      <c r="V323" s="562"/>
      <c r="W323" s="562"/>
      <c r="X323" s="562"/>
      <c r="Y323" s="562"/>
      <c r="Z323" s="562"/>
    </row>
    <row r="324" spans="3:26">
      <c r="C324" s="562"/>
      <c r="D324" s="562"/>
      <c r="E324" s="562"/>
      <c r="F324" s="562"/>
      <c r="G324" s="562"/>
      <c r="H324" s="562"/>
      <c r="I324" s="562"/>
      <c r="J324" s="562"/>
      <c r="K324" s="562"/>
      <c r="L324" s="562"/>
      <c r="M324" s="562"/>
      <c r="N324" s="562"/>
      <c r="O324" s="562"/>
      <c r="P324" s="562"/>
      <c r="Q324" s="562"/>
      <c r="R324" s="562"/>
      <c r="S324" s="562"/>
      <c r="T324" s="562"/>
      <c r="U324" s="562"/>
      <c r="V324" s="562"/>
      <c r="W324" s="562"/>
      <c r="X324" s="562"/>
      <c r="Y324" s="562"/>
      <c r="Z324" s="562"/>
    </row>
    <row r="325" spans="3:26">
      <c r="C325" s="562"/>
      <c r="D325" s="562"/>
      <c r="E325" s="562"/>
      <c r="F325" s="562"/>
      <c r="G325" s="562"/>
      <c r="H325" s="562"/>
      <c r="I325" s="562"/>
      <c r="J325" s="562"/>
      <c r="K325" s="562"/>
      <c r="L325" s="562"/>
      <c r="M325" s="562"/>
      <c r="N325" s="562"/>
      <c r="O325" s="562"/>
      <c r="P325" s="562"/>
      <c r="Q325" s="562"/>
      <c r="R325" s="562"/>
      <c r="S325" s="562"/>
      <c r="T325" s="562"/>
      <c r="U325" s="562"/>
      <c r="V325" s="562"/>
      <c r="W325" s="562"/>
      <c r="X325" s="562"/>
      <c r="Y325" s="562"/>
      <c r="Z325" s="562"/>
    </row>
    <row r="326" spans="3:26">
      <c r="C326" s="562"/>
      <c r="D326" s="562"/>
      <c r="E326" s="562"/>
      <c r="F326" s="562"/>
      <c r="G326" s="562"/>
      <c r="H326" s="562"/>
      <c r="I326" s="562"/>
      <c r="J326" s="562"/>
      <c r="K326" s="562"/>
      <c r="L326" s="562"/>
      <c r="M326" s="562"/>
      <c r="N326" s="562"/>
      <c r="O326" s="562"/>
      <c r="P326" s="562"/>
      <c r="Q326" s="562"/>
      <c r="R326" s="562"/>
      <c r="S326" s="562"/>
      <c r="T326" s="562"/>
      <c r="U326" s="562"/>
      <c r="V326" s="562"/>
      <c r="W326" s="562"/>
      <c r="X326" s="562"/>
      <c r="Y326" s="562"/>
      <c r="Z326" s="562"/>
    </row>
    <row r="327" spans="3:26">
      <c r="C327" s="562"/>
      <c r="D327" s="562"/>
      <c r="E327" s="562"/>
      <c r="F327" s="562"/>
      <c r="G327" s="562"/>
      <c r="H327" s="562"/>
      <c r="I327" s="562"/>
      <c r="J327" s="562"/>
      <c r="K327" s="562"/>
      <c r="L327" s="562"/>
      <c r="M327" s="562"/>
      <c r="N327" s="562"/>
      <c r="O327" s="562"/>
      <c r="P327" s="562"/>
      <c r="Q327" s="562"/>
      <c r="R327" s="562"/>
      <c r="S327" s="562"/>
      <c r="T327" s="562"/>
      <c r="U327" s="562"/>
      <c r="V327" s="562"/>
      <c r="W327" s="562"/>
      <c r="X327" s="562"/>
      <c r="Y327" s="562"/>
      <c r="Z327" s="562"/>
    </row>
    <row r="328" spans="3:26">
      <c r="C328" s="562"/>
      <c r="D328" s="562"/>
      <c r="E328" s="562"/>
      <c r="F328" s="562"/>
      <c r="G328" s="562"/>
      <c r="H328" s="562"/>
      <c r="I328" s="562"/>
      <c r="J328" s="562"/>
      <c r="K328" s="562"/>
      <c r="L328" s="562"/>
      <c r="M328" s="562"/>
      <c r="N328" s="562"/>
      <c r="O328" s="562"/>
      <c r="P328" s="562"/>
      <c r="Q328" s="562"/>
      <c r="R328" s="562"/>
      <c r="S328" s="562"/>
      <c r="T328" s="562"/>
      <c r="U328" s="562"/>
      <c r="V328" s="562"/>
      <c r="W328" s="562"/>
      <c r="X328" s="562"/>
      <c r="Y328" s="562"/>
      <c r="Z328" s="562"/>
    </row>
    <row r="329" spans="3:26">
      <c r="C329" s="562"/>
      <c r="D329" s="562"/>
      <c r="E329" s="562"/>
      <c r="F329" s="562"/>
      <c r="G329" s="562"/>
      <c r="H329" s="562"/>
      <c r="I329" s="562"/>
      <c r="J329" s="562"/>
      <c r="K329" s="562"/>
      <c r="L329" s="562"/>
      <c r="M329" s="562"/>
      <c r="N329" s="562"/>
      <c r="O329" s="562"/>
      <c r="P329" s="562"/>
      <c r="Q329" s="562"/>
      <c r="R329" s="562"/>
      <c r="S329" s="562"/>
      <c r="T329" s="562"/>
      <c r="U329" s="562"/>
      <c r="V329" s="562"/>
      <c r="W329" s="562"/>
      <c r="X329" s="562"/>
      <c r="Y329" s="562"/>
      <c r="Z329" s="562"/>
    </row>
    <row r="330" spans="3:26">
      <c r="C330" s="562"/>
      <c r="D330" s="562"/>
      <c r="E330" s="562"/>
      <c r="F330" s="562"/>
      <c r="G330" s="562"/>
      <c r="H330" s="562"/>
      <c r="I330" s="562"/>
      <c r="J330" s="562"/>
      <c r="K330" s="562"/>
      <c r="L330" s="562"/>
      <c r="M330" s="562"/>
      <c r="N330" s="562"/>
      <c r="O330" s="562"/>
      <c r="P330" s="562"/>
      <c r="Q330" s="562"/>
      <c r="R330" s="562"/>
      <c r="S330" s="562"/>
      <c r="T330" s="562"/>
      <c r="U330" s="562"/>
      <c r="V330" s="562"/>
      <c r="W330" s="562"/>
      <c r="X330" s="562"/>
      <c r="Y330" s="562"/>
      <c r="Z330" s="562"/>
    </row>
    <row r="331" spans="3:26">
      <c r="C331" s="562"/>
      <c r="D331" s="562"/>
      <c r="E331" s="562"/>
      <c r="F331" s="562"/>
      <c r="G331" s="562"/>
      <c r="H331" s="562"/>
      <c r="I331" s="562"/>
      <c r="J331" s="562"/>
      <c r="K331" s="562"/>
      <c r="L331" s="562"/>
      <c r="M331" s="562"/>
      <c r="N331" s="562"/>
      <c r="O331" s="562"/>
      <c r="P331" s="562"/>
      <c r="Q331" s="562"/>
      <c r="R331" s="562"/>
      <c r="S331" s="562"/>
      <c r="T331" s="562"/>
      <c r="U331" s="562"/>
      <c r="V331" s="562"/>
      <c r="W331" s="562"/>
      <c r="X331" s="562"/>
      <c r="Y331" s="562"/>
      <c r="Z331" s="562"/>
    </row>
    <row r="332" spans="3:26">
      <c r="C332" s="562"/>
      <c r="D332" s="562"/>
      <c r="E332" s="562"/>
      <c r="F332" s="562"/>
      <c r="G332" s="562"/>
      <c r="H332" s="562"/>
      <c r="I332" s="562"/>
      <c r="J332" s="562"/>
      <c r="K332" s="562"/>
      <c r="L332" s="562"/>
      <c r="M332" s="562"/>
      <c r="N332" s="562"/>
      <c r="O332" s="562"/>
      <c r="P332" s="562"/>
      <c r="Q332" s="562"/>
      <c r="R332" s="562"/>
      <c r="S332" s="562"/>
      <c r="T332" s="562"/>
      <c r="U332" s="562"/>
      <c r="V332" s="562"/>
      <c r="W332" s="562"/>
      <c r="X332" s="562"/>
      <c r="Y332" s="562"/>
      <c r="Z332" s="562"/>
    </row>
    <row r="333" spans="3:26">
      <c r="C333" s="562"/>
      <c r="D333" s="562"/>
      <c r="E333" s="562"/>
      <c r="F333" s="562"/>
      <c r="G333" s="562"/>
      <c r="H333" s="562"/>
      <c r="I333" s="562"/>
      <c r="J333" s="562"/>
      <c r="K333" s="562"/>
      <c r="L333" s="562"/>
      <c r="M333" s="562"/>
      <c r="N333" s="562"/>
      <c r="O333" s="562"/>
      <c r="P333" s="562"/>
      <c r="Q333" s="562"/>
      <c r="R333" s="562"/>
      <c r="S333" s="562"/>
      <c r="T333" s="562"/>
      <c r="U333" s="562"/>
      <c r="V333" s="562"/>
      <c r="W333" s="562"/>
      <c r="X333" s="562"/>
      <c r="Y333" s="562"/>
      <c r="Z333" s="562"/>
    </row>
    <row r="334" spans="3:26">
      <c r="C334" s="562"/>
      <c r="D334" s="562"/>
      <c r="E334" s="562"/>
      <c r="F334" s="562"/>
      <c r="G334" s="562"/>
      <c r="H334" s="562"/>
      <c r="I334" s="562"/>
      <c r="J334" s="562"/>
      <c r="K334" s="562"/>
      <c r="L334" s="562"/>
      <c r="M334" s="562"/>
      <c r="N334" s="562"/>
      <c r="O334" s="562"/>
      <c r="P334" s="562"/>
      <c r="Q334" s="562"/>
      <c r="R334" s="562"/>
      <c r="S334" s="562"/>
      <c r="T334" s="562"/>
      <c r="U334" s="562"/>
      <c r="V334" s="562"/>
      <c r="W334" s="562"/>
      <c r="X334" s="562"/>
      <c r="Y334" s="562"/>
      <c r="Z334" s="562"/>
    </row>
    <row r="335" spans="3:26">
      <c r="C335" s="562"/>
      <c r="D335" s="562"/>
      <c r="E335" s="562"/>
      <c r="F335" s="562"/>
      <c r="G335" s="562"/>
      <c r="H335" s="562"/>
      <c r="I335" s="562"/>
      <c r="J335" s="562"/>
      <c r="K335" s="562"/>
      <c r="L335" s="562"/>
      <c r="M335" s="562"/>
      <c r="N335" s="562"/>
      <c r="O335" s="562"/>
      <c r="P335" s="562"/>
      <c r="Q335" s="562"/>
      <c r="R335" s="562"/>
      <c r="S335" s="562"/>
      <c r="T335" s="562"/>
      <c r="U335" s="562"/>
      <c r="V335" s="562"/>
      <c r="W335" s="562"/>
      <c r="X335" s="562"/>
      <c r="Y335" s="562"/>
      <c r="Z335" s="562"/>
    </row>
    <row r="336" spans="3:26">
      <c r="C336" s="562"/>
      <c r="D336" s="562"/>
      <c r="E336" s="562"/>
      <c r="F336" s="562"/>
      <c r="G336" s="562"/>
      <c r="H336" s="562"/>
      <c r="I336" s="562"/>
      <c r="J336" s="562"/>
      <c r="K336" s="562"/>
      <c r="L336" s="562"/>
      <c r="M336" s="562"/>
      <c r="N336" s="562"/>
      <c r="O336" s="562"/>
      <c r="P336" s="562"/>
      <c r="Q336" s="562"/>
      <c r="R336" s="562"/>
      <c r="S336" s="562"/>
      <c r="T336" s="562"/>
      <c r="U336" s="562"/>
      <c r="V336" s="562"/>
      <c r="W336" s="562"/>
      <c r="X336" s="562"/>
      <c r="Y336" s="562"/>
      <c r="Z336" s="562"/>
    </row>
    <row r="337" spans="3:26">
      <c r="C337" s="562"/>
      <c r="D337" s="562"/>
      <c r="E337" s="562"/>
      <c r="F337" s="562"/>
      <c r="G337" s="562"/>
      <c r="H337" s="562"/>
      <c r="I337" s="562"/>
      <c r="J337" s="562"/>
      <c r="K337" s="562"/>
      <c r="L337" s="562"/>
      <c r="M337" s="562"/>
      <c r="N337" s="562"/>
      <c r="O337" s="562"/>
      <c r="P337" s="562"/>
      <c r="Q337" s="562"/>
      <c r="R337" s="562"/>
      <c r="S337" s="562"/>
      <c r="T337" s="562"/>
      <c r="U337" s="562"/>
      <c r="V337" s="562"/>
      <c r="W337" s="562"/>
      <c r="X337" s="562"/>
      <c r="Y337" s="562"/>
      <c r="Z337" s="562"/>
    </row>
    <row r="338" spans="3:26">
      <c r="C338" s="562"/>
      <c r="D338" s="562"/>
      <c r="E338" s="562"/>
      <c r="F338" s="562"/>
      <c r="G338" s="562"/>
      <c r="H338" s="562"/>
      <c r="I338" s="562"/>
      <c r="J338" s="562"/>
      <c r="K338" s="562"/>
      <c r="L338" s="562"/>
      <c r="M338" s="562"/>
      <c r="N338" s="562"/>
      <c r="O338" s="562"/>
      <c r="P338" s="562"/>
      <c r="Q338" s="562"/>
      <c r="R338" s="562"/>
      <c r="S338" s="562"/>
      <c r="T338" s="562"/>
      <c r="U338" s="562"/>
      <c r="V338" s="562"/>
      <c r="W338" s="562"/>
      <c r="X338" s="562"/>
      <c r="Y338" s="562"/>
      <c r="Z338" s="562"/>
    </row>
    <row r="339" spans="3:26">
      <c r="C339" s="562"/>
      <c r="D339" s="562"/>
      <c r="E339" s="562"/>
      <c r="F339" s="562"/>
      <c r="G339" s="562"/>
      <c r="H339" s="562"/>
      <c r="I339" s="562"/>
      <c r="J339" s="562"/>
      <c r="K339" s="562"/>
      <c r="L339" s="562"/>
      <c r="M339" s="562"/>
      <c r="N339" s="562"/>
      <c r="O339" s="562"/>
      <c r="P339" s="562"/>
      <c r="Q339" s="562"/>
      <c r="R339" s="562"/>
      <c r="S339" s="562"/>
      <c r="T339" s="562"/>
      <c r="U339" s="562"/>
      <c r="V339" s="562"/>
      <c r="W339" s="562"/>
      <c r="X339" s="562"/>
      <c r="Y339" s="562"/>
      <c r="Z339" s="562"/>
    </row>
    <row r="340" spans="3:26">
      <c r="C340" s="562"/>
      <c r="D340" s="562"/>
      <c r="E340" s="562"/>
      <c r="F340" s="562"/>
      <c r="G340" s="562"/>
      <c r="H340" s="562"/>
      <c r="I340" s="562"/>
      <c r="J340" s="562"/>
      <c r="K340" s="562"/>
      <c r="L340" s="562"/>
      <c r="M340" s="562"/>
      <c r="N340" s="562"/>
      <c r="O340" s="562"/>
      <c r="P340" s="562"/>
      <c r="Q340" s="562"/>
      <c r="R340" s="562"/>
      <c r="S340" s="562"/>
      <c r="T340" s="562"/>
      <c r="U340" s="562"/>
      <c r="V340" s="562"/>
      <c r="W340" s="562"/>
      <c r="X340" s="562"/>
      <c r="Y340" s="562"/>
      <c r="Z340" s="562"/>
    </row>
    <row r="341" spans="3:26">
      <c r="C341" s="562"/>
      <c r="D341" s="562"/>
      <c r="E341" s="562"/>
      <c r="F341" s="562"/>
      <c r="G341" s="562"/>
      <c r="H341" s="562"/>
      <c r="I341" s="562"/>
      <c r="J341" s="562"/>
      <c r="K341" s="562"/>
      <c r="L341" s="562"/>
      <c r="M341" s="562"/>
      <c r="N341" s="562"/>
      <c r="O341" s="562"/>
      <c r="P341" s="562"/>
      <c r="Q341" s="562"/>
      <c r="R341" s="562"/>
      <c r="S341" s="562"/>
      <c r="T341" s="562"/>
      <c r="U341" s="562"/>
      <c r="V341" s="562"/>
      <c r="W341" s="562"/>
      <c r="X341" s="562"/>
      <c r="Y341" s="562"/>
      <c r="Z341" s="562"/>
    </row>
    <row r="342" spans="3:26">
      <c r="C342" s="562"/>
      <c r="D342" s="562"/>
      <c r="E342" s="562"/>
      <c r="F342" s="562"/>
      <c r="G342" s="562"/>
      <c r="H342" s="562"/>
      <c r="I342" s="562"/>
      <c r="J342" s="562"/>
      <c r="K342" s="562"/>
      <c r="L342" s="562"/>
      <c r="M342" s="562"/>
      <c r="N342" s="562"/>
      <c r="O342" s="562"/>
      <c r="P342" s="562"/>
      <c r="Q342" s="562"/>
      <c r="R342" s="562"/>
      <c r="S342" s="562"/>
      <c r="T342" s="562"/>
      <c r="U342" s="562"/>
      <c r="V342" s="562"/>
      <c r="W342" s="562"/>
      <c r="X342" s="562"/>
      <c r="Y342" s="562"/>
      <c r="Z342" s="562"/>
    </row>
    <row r="343" spans="3:26">
      <c r="C343" s="562"/>
      <c r="D343" s="562"/>
      <c r="E343" s="562"/>
      <c r="F343" s="562"/>
      <c r="G343" s="562"/>
      <c r="H343" s="562"/>
      <c r="I343" s="562"/>
      <c r="J343" s="562"/>
      <c r="K343" s="562"/>
      <c r="L343" s="562"/>
      <c r="M343" s="562"/>
      <c r="N343" s="562"/>
      <c r="O343" s="562"/>
      <c r="P343" s="562"/>
      <c r="Q343" s="562"/>
      <c r="R343" s="562"/>
      <c r="S343" s="562"/>
      <c r="T343" s="562"/>
      <c r="U343" s="562"/>
      <c r="V343" s="562"/>
      <c r="W343" s="562"/>
      <c r="X343" s="562"/>
      <c r="Y343" s="562"/>
      <c r="Z343" s="562"/>
    </row>
    <row r="344" spans="3:26">
      <c r="C344" s="562"/>
      <c r="D344" s="562"/>
      <c r="E344" s="562"/>
      <c r="F344" s="562"/>
      <c r="G344" s="562"/>
      <c r="H344" s="562"/>
      <c r="I344" s="562"/>
      <c r="J344" s="562"/>
      <c r="K344" s="562"/>
      <c r="L344" s="562"/>
      <c r="M344" s="562"/>
      <c r="N344" s="562"/>
      <c r="O344" s="562"/>
      <c r="P344" s="562"/>
      <c r="Q344" s="562"/>
      <c r="R344" s="562"/>
      <c r="S344" s="562"/>
      <c r="T344" s="562"/>
      <c r="U344" s="562"/>
      <c r="V344" s="562"/>
      <c r="W344" s="562"/>
      <c r="X344" s="562"/>
      <c r="Y344" s="562"/>
      <c r="Z344" s="562"/>
    </row>
    <row r="345" spans="3:26">
      <c r="C345" s="562"/>
      <c r="D345" s="562"/>
      <c r="E345" s="562"/>
      <c r="F345" s="562"/>
      <c r="G345" s="562"/>
      <c r="H345" s="562"/>
      <c r="I345" s="562"/>
      <c r="J345" s="562"/>
      <c r="K345" s="562"/>
      <c r="L345" s="562"/>
      <c r="M345" s="562"/>
      <c r="N345" s="562"/>
      <c r="O345" s="562"/>
      <c r="P345" s="562"/>
      <c r="Q345" s="562"/>
      <c r="R345" s="562"/>
      <c r="S345" s="562"/>
      <c r="T345" s="562"/>
      <c r="U345" s="562"/>
      <c r="V345" s="562"/>
      <c r="W345" s="562"/>
      <c r="X345" s="562"/>
      <c r="Y345" s="562"/>
      <c r="Z345" s="562"/>
    </row>
    <row r="346" spans="3:26">
      <c r="C346" s="562"/>
      <c r="D346" s="562"/>
      <c r="E346" s="562"/>
      <c r="F346" s="562"/>
      <c r="G346" s="562"/>
      <c r="H346" s="562"/>
      <c r="I346" s="562"/>
      <c r="J346" s="562"/>
      <c r="K346" s="562"/>
      <c r="L346" s="562"/>
      <c r="M346" s="562"/>
      <c r="N346" s="562"/>
      <c r="O346" s="562"/>
      <c r="P346" s="562"/>
      <c r="Q346" s="562"/>
      <c r="R346" s="562"/>
      <c r="S346" s="562"/>
      <c r="T346" s="562"/>
      <c r="U346" s="562"/>
      <c r="V346" s="562"/>
      <c r="W346" s="562"/>
      <c r="X346" s="562"/>
      <c r="Y346" s="562"/>
      <c r="Z346" s="562"/>
    </row>
    <row r="347" spans="3:26">
      <c r="C347" s="562"/>
      <c r="D347" s="562"/>
      <c r="E347" s="562"/>
      <c r="F347" s="562"/>
      <c r="G347" s="562"/>
      <c r="H347" s="562"/>
      <c r="I347" s="562"/>
      <c r="J347" s="562"/>
      <c r="K347" s="562"/>
      <c r="L347" s="562"/>
      <c r="M347" s="562"/>
      <c r="N347" s="562"/>
      <c r="O347" s="562"/>
      <c r="P347" s="562"/>
      <c r="Q347" s="562"/>
      <c r="R347" s="562"/>
      <c r="S347" s="562"/>
      <c r="T347" s="562"/>
      <c r="U347" s="562"/>
      <c r="V347" s="562"/>
      <c r="W347" s="562"/>
      <c r="X347" s="562"/>
      <c r="Y347" s="562"/>
      <c r="Z347" s="562"/>
    </row>
    <row r="348" spans="3:26">
      <c r="C348" s="562"/>
      <c r="D348" s="562"/>
      <c r="E348" s="562"/>
      <c r="F348" s="562"/>
      <c r="G348" s="562"/>
      <c r="H348" s="562"/>
      <c r="I348" s="562"/>
      <c r="J348" s="562"/>
      <c r="K348" s="562"/>
      <c r="L348" s="562"/>
      <c r="M348" s="562"/>
      <c r="N348" s="562"/>
      <c r="O348" s="562"/>
      <c r="P348" s="562"/>
      <c r="Q348" s="562"/>
      <c r="R348" s="562"/>
      <c r="S348" s="562"/>
      <c r="T348" s="562"/>
      <c r="U348" s="562"/>
      <c r="V348" s="562"/>
      <c r="W348" s="562"/>
      <c r="X348" s="562"/>
      <c r="Y348" s="562"/>
      <c r="Z348" s="562"/>
    </row>
    <row r="349" spans="3:26">
      <c r="C349" s="562"/>
      <c r="D349" s="562"/>
      <c r="E349" s="562"/>
      <c r="F349" s="562"/>
      <c r="G349" s="562"/>
      <c r="H349" s="562"/>
      <c r="I349" s="562"/>
      <c r="J349" s="562"/>
      <c r="K349" s="562"/>
      <c r="L349" s="562"/>
      <c r="M349" s="562"/>
      <c r="N349" s="562"/>
      <c r="O349" s="562"/>
      <c r="P349" s="562"/>
      <c r="Q349" s="562"/>
      <c r="R349" s="562"/>
      <c r="S349" s="562"/>
      <c r="T349" s="562"/>
      <c r="U349" s="562"/>
      <c r="V349" s="562"/>
      <c r="W349" s="562"/>
      <c r="X349" s="562"/>
      <c r="Y349" s="562"/>
      <c r="Z349" s="562"/>
    </row>
    <row r="350" spans="3:26">
      <c r="C350" s="562"/>
      <c r="D350" s="562"/>
      <c r="E350" s="562"/>
      <c r="F350" s="562"/>
      <c r="G350" s="562"/>
      <c r="H350" s="562"/>
      <c r="I350" s="562"/>
      <c r="J350" s="562"/>
      <c r="K350" s="562"/>
      <c r="L350" s="562"/>
      <c r="M350" s="562"/>
      <c r="N350" s="562"/>
      <c r="O350" s="562"/>
      <c r="P350" s="562"/>
      <c r="Q350" s="562"/>
      <c r="R350" s="562"/>
      <c r="S350" s="562"/>
      <c r="T350" s="562"/>
      <c r="U350" s="562"/>
      <c r="V350" s="562"/>
      <c r="W350" s="562"/>
      <c r="X350" s="562"/>
      <c r="Y350" s="562"/>
      <c r="Z350" s="562"/>
    </row>
    <row r="351" spans="3:26">
      <c r="C351" s="562"/>
      <c r="D351" s="562"/>
      <c r="E351" s="562"/>
      <c r="F351" s="562"/>
      <c r="G351" s="562"/>
      <c r="H351" s="562"/>
      <c r="I351" s="562"/>
      <c r="J351" s="562"/>
      <c r="K351" s="562"/>
      <c r="L351" s="562"/>
      <c r="M351" s="562"/>
      <c r="N351" s="562"/>
      <c r="O351" s="562"/>
      <c r="P351" s="562"/>
      <c r="Q351" s="562"/>
      <c r="R351" s="562"/>
      <c r="S351" s="562"/>
      <c r="T351" s="562"/>
      <c r="U351" s="562"/>
      <c r="V351" s="562"/>
      <c r="W351" s="562"/>
      <c r="X351" s="562"/>
      <c r="Y351" s="562"/>
      <c r="Z351" s="562"/>
    </row>
    <row r="352" spans="3:26">
      <c r="C352" s="562"/>
      <c r="D352" s="562"/>
      <c r="E352" s="562"/>
      <c r="F352" s="562"/>
      <c r="G352" s="562"/>
      <c r="H352" s="562"/>
      <c r="I352" s="562"/>
      <c r="J352" s="562"/>
      <c r="K352" s="562"/>
      <c r="L352" s="562"/>
      <c r="M352" s="562"/>
      <c r="N352" s="562"/>
      <c r="O352" s="562"/>
      <c r="P352" s="562"/>
      <c r="Q352" s="562"/>
      <c r="R352" s="562"/>
      <c r="S352" s="562"/>
      <c r="T352" s="562"/>
      <c r="U352" s="562"/>
      <c r="V352" s="562"/>
      <c r="W352" s="562"/>
      <c r="X352" s="562"/>
      <c r="Y352" s="562"/>
      <c r="Z352" s="562"/>
    </row>
    <row r="353" spans="3:26">
      <c r="C353" s="562"/>
      <c r="D353" s="562"/>
      <c r="E353" s="562"/>
      <c r="F353" s="562"/>
      <c r="G353" s="562"/>
      <c r="H353" s="562"/>
      <c r="I353" s="562"/>
      <c r="J353" s="562"/>
      <c r="K353" s="562"/>
      <c r="L353" s="562"/>
      <c r="M353" s="562"/>
      <c r="N353" s="562"/>
      <c r="O353" s="562"/>
      <c r="P353" s="562"/>
      <c r="Q353" s="562"/>
      <c r="R353" s="562"/>
      <c r="S353" s="562"/>
      <c r="T353" s="562"/>
      <c r="U353" s="562"/>
      <c r="V353" s="562"/>
      <c r="W353" s="562"/>
      <c r="X353" s="562"/>
      <c r="Y353" s="562"/>
      <c r="Z353" s="562"/>
    </row>
    <row r="354" spans="3:26">
      <c r="C354" s="562"/>
      <c r="D354" s="562"/>
      <c r="E354" s="562"/>
      <c r="F354" s="562"/>
      <c r="G354" s="562"/>
      <c r="H354" s="562"/>
      <c r="I354" s="562"/>
      <c r="J354" s="562"/>
      <c r="K354" s="562"/>
      <c r="L354" s="562"/>
      <c r="M354" s="562"/>
      <c r="N354" s="562"/>
      <c r="O354" s="562"/>
      <c r="P354" s="562"/>
      <c r="Q354" s="562"/>
      <c r="R354" s="562"/>
      <c r="S354" s="562"/>
      <c r="T354" s="562"/>
      <c r="U354" s="562"/>
      <c r="V354" s="562"/>
      <c r="W354" s="562"/>
      <c r="X354" s="562"/>
      <c r="Y354" s="562"/>
      <c r="Z354" s="562"/>
    </row>
    <row r="355" spans="3:26">
      <c r="C355" s="562"/>
      <c r="D355" s="562"/>
      <c r="E355" s="562"/>
      <c r="F355" s="562"/>
      <c r="G355" s="562"/>
      <c r="H355" s="562"/>
      <c r="I355" s="562"/>
      <c r="J355" s="562"/>
      <c r="K355" s="562"/>
      <c r="L355" s="562"/>
      <c r="M355" s="562"/>
      <c r="N355" s="562"/>
      <c r="O355" s="562"/>
      <c r="P355" s="562"/>
      <c r="Q355" s="562"/>
      <c r="R355" s="562"/>
      <c r="S355" s="562"/>
      <c r="T355" s="562"/>
      <c r="U355" s="562"/>
      <c r="V355" s="562"/>
      <c r="W355" s="562"/>
      <c r="X355" s="562"/>
      <c r="Y355" s="562"/>
      <c r="Z355" s="562"/>
    </row>
    <row r="356" spans="3:26">
      <c r="C356" s="562"/>
      <c r="D356" s="562"/>
      <c r="E356" s="562"/>
      <c r="F356" s="562"/>
      <c r="G356" s="562"/>
      <c r="H356" s="562"/>
      <c r="I356" s="562"/>
      <c r="J356" s="562"/>
      <c r="K356" s="562"/>
      <c r="L356" s="562"/>
      <c r="M356" s="562"/>
      <c r="N356" s="562"/>
      <c r="O356" s="562"/>
      <c r="P356" s="562"/>
      <c r="Q356" s="562"/>
      <c r="R356" s="562"/>
      <c r="S356" s="562"/>
      <c r="T356" s="562"/>
      <c r="U356" s="562"/>
      <c r="V356" s="562"/>
      <c r="W356" s="562"/>
      <c r="X356" s="562"/>
      <c r="Y356" s="562"/>
      <c r="Z356" s="562"/>
    </row>
    <row r="357" spans="3:26">
      <c r="C357" s="562"/>
      <c r="D357" s="562"/>
      <c r="E357" s="562"/>
      <c r="F357" s="562"/>
      <c r="G357" s="562"/>
      <c r="H357" s="562"/>
      <c r="I357" s="562"/>
      <c r="J357" s="562"/>
      <c r="K357" s="562"/>
      <c r="L357" s="562"/>
      <c r="M357" s="562"/>
      <c r="N357" s="562"/>
      <c r="O357" s="562"/>
      <c r="P357" s="562"/>
      <c r="Q357" s="562"/>
      <c r="R357" s="562"/>
      <c r="S357" s="562"/>
      <c r="T357" s="562"/>
      <c r="U357" s="562"/>
      <c r="V357" s="562"/>
      <c r="W357" s="562"/>
      <c r="X357" s="562"/>
      <c r="Y357" s="562"/>
      <c r="Z357" s="562"/>
    </row>
    <row r="358" spans="3:26">
      <c r="C358" s="562"/>
      <c r="D358" s="562"/>
      <c r="E358" s="562"/>
      <c r="F358" s="562"/>
      <c r="G358" s="562"/>
      <c r="H358" s="562"/>
      <c r="I358" s="562"/>
      <c r="J358" s="562"/>
      <c r="K358" s="562"/>
      <c r="L358" s="562"/>
      <c r="M358" s="562"/>
      <c r="N358" s="562"/>
      <c r="O358" s="562"/>
      <c r="P358" s="562"/>
      <c r="Q358" s="562"/>
      <c r="R358" s="562"/>
      <c r="S358" s="562"/>
      <c r="T358" s="562"/>
      <c r="U358" s="562"/>
      <c r="V358" s="562"/>
      <c r="W358" s="562"/>
      <c r="X358" s="562"/>
      <c r="Y358" s="562"/>
      <c r="Z358" s="562"/>
    </row>
    <row r="359" spans="3:26">
      <c r="C359" s="562"/>
      <c r="D359" s="562"/>
      <c r="E359" s="562"/>
      <c r="F359" s="562"/>
      <c r="G359" s="562"/>
      <c r="H359" s="562"/>
      <c r="I359" s="562"/>
      <c r="J359" s="562"/>
      <c r="K359" s="562"/>
      <c r="L359" s="562"/>
      <c r="M359" s="562"/>
      <c r="N359" s="562"/>
      <c r="O359" s="562"/>
      <c r="P359" s="562"/>
      <c r="Q359" s="562"/>
      <c r="R359" s="562"/>
      <c r="S359" s="562"/>
      <c r="T359" s="562"/>
      <c r="U359" s="562"/>
      <c r="V359" s="562"/>
      <c r="W359" s="562"/>
      <c r="X359" s="562"/>
      <c r="Y359" s="562"/>
      <c r="Z359" s="562"/>
    </row>
    <row r="360" spans="3:26">
      <c r="C360" s="562"/>
      <c r="D360" s="562"/>
      <c r="E360" s="562"/>
      <c r="F360" s="562"/>
      <c r="G360" s="562"/>
      <c r="H360" s="562"/>
      <c r="I360" s="562"/>
      <c r="J360" s="562"/>
      <c r="K360" s="562"/>
      <c r="L360" s="562"/>
      <c r="M360" s="562"/>
      <c r="N360" s="562"/>
      <c r="O360" s="562"/>
      <c r="P360" s="562"/>
      <c r="Q360" s="562"/>
      <c r="R360" s="562"/>
      <c r="S360" s="562"/>
      <c r="T360" s="562"/>
      <c r="U360" s="562"/>
      <c r="V360" s="562"/>
      <c r="W360" s="562"/>
      <c r="X360" s="562"/>
      <c r="Y360" s="562"/>
      <c r="Z360" s="562"/>
    </row>
    <row r="361" spans="3:26">
      <c r="C361" s="562"/>
      <c r="D361" s="562"/>
      <c r="E361" s="562"/>
      <c r="F361" s="562"/>
      <c r="G361" s="562"/>
      <c r="H361" s="562"/>
      <c r="I361" s="562"/>
      <c r="J361" s="562"/>
      <c r="K361" s="562"/>
      <c r="L361" s="562"/>
      <c r="M361" s="562"/>
      <c r="N361" s="562"/>
      <c r="O361" s="562"/>
      <c r="P361" s="562"/>
      <c r="Q361" s="562"/>
      <c r="R361" s="562"/>
      <c r="S361" s="562"/>
      <c r="T361" s="562"/>
      <c r="U361" s="562"/>
      <c r="V361" s="562"/>
      <c r="W361" s="562"/>
      <c r="X361" s="562"/>
      <c r="Y361" s="562"/>
      <c r="Z361" s="562"/>
    </row>
    <row r="362" spans="3:26">
      <c r="C362" s="562"/>
      <c r="D362" s="562"/>
      <c r="E362" s="562"/>
      <c r="F362" s="562"/>
      <c r="G362" s="562"/>
      <c r="H362" s="562"/>
      <c r="I362" s="562"/>
      <c r="J362" s="562"/>
      <c r="K362" s="562"/>
      <c r="L362" s="562"/>
      <c r="M362" s="562"/>
      <c r="N362" s="562"/>
      <c r="O362" s="562"/>
      <c r="P362" s="562"/>
      <c r="Q362" s="562"/>
      <c r="R362" s="562"/>
      <c r="S362" s="562"/>
      <c r="T362" s="562"/>
      <c r="U362" s="562"/>
      <c r="V362" s="562"/>
      <c r="W362" s="562"/>
      <c r="X362" s="562"/>
      <c r="Y362" s="562"/>
      <c r="Z362" s="562"/>
    </row>
    <row r="363" spans="3:26">
      <c r="C363" s="562"/>
      <c r="D363" s="562"/>
      <c r="E363" s="562"/>
      <c r="F363" s="562"/>
      <c r="G363" s="562"/>
      <c r="H363" s="562"/>
      <c r="I363" s="562"/>
      <c r="J363" s="562"/>
      <c r="K363" s="562"/>
      <c r="L363" s="562"/>
      <c r="M363" s="562"/>
      <c r="N363" s="562"/>
      <c r="O363" s="562"/>
      <c r="P363" s="562"/>
      <c r="Q363" s="562"/>
      <c r="R363" s="562"/>
      <c r="S363" s="562"/>
      <c r="T363" s="562"/>
      <c r="U363" s="562"/>
      <c r="V363" s="562"/>
      <c r="W363" s="562"/>
      <c r="X363" s="562"/>
      <c r="Y363" s="562"/>
      <c r="Z363" s="562"/>
    </row>
    <row r="364" spans="3:26">
      <c r="C364" s="562"/>
      <c r="D364" s="562"/>
      <c r="E364" s="562"/>
      <c r="F364" s="562"/>
      <c r="G364" s="562"/>
      <c r="H364" s="562"/>
      <c r="I364" s="562"/>
      <c r="J364" s="562"/>
      <c r="K364" s="562"/>
      <c r="L364" s="562"/>
      <c r="M364" s="562"/>
      <c r="N364" s="562"/>
      <c r="O364" s="562"/>
      <c r="P364" s="562"/>
      <c r="Q364" s="562"/>
      <c r="R364" s="562"/>
      <c r="S364" s="562"/>
      <c r="T364" s="562"/>
      <c r="U364" s="562"/>
      <c r="V364" s="562"/>
      <c r="W364" s="562"/>
      <c r="X364" s="562"/>
      <c r="Y364" s="562"/>
      <c r="Z364" s="562"/>
    </row>
    <row r="365" spans="3:26">
      <c r="C365" s="562"/>
      <c r="D365" s="562"/>
      <c r="E365" s="562"/>
      <c r="F365" s="562"/>
      <c r="G365" s="562"/>
      <c r="H365" s="562"/>
      <c r="I365" s="562"/>
      <c r="J365" s="562"/>
      <c r="K365" s="562"/>
      <c r="L365" s="562"/>
      <c r="M365" s="562"/>
      <c r="N365" s="562"/>
      <c r="O365" s="562"/>
      <c r="P365" s="562"/>
      <c r="Q365" s="562"/>
      <c r="R365" s="562"/>
      <c r="S365" s="562"/>
      <c r="T365" s="562"/>
      <c r="U365" s="562"/>
      <c r="V365" s="562"/>
      <c r="W365" s="562"/>
      <c r="X365" s="562"/>
      <c r="Y365" s="562"/>
      <c r="Z365" s="562"/>
    </row>
    <row r="366" spans="3:26">
      <c r="C366" s="562"/>
      <c r="D366" s="562"/>
      <c r="E366" s="562"/>
      <c r="F366" s="562"/>
      <c r="G366" s="562"/>
      <c r="H366" s="562"/>
      <c r="I366" s="562"/>
      <c r="J366" s="562"/>
      <c r="K366" s="562"/>
      <c r="L366" s="562"/>
      <c r="M366" s="562"/>
      <c r="N366" s="562"/>
      <c r="O366" s="562"/>
      <c r="P366" s="562"/>
      <c r="Q366" s="562"/>
      <c r="R366" s="562"/>
      <c r="S366" s="562"/>
      <c r="T366" s="562"/>
      <c r="U366" s="562"/>
      <c r="V366" s="562"/>
      <c r="W366" s="562"/>
      <c r="X366" s="562"/>
      <c r="Y366" s="562"/>
      <c r="Z366" s="562"/>
    </row>
    <row r="367" spans="3:26">
      <c r="C367" s="562"/>
      <c r="D367" s="562"/>
      <c r="E367" s="562"/>
      <c r="F367" s="562"/>
      <c r="G367" s="562"/>
      <c r="H367" s="562"/>
      <c r="I367" s="562"/>
      <c r="J367" s="562"/>
      <c r="K367" s="562"/>
      <c r="L367" s="562"/>
      <c r="M367" s="562"/>
      <c r="N367" s="562"/>
      <c r="O367" s="562"/>
      <c r="P367" s="562"/>
      <c r="Q367" s="562"/>
      <c r="R367" s="562"/>
      <c r="S367" s="562"/>
      <c r="T367" s="562"/>
      <c r="U367" s="562"/>
      <c r="V367" s="562"/>
      <c r="W367" s="562"/>
      <c r="X367" s="562"/>
      <c r="Y367" s="562"/>
      <c r="Z367" s="562"/>
    </row>
    <row r="368" spans="3:26">
      <c r="C368" s="562"/>
      <c r="D368" s="562"/>
      <c r="E368" s="562"/>
      <c r="F368" s="562"/>
      <c r="G368" s="562"/>
      <c r="H368" s="562"/>
      <c r="I368" s="562"/>
      <c r="J368" s="562"/>
      <c r="K368" s="562"/>
      <c r="L368" s="562"/>
      <c r="M368" s="562"/>
      <c r="N368" s="562"/>
      <c r="O368" s="562"/>
      <c r="P368" s="562"/>
      <c r="Q368" s="562"/>
      <c r="R368" s="562"/>
      <c r="S368" s="562"/>
      <c r="T368" s="562"/>
      <c r="U368" s="562"/>
      <c r="V368" s="562"/>
      <c r="W368" s="562"/>
      <c r="X368" s="562"/>
      <c r="Y368" s="562"/>
      <c r="Z368" s="562"/>
    </row>
    <row r="369" spans="3:26">
      <c r="C369" s="562"/>
      <c r="D369" s="562"/>
      <c r="E369" s="562"/>
      <c r="F369" s="562"/>
      <c r="G369" s="562"/>
      <c r="H369" s="562"/>
      <c r="I369" s="562"/>
      <c r="J369" s="562"/>
      <c r="K369" s="562"/>
      <c r="L369" s="562"/>
      <c r="M369" s="562"/>
      <c r="N369" s="562"/>
      <c r="O369" s="562"/>
      <c r="P369" s="562"/>
      <c r="Q369" s="562"/>
      <c r="R369" s="562"/>
      <c r="S369" s="562"/>
      <c r="T369" s="562"/>
      <c r="U369" s="562"/>
      <c r="V369" s="562"/>
      <c r="W369" s="562"/>
      <c r="X369" s="562"/>
      <c r="Y369" s="562"/>
      <c r="Z369" s="562"/>
    </row>
    <row r="370" spans="3:26">
      <c r="C370" s="562"/>
      <c r="D370" s="562"/>
      <c r="E370" s="562"/>
      <c r="F370" s="562"/>
      <c r="G370" s="562"/>
      <c r="H370" s="562"/>
      <c r="I370" s="562"/>
      <c r="J370" s="562"/>
      <c r="K370" s="562"/>
      <c r="L370" s="562"/>
      <c r="M370" s="562"/>
      <c r="N370" s="562"/>
      <c r="O370" s="562"/>
      <c r="P370" s="562"/>
      <c r="Q370" s="562"/>
      <c r="R370" s="562"/>
      <c r="S370" s="562"/>
      <c r="T370" s="562"/>
      <c r="U370" s="562"/>
      <c r="V370" s="562"/>
      <c r="W370" s="562"/>
      <c r="X370" s="562"/>
      <c r="Y370" s="562"/>
      <c r="Z370" s="562"/>
    </row>
    <row r="371" spans="3:26">
      <c r="C371" s="562"/>
      <c r="D371" s="562"/>
      <c r="E371" s="562"/>
      <c r="F371" s="562"/>
      <c r="G371" s="562"/>
      <c r="H371" s="562"/>
      <c r="I371" s="562"/>
      <c r="J371" s="562"/>
      <c r="K371" s="562"/>
      <c r="L371" s="562"/>
      <c r="M371" s="562"/>
      <c r="N371" s="562"/>
      <c r="O371" s="562"/>
      <c r="P371" s="562"/>
      <c r="Q371" s="562"/>
      <c r="R371" s="562"/>
      <c r="S371" s="562"/>
      <c r="T371" s="562"/>
      <c r="U371" s="562"/>
      <c r="V371" s="562"/>
      <c r="W371" s="562"/>
      <c r="X371" s="562"/>
      <c r="Y371" s="562"/>
      <c r="Z371" s="562"/>
    </row>
    <row r="372" spans="3:26">
      <c r="C372" s="562"/>
      <c r="D372" s="562"/>
      <c r="E372" s="562"/>
      <c r="F372" s="562"/>
      <c r="G372" s="562"/>
      <c r="H372" s="562"/>
      <c r="I372" s="562"/>
      <c r="J372" s="562"/>
      <c r="K372" s="562"/>
      <c r="L372" s="562"/>
      <c r="M372" s="562"/>
      <c r="N372" s="562"/>
      <c r="O372" s="562"/>
      <c r="P372" s="562"/>
      <c r="Q372" s="562"/>
      <c r="R372" s="562"/>
      <c r="S372" s="562"/>
      <c r="T372" s="562"/>
      <c r="U372" s="562"/>
      <c r="V372" s="562"/>
      <c r="W372" s="562"/>
      <c r="X372" s="562"/>
      <c r="Y372" s="562"/>
      <c r="Z372" s="562"/>
    </row>
    <row r="373" spans="3:26">
      <c r="C373" s="562"/>
      <c r="D373" s="562"/>
      <c r="E373" s="562"/>
      <c r="F373" s="562"/>
      <c r="G373" s="562"/>
      <c r="H373" s="562"/>
      <c r="I373" s="562"/>
      <c r="J373" s="562"/>
      <c r="K373" s="562"/>
      <c r="L373" s="562"/>
      <c r="M373" s="562"/>
      <c r="N373" s="562"/>
      <c r="O373" s="562"/>
      <c r="P373" s="562"/>
      <c r="Q373" s="562"/>
      <c r="R373" s="562"/>
      <c r="S373" s="562"/>
      <c r="T373" s="562"/>
      <c r="U373" s="562"/>
      <c r="V373" s="562"/>
      <c r="W373" s="562"/>
      <c r="X373" s="562"/>
      <c r="Y373" s="562"/>
      <c r="Z373" s="562"/>
    </row>
    <row r="374" spans="3:26">
      <c r="C374" s="562"/>
      <c r="D374" s="562"/>
      <c r="E374" s="562"/>
      <c r="F374" s="562"/>
      <c r="G374" s="562"/>
      <c r="H374" s="562"/>
      <c r="I374" s="562"/>
      <c r="J374" s="562"/>
      <c r="K374" s="562"/>
      <c r="L374" s="562"/>
      <c r="M374" s="562"/>
      <c r="N374" s="562"/>
      <c r="O374" s="562"/>
      <c r="P374" s="562"/>
      <c r="Q374" s="562"/>
      <c r="R374" s="562"/>
      <c r="S374" s="562"/>
      <c r="T374" s="562"/>
      <c r="U374" s="562"/>
      <c r="V374" s="562"/>
      <c r="W374" s="562"/>
      <c r="X374" s="562"/>
      <c r="Y374" s="562"/>
      <c r="Z374" s="562"/>
    </row>
    <row r="375" spans="3:26">
      <c r="C375" s="562"/>
      <c r="D375" s="562"/>
      <c r="E375" s="562"/>
      <c r="F375" s="562"/>
      <c r="G375" s="562"/>
      <c r="H375" s="562"/>
      <c r="I375" s="562"/>
      <c r="J375" s="562"/>
      <c r="K375" s="562"/>
      <c r="L375" s="562"/>
      <c r="M375" s="562"/>
      <c r="N375" s="562"/>
      <c r="O375" s="562"/>
      <c r="P375" s="562"/>
      <c r="Q375" s="562"/>
      <c r="R375" s="562"/>
      <c r="S375" s="562"/>
      <c r="T375" s="562"/>
      <c r="U375" s="562"/>
      <c r="V375" s="562"/>
      <c r="W375" s="562"/>
      <c r="X375" s="562"/>
      <c r="Y375" s="562"/>
      <c r="Z375" s="562"/>
    </row>
    <row r="376" spans="3:26">
      <c r="C376" s="562"/>
      <c r="D376" s="562"/>
      <c r="E376" s="562"/>
      <c r="F376" s="562"/>
      <c r="G376" s="562"/>
      <c r="H376" s="562"/>
      <c r="I376" s="562"/>
      <c r="J376" s="562"/>
      <c r="K376" s="562"/>
      <c r="L376" s="562"/>
      <c r="M376" s="562"/>
      <c r="N376" s="562"/>
      <c r="O376" s="562"/>
      <c r="P376" s="562"/>
      <c r="Q376" s="562"/>
      <c r="R376" s="562"/>
      <c r="S376" s="562"/>
      <c r="T376" s="562"/>
      <c r="U376" s="562"/>
      <c r="V376" s="562"/>
      <c r="W376" s="562"/>
      <c r="X376" s="562"/>
      <c r="Y376" s="562"/>
      <c r="Z376" s="562"/>
    </row>
    <row r="377" spans="3:26">
      <c r="C377" s="562"/>
      <c r="D377" s="562"/>
      <c r="E377" s="562"/>
      <c r="F377" s="562"/>
      <c r="G377" s="562"/>
      <c r="H377" s="562"/>
      <c r="I377" s="562"/>
      <c r="J377" s="562"/>
      <c r="K377" s="562"/>
      <c r="L377" s="562"/>
      <c r="M377" s="562"/>
      <c r="N377" s="562"/>
      <c r="O377" s="562"/>
      <c r="P377" s="562"/>
      <c r="Q377" s="562"/>
      <c r="R377" s="562"/>
      <c r="S377" s="562"/>
      <c r="T377" s="562"/>
      <c r="U377" s="562"/>
      <c r="V377" s="562"/>
      <c r="W377" s="562"/>
      <c r="X377" s="562"/>
      <c r="Y377" s="562"/>
      <c r="Z377" s="562"/>
    </row>
    <row r="378" spans="3:26">
      <c r="C378" s="562"/>
      <c r="D378" s="562"/>
      <c r="E378" s="562"/>
      <c r="F378" s="562"/>
      <c r="G378" s="562"/>
      <c r="H378" s="562"/>
      <c r="I378" s="562"/>
      <c r="J378" s="562"/>
      <c r="K378" s="562"/>
      <c r="L378" s="562"/>
      <c r="M378" s="562"/>
      <c r="N378" s="562"/>
      <c r="O378" s="562"/>
      <c r="P378" s="562"/>
      <c r="Q378" s="562"/>
      <c r="R378" s="562"/>
      <c r="S378" s="562"/>
      <c r="T378" s="562"/>
      <c r="U378" s="562"/>
      <c r="V378" s="562"/>
      <c r="W378" s="562"/>
      <c r="X378" s="562"/>
      <c r="Y378" s="562"/>
      <c r="Z378" s="562"/>
    </row>
    <row r="379" spans="3:26">
      <c r="C379" s="562"/>
      <c r="D379" s="562"/>
      <c r="E379" s="562"/>
      <c r="F379" s="562"/>
      <c r="G379" s="562"/>
      <c r="H379" s="562"/>
      <c r="I379" s="562"/>
      <c r="J379" s="562"/>
      <c r="K379" s="562"/>
      <c r="L379" s="562"/>
      <c r="M379" s="562"/>
      <c r="N379" s="562"/>
      <c r="O379" s="562"/>
      <c r="P379" s="562"/>
      <c r="Q379" s="562"/>
      <c r="R379" s="562"/>
      <c r="S379" s="562"/>
      <c r="T379" s="562"/>
      <c r="U379" s="562"/>
      <c r="V379" s="562"/>
      <c r="W379" s="562"/>
      <c r="X379" s="562"/>
      <c r="Y379" s="562"/>
      <c r="Z379" s="562"/>
    </row>
    <row r="380" spans="3:26">
      <c r="C380" s="562"/>
      <c r="D380" s="562"/>
      <c r="E380" s="562"/>
      <c r="F380" s="562"/>
      <c r="G380" s="562"/>
      <c r="H380" s="562"/>
      <c r="I380" s="562"/>
      <c r="J380" s="562"/>
      <c r="K380" s="562"/>
      <c r="L380" s="562"/>
      <c r="M380" s="562"/>
      <c r="N380" s="562"/>
      <c r="O380" s="562"/>
      <c r="P380" s="562"/>
      <c r="Q380" s="562"/>
      <c r="R380" s="562"/>
      <c r="S380" s="562"/>
      <c r="T380" s="562"/>
      <c r="U380" s="562"/>
      <c r="V380" s="562"/>
      <c r="W380" s="562"/>
      <c r="X380" s="562"/>
      <c r="Y380" s="562"/>
      <c r="Z380" s="562"/>
    </row>
    <row r="381" spans="3:26">
      <c r="C381" s="562"/>
      <c r="D381" s="562"/>
      <c r="E381" s="562"/>
      <c r="F381" s="562"/>
      <c r="G381" s="562"/>
      <c r="H381" s="562"/>
      <c r="I381" s="562"/>
      <c r="J381" s="562"/>
      <c r="K381" s="562"/>
      <c r="L381" s="562"/>
      <c r="M381" s="562"/>
      <c r="N381" s="562"/>
      <c r="O381" s="562"/>
      <c r="P381" s="562"/>
      <c r="Q381" s="562"/>
      <c r="R381" s="562"/>
      <c r="S381" s="562"/>
      <c r="T381" s="562"/>
      <c r="U381" s="562"/>
      <c r="V381" s="562"/>
      <c r="W381" s="562"/>
      <c r="X381" s="562"/>
      <c r="Y381" s="562"/>
      <c r="Z381" s="562"/>
    </row>
    <row r="382" spans="3:26">
      <c r="C382" s="562"/>
      <c r="D382" s="562"/>
      <c r="E382" s="562"/>
      <c r="F382" s="562"/>
      <c r="G382" s="562"/>
      <c r="H382" s="562"/>
      <c r="I382" s="562"/>
      <c r="J382" s="562"/>
      <c r="K382" s="562"/>
      <c r="L382" s="562"/>
      <c r="M382" s="562"/>
      <c r="N382" s="562"/>
      <c r="O382" s="562"/>
      <c r="P382" s="562"/>
      <c r="Q382" s="562"/>
      <c r="R382" s="562"/>
      <c r="S382" s="562"/>
      <c r="T382" s="562"/>
      <c r="U382" s="562"/>
      <c r="V382" s="562"/>
      <c r="W382" s="562"/>
      <c r="X382" s="562"/>
      <c r="Y382" s="562"/>
      <c r="Z382" s="562"/>
    </row>
    <row r="383" spans="3:26">
      <c r="C383" s="562"/>
      <c r="D383" s="562"/>
      <c r="E383" s="562"/>
      <c r="F383" s="562"/>
      <c r="G383" s="562"/>
      <c r="H383" s="562"/>
      <c r="I383" s="562"/>
      <c r="J383" s="562"/>
      <c r="K383" s="562"/>
      <c r="L383" s="562"/>
      <c r="M383" s="562"/>
      <c r="N383" s="562"/>
      <c r="O383" s="562"/>
      <c r="P383" s="562"/>
      <c r="Q383" s="562"/>
      <c r="R383" s="562"/>
      <c r="S383" s="562"/>
      <c r="T383" s="562"/>
      <c r="U383" s="562"/>
      <c r="V383" s="562"/>
      <c r="W383" s="562"/>
      <c r="X383" s="562"/>
      <c r="Y383" s="562"/>
      <c r="Z383" s="562"/>
    </row>
    <row r="384" spans="3:26">
      <c r="C384" s="562"/>
      <c r="D384" s="562"/>
      <c r="E384" s="562"/>
      <c r="F384" s="562"/>
      <c r="G384" s="562"/>
      <c r="H384" s="562"/>
      <c r="I384" s="562"/>
      <c r="J384" s="562"/>
      <c r="K384" s="562"/>
      <c r="L384" s="562"/>
      <c r="M384" s="562"/>
      <c r="N384" s="562"/>
      <c r="O384" s="562"/>
      <c r="P384" s="562"/>
      <c r="Q384" s="562"/>
      <c r="R384" s="562"/>
      <c r="S384" s="562"/>
      <c r="T384" s="562"/>
      <c r="U384" s="562"/>
      <c r="V384" s="562"/>
      <c r="W384" s="562"/>
      <c r="X384" s="562"/>
      <c r="Y384" s="562"/>
      <c r="Z384" s="562"/>
    </row>
    <row r="385" spans="3:26">
      <c r="C385" s="562"/>
      <c r="D385" s="562"/>
      <c r="E385" s="562"/>
      <c r="F385" s="562"/>
      <c r="G385" s="562"/>
      <c r="H385" s="562"/>
      <c r="I385" s="562"/>
      <c r="J385" s="562"/>
      <c r="K385" s="562"/>
      <c r="L385" s="562"/>
      <c r="M385" s="562"/>
      <c r="N385" s="562"/>
      <c r="O385" s="562"/>
      <c r="P385" s="562"/>
      <c r="Q385" s="562"/>
      <c r="R385" s="562"/>
      <c r="S385" s="562"/>
      <c r="T385" s="562"/>
      <c r="U385" s="562"/>
      <c r="V385" s="562"/>
      <c r="W385" s="562"/>
      <c r="X385" s="562"/>
      <c r="Y385" s="562"/>
      <c r="Z385" s="562"/>
    </row>
    <row r="386" spans="3:26">
      <c r="C386" s="562"/>
      <c r="D386" s="562"/>
      <c r="E386" s="562"/>
      <c r="F386" s="562"/>
      <c r="G386" s="562"/>
      <c r="H386" s="562"/>
      <c r="I386" s="562"/>
      <c r="J386" s="562"/>
      <c r="K386" s="562"/>
      <c r="L386" s="562"/>
      <c r="M386" s="562"/>
      <c r="N386" s="562"/>
      <c r="O386" s="562"/>
      <c r="P386" s="562"/>
      <c r="Q386" s="562"/>
      <c r="R386" s="562"/>
      <c r="S386" s="562"/>
      <c r="T386" s="562"/>
      <c r="U386" s="562"/>
      <c r="V386" s="562"/>
      <c r="W386" s="562"/>
      <c r="X386" s="562"/>
      <c r="Y386" s="562"/>
      <c r="Z386" s="562"/>
    </row>
    <row r="387" spans="3:26">
      <c r="C387" s="562"/>
      <c r="D387" s="562"/>
      <c r="E387" s="562"/>
      <c r="F387" s="562"/>
      <c r="G387" s="562"/>
      <c r="H387" s="562"/>
      <c r="I387" s="562"/>
      <c r="J387" s="562"/>
      <c r="K387" s="562"/>
      <c r="L387" s="562"/>
      <c r="M387" s="562"/>
      <c r="N387" s="562"/>
      <c r="O387" s="562"/>
      <c r="P387" s="562"/>
      <c r="Q387" s="562"/>
      <c r="R387" s="562"/>
      <c r="S387" s="562"/>
      <c r="T387" s="562"/>
      <c r="U387" s="562"/>
      <c r="V387" s="562"/>
      <c r="W387" s="562"/>
      <c r="X387" s="562"/>
      <c r="Y387" s="562"/>
      <c r="Z387" s="562"/>
    </row>
    <row r="388" spans="3:26">
      <c r="C388" s="562"/>
      <c r="D388" s="562"/>
      <c r="E388" s="562"/>
      <c r="F388" s="562"/>
      <c r="G388" s="562"/>
      <c r="H388" s="562"/>
      <c r="I388" s="562"/>
      <c r="J388" s="562"/>
      <c r="K388" s="562"/>
      <c r="L388" s="562"/>
      <c r="M388" s="562"/>
      <c r="N388" s="562"/>
      <c r="O388" s="562"/>
      <c r="P388" s="562"/>
      <c r="Q388" s="562"/>
      <c r="R388" s="562"/>
      <c r="S388" s="562"/>
      <c r="T388" s="562"/>
      <c r="U388" s="562"/>
      <c r="V388" s="562"/>
      <c r="W388" s="562"/>
      <c r="X388" s="562"/>
      <c r="Y388" s="562"/>
      <c r="Z388" s="562"/>
    </row>
    <row r="389" spans="3:26">
      <c r="C389" s="562"/>
      <c r="D389" s="562"/>
      <c r="E389" s="562"/>
      <c r="F389" s="562"/>
      <c r="G389" s="562"/>
      <c r="H389" s="562"/>
      <c r="I389" s="562"/>
      <c r="J389" s="562"/>
      <c r="K389" s="562"/>
      <c r="L389" s="562"/>
      <c r="M389" s="562"/>
      <c r="N389" s="562"/>
      <c r="O389" s="562"/>
      <c r="P389" s="562"/>
      <c r="Q389" s="562"/>
      <c r="R389" s="562"/>
      <c r="S389" s="562"/>
      <c r="T389" s="562"/>
      <c r="U389" s="562"/>
      <c r="V389" s="562"/>
      <c r="W389" s="562"/>
      <c r="X389" s="562"/>
      <c r="Y389" s="562"/>
      <c r="Z389" s="562"/>
    </row>
    <row r="390" spans="3:26">
      <c r="C390" s="562"/>
      <c r="D390" s="562"/>
      <c r="E390" s="562"/>
      <c r="F390" s="562"/>
      <c r="G390" s="562"/>
      <c r="H390" s="562"/>
      <c r="I390" s="562"/>
      <c r="J390" s="562"/>
      <c r="K390" s="562"/>
      <c r="L390" s="562"/>
      <c r="M390" s="562"/>
      <c r="N390" s="562"/>
      <c r="O390" s="562"/>
      <c r="P390" s="562"/>
      <c r="Q390" s="562"/>
      <c r="R390" s="562"/>
      <c r="S390" s="562"/>
      <c r="T390" s="562"/>
      <c r="U390" s="562"/>
      <c r="V390" s="562"/>
      <c r="W390" s="562"/>
      <c r="X390" s="562"/>
      <c r="Y390" s="562"/>
      <c r="Z390" s="562"/>
    </row>
    <row r="391" spans="3:26">
      <c r="C391" s="562"/>
      <c r="D391" s="562"/>
      <c r="E391" s="562"/>
      <c r="F391" s="562"/>
      <c r="G391" s="562"/>
      <c r="H391" s="562"/>
      <c r="I391" s="562"/>
      <c r="J391" s="562"/>
      <c r="K391" s="562"/>
      <c r="L391" s="562"/>
      <c r="M391" s="562"/>
      <c r="N391" s="562"/>
      <c r="O391" s="562"/>
      <c r="P391" s="562"/>
      <c r="Q391" s="562"/>
      <c r="R391" s="562"/>
      <c r="S391" s="562"/>
      <c r="T391" s="562"/>
      <c r="U391" s="562"/>
      <c r="V391" s="562"/>
      <c r="W391" s="562"/>
      <c r="X391" s="562"/>
      <c r="Y391" s="562"/>
      <c r="Z391" s="562"/>
    </row>
    <row r="392" spans="3:26">
      <c r="C392" s="562"/>
      <c r="D392" s="562"/>
      <c r="E392" s="562"/>
      <c r="F392" s="562"/>
      <c r="G392" s="562"/>
      <c r="H392" s="562"/>
      <c r="I392" s="562"/>
      <c r="J392" s="562"/>
      <c r="K392" s="562"/>
      <c r="L392" s="562"/>
      <c r="M392" s="562"/>
      <c r="N392" s="562"/>
      <c r="O392" s="562"/>
      <c r="P392" s="562"/>
      <c r="Q392" s="562"/>
      <c r="R392" s="562"/>
      <c r="S392" s="562"/>
      <c r="T392" s="562"/>
      <c r="U392" s="562"/>
      <c r="V392" s="562"/>
      <c r="W392" s="562"/>
      <c r="X392" s="562"/>
      <c r="Y392" s="562"/>
      <c r="Z392" s="562"/>
    </row>
    <row r="393" spans="3:26">
      <c r="C393" s="562"/>
      <c r="D393" s="562"/>
      <c r="E393" s="562"/>
      <c r="F393" s="562"/>
      <c r="G393" s="562"/>
      <c r="H393" s="562"/>
      <c r="I393" s="562"/>
      <c r="J393" s="562"/>
      <c r="K393" s="562"/>
      <c r="L393" s="562"/>
      <c r="M393" s="562"/>
      <c r="N393" s="562"/>
      <c r="O393" s="562"/>
      <c r="P393" s="562"/>
      <c r="Q393" s="562"/>
      <c r="R393" s="562"/>
      <c r="S393" s="562"/>
      <c r="T393" s="562"/>
      <c r="U393" s="562"/>
      <c r="V393" s="562"/>
      <c r="W393" s="562"/>
      <c r="X393" s="562"/>
      <c r="Y393" s="562"/>
      <c r="Z393" s="562"/>
    </row>
    <row r="394" spans="3:26">
      <c r="C394" s="562"/>
      <c r="D394" s="562"/>
      <c r="E394" s="562"/>
      <c r="F394" s="562"/>
      <c r="G394" s="562"/>
      <c r="H394" s="562"/>
      <c r="I394" s="562"/>
      <c r="J394" s="562"/>
      <c r="K394" s="562"/>
      <c r="L394" s="562"/>
      <c r="M394" s="562"/>
      <c r="N394" s="562"/>
      <c r="O394" s="562"/>
      <c r="P394" s="562"/>
      <c r="Q394" s="562"/>
      <c r="R394" s="562"/>
      <c r="S394" s="562"/>
      <c r="T394" s="562"/>
      <c r="U394" s="562"/>
      <c r="V394" s="562"/>
      <c r="W394" s="562"/>
      <c r="X394" s="562"/>
      <c r="Y394" s="562"/>
      <c r="Z394" s="562"/>
    </row>
    <row r="395" spans="3:26">
      <c r="C395" s="562"/>
      <c r="D395" s="562"/>
      <c r="E395" s="562"/>
      <c r="F395" s="562"/>
      <c r="G395" s="562"/>
      <c r="H395" s="562"/>
      <c r="I395" s="562"/>
      <c r="J395" s="562"/>
      <c r="K395" s="562"/>
      <c r="L395" s="562"/>
      <c r="M395" s="562"/>
      <c r="N395" s="562"/>
      <c r="O395" s="562"/>
      <c r="P395" s="562"/>
      <c r="Q395" s="562"/>
      <c r="R395" s="562"/>
      <c r="S395" s="562"/>
      <c r="T395" s="562"/>
      <c r="U395" s="562"/>
      <c r="V395" s="562"/>
      <c r="W395" s="562"/>
      <c r="X395" s="562"/>
      <c r="Y395" s="562"/>
      <c r="Z395" s="562"/>
    </row>
    <row r="396" spans="3:26">
      <c r="C396" s="562"/>
      <c r="D396" s="562"/>
      <c r="E396" s="562"/>
      <c r="F396" s="562"/>
      <c r="G396" s="562"/>
      <c r="H396" s="562"/>
      <c r="I396" s="562"/>
      <c r="J396" s="562"/>
      <c r="K396" s="562"/>
      <c r="L396" s="562"/>
      <c r="M396" s="562"/>
      <c r="N396" s="562"/>
      <c r="O396" s="562"/>
      <c r="P396" s="562"/>
      <c r="Q396" s="562"/>
      <c r="R396" s="562"/>
      <c r="S396" s="562"/>
      <c r="T396" s="562"/>
      <c r="U396" s="562"/>
      <c r="V396" s="562"/>
      <c r="W396" s="562"/>
      <c r="X396" s="562"/>
      <c r="Y396" s="562"/>
      <c r="Z396" s="562"/>
    </row>
    <row r="397" spans="3:26">
      <c r="C397" s="562"/>
      <c r="D397" s="562"/>
      <c r="E397" s="562"/>
      <c r="F397" s="562"/>
      <c r="G397" s="562"/>
      <c r="H397" s="562"/>
      <c r="I397" s="562"/>
      <c r="J397" s="562"/>
      <c r="K397" s="562"/>
      <c r="L397" s="562"/>
      <c r="M397" s="562"/>
      <c r="N397" s="562"/>
      <c r="O397" s="562"/>
      <c r="P397" s="562"/>
      <c r="Q397" s="562"/>
      <c r="R397" s="562"/>
      <c r="S397" s="562"/>
      <c r="T397" s="562"/>
      <c r="U397" s="562"/>
      <c r="V397" s="562"/>
      <c r="W397" s="562"/>
      <c r="X397" s="562"/>
      <c r="Y397" s="562"/>
      <c r="Z397" s="562"/>
    </row>
    <row r="398" spans="3:26">
      <c r="C398" s="562"/>
      <c r="D398" s="562"/>
      <c r="E398" s="562"/>
      <c r="F398" s="562"/>
      <c r="G398" s="562"/>
      <c r="H398" s="562"/>
      <c r="I398" s="562"/>
      <c r="J398" s="562"/>
      <c r="K398" s="562"/>
      <c r="L398" s="562"/>
      <c r="M398" s="562"/>
      <c r="N398" s="562"/>
      <c r="O398" s="562"/>
      <c r="P398" s="562"/>
      <c r="Q398" s="562"/>
      <c r="R398" s="562"/>
      <c r="S398" s="562"/>
      <c r="T398" s="562"/>
      <c r="U398" s="562"/>
      <c r="V398" s="562"/>
      <c r="W398" s="562"/>
      <c r="X398" s="562"/>
      <c r="Y398" s="562"/>
      <c r="Z398" s="562"/>
    </row>
    <row r="399" spans="3:26">
      <c r="C399" s="562"/>
      <c r="D399" s="562"/>
      <c r="E399" s="562"/>
      <c r="F399" s="562"/>
      <c r="G399" s="562"/>
      <c r="H399" s="562"/>
      <c r="I399" s="562"/>
      <c r="J399" s="562"/>
      <c r="K399" s="562"/>
      <c r="L399" s="562"/>
      <c r="M399" s="562"/>
      <c r="N399" s="562"/>
      <c r="O399" s="562"/>
      <c r="P399" s="562"/>
      <c r="Q399" s="562"/>
      <c r="R399" s="562"/>
      <c r="S399" s="562"/>
      <c r="T399" s="562"/>
      <c r="U399" s="562"/>
      <c r="V399" s="562"/>
      <c r="W399" s="562"/>
      <c r="X399" s="562"/>
      <c r="Y399" s="562"/>
      <c r="Z399" s="562"/>
    </row>
    <row r="400" spans="3:26">
      <c r="C400" s="562"/>
      <c r="D400" s="562"/>
      <c r="E400" s="562"/>
      <c r="F400" s="562"/>
      <c r="G400" s="562"/>
      <c r="H400" s="562"/>
      <c r="I400" s="562"/>
      <c r="J400" s="562"/>
      <c r="K400" s="562"/>
      <c r="L400" s="562"/>
      <c r="M400" s="562"/>
      <c r="N400" s="562"/>
      <c r="O400" s="562"/>
      <c r="P400" s="562"/>
      <c r="Q400" s="562"/>
      <c r="R400" s="562"/>
      <c r="S400" s="562"/>
      <c r="T400" s="562"/>
      <c r="U400" s="562"/>
      <c r="V400" s="562"/>
      <c r="W400" s="562"/>
      <c r="X400" s="562"/>
      <c r="Y400" s="562"/>
      <c r="Z400" s="562"/>
    </row>
    <row r="401" spans="3:26">
      <c r="C401" s="562"/>
      <c r="D401" s="562"/>
      <c r="E401" s="562"/>
      <c r="F401" s="562"/>
      <c r="G401" s="562"/>
      <c r="H401" s="562"/>
      <c r="I401" s="562"/>
      <c r="J401" s="562"/>
      <c r="K401" s="562"/>
      <c r="L401" s="562"/>
      <c r="M401" s="562"/>
      <c r="N401" s="562"/>
      <c r="O401" s="562"/>
      <c r="P401" s="562"/>
      <c r="Q401" s="562"/>
      <c r="R401" s="562"/>
      <c r="S401" s="562"/>
      <c r="T401" s="562"/>
      <c r="U401" s="562"/>
      <c r="V401" s="562"/>
      <c r="W401" s="562"/>
      <c r="X401" s="562"/>
      <c r="Y401" s="562"/>
      <c r="Z401" s="562"/>
    </row>
    <row r="402" spans="3:26">
      <c r="C402" s="562"/>
      <c r="D402" s="562"/>
      <c r="E402" s="562"/>
      <c r="F402" s="562"/>
      <c r="G402" s="562"/>
      <c r="H402" s="562"/>
      <c r="I402" s="562"/>
      <c r="J402" s="562"/>
      <c r="K402" s="562"/>
      <c r="L402" s="562"/>
      <c r="M402" s="562"/>
      <c r="N402" s="562"/>
      <c r="O402" s="562"/>
      <c r="P402" s="562"/>
      <c r="Q402" s="562"/>
      <c r="R402" s="562"/>
      <c r="S402" s="562"/>
      <c r="T402" s="562"/>
      <c r="U402" s="562"/>
      <c r="V402" s="562"/>
      <c r="W402" s="562"/>
      <c r="X402" s="562"/>
      <c r="Y402" s="562"/>
      <c r="Z402" s="562"/>
    </row>
    <row r="403" spans="3:26">
      <c r="C403" s="562"/>
      <c r="D403" s="562"/>
      <c r="E403" s="562"/>
      <c r="F403" s="562"/>
      <c r="G403" s="562"/>
      <c r="H403" s="562"/>
      <c r="I403" s="562"/>
      <c r="J403" s="562"/>
      <c r="K403" s="562"/>
      <c r="L403" s="562"/>
      <c r="M403" s="562"/>
      <c r="N403" s="562"/>
      <c r="O403" s="562"/>
      <c r="P403" s="562"/>
      <c r="Q403" s="562"/>
      <c r="R403" s="562"/>
      <c r="S403" s="562"/>
      <c r="T403" s="562"/>
      <c r="U403" s="562"/>
      <c r="V403" s="562"/>
      <c r="W403" s="562"/>
      <c r="X403" s="562"/>
      <c r="Y403" s="562"/>
      <c r="Z403" s="562"/>
    </row>
    <row r="404" spans="3:26">
      <c r="C404" s="562"/>
      <c r="D404" s="562"/>
      <c r="E404" s="562"/>
      <c r="F404" s="562"/>
      <c r="G404" s="562"/>
      <c r="H404" s="562"/>
      <c r="I404" s="562"/>
      <c r="J404" s="562"/>
      <c r="K404" s="562"/>
      <c r="L404" s="562"/>
      <c r="M404" s="562"/>
      <c r="N404" s="562"/>
      <c r="O404" s="562"/>
      <c r="P404" s="562"/>
      <c r="Q404" s="562"/>
      <c r="R404" s="562"/>
      <c r="S404" s="562"/>
      <c r="T404" s="562"/>
      <c r="U404" s="562"/>
      <c r="V404" s="562"/>
      <c r="W404" s="562"/>
      <c r="X404" s="562"/>
      <c r="Y404" s="562"/>
      <c r="Z404" s="562"/>
    </row>
    <row r="405" spans="3:26">
      <c r="C405" s="562"/>
      <c r="D405" s="562"/>
      <c r="E405" s="562"/>
      <c r="F405" s="562"/>
      <c r="G405" s="562"/>
      <c r="H405" s="562"/>
      <c r="I405" s="562"/>
      <c r="J405" s="562"/>
      <c r="K405" s="562"/>
      <c r="L405" s="562"/>
      <c r="M405" s="562"/>
      <c r="N405" s="562"/>
      <c r="O405" s="562"/>
      <c r="P405" s="562"/>
      <c r="Q405" s="562"/>
      <c r="R405" s="562"/>
      <c r="S405" s="562"/>
      <c r="T405" s="562"/>
      <c r="U405" s="562"/>
      <c r="V405" s="562"/>
      <c r="W405" s="562"/>
      <c r="X405" s="562"/>
      <c r="Y405" s="562"/>
      <c r="Z405" s="562"/>
    </row>
    <row r="406" spans="3:26">
      <c r="C406" s="562"/>
      <c r="D406" s="562"/>
      <c r="E406" s="562"/>
      <c r="F406" s="562"/>
      <c r="G406" s="562"/>
      <c r="H406" s="562"/>
      <c r="I406" s="562"/>
      <c r="J406" s="562"/>
      <c r="K406" s="562"/>
      <c r="L406" s="562"/>
      <c r="M406" s="562"/>
      <c r="N406" s="562"/>
      <c r="O406" s="562"/>
      <c r="P406" s="562"/>
      <c r="Q406" s="562"/>
      <c r="R406" s="562"/>
      <c r="S406" s="562"/>
      <c r="T406" s="562"/>
      <c r="U406" s="562"/>
      <c r="V406" s="562"/>
      <c r="W406" s="562"/>
      <c r="X406" s="562"/>
      <c r="Y406" s="562"/>
      <c r="Z406" s="562"/>
    </row>
    <row r="407" spans="3:26">
      <c r="C407" s="562"/>
      <c r="D407" s="562"/>
      <c r="E407" s="562"/>
      <c r="F407" s="562"/>
      <c r="G407" s="562"/>
      <c r="H407" s="562"/>
      <c r="I407" s="562"/>
      <c r="J407" s="562"/>
      <c r="K407" s="562"/>
      <c r="L407" s="562"/>
      <c r="M407" s="562"/>
      <c r="N407" s="562"/>
      <c r="O407" s="562"/>
      <c r="P407" s="562"/>
      <c r="Q407" s="562"/>
      <c r="R407" s="562"/>
      <c r="S407" s="562"/>
      <c r="T407" s="562"/>
      <c r="U407" s="562"/>
      <c r="V407" s="562"/>
      <c r="W407" s="562"/>
      <c r="X407" s="562"/>
      <c r="Y407" s="562"/>
      <c r="Z407" s="562"/>
    </row>
    <row r="408" spans="3:26">
      <c r="C408" s="562"/>
      <c r="D408" s="562"/>
      <c r="E408" s="562"/>
      <c r="F408" s="562"/>
      <c r="G408" s="562"/>
      <c r="H408" s="562"/>
      <c r="I408" s="562"/>
      <c r="J408" s="562"/>
      <c r="K408" s="562"/>
      <c r="L408" s="562"/>
      <c r="M408" s="562"/>
      <c r="N408" s="562"/>
      <c r="O408" s="562"/>
      <c r="P408" s="562"/>
      <c r="Q408" s="562"/>
      <c r="R408" s="562"/>
      <c r="S408" s="562"/>
      <c r="T408" s="562"/>
      <c r="U408" s="562"/>
      <c r="V408" s="562"/>
      <c r="W408" s="562"/>
      <c r="X408" s="562"/>
      <c r="Y408" s="562"/>
      <c r="Z408" s="562"/>
    </row>
    <row r="409" spans="3:26">
      <c r="C409" s="562"/>
      <c r="D409" s="562"/>
      <c r="E409" s="562"/>
      <c r="F409" s="562"/>
      <c r="G409" s="562"/>
      <c r="H409" s="562"/>
      <c r="I409" s="562"/>
      <c r="J409" s="562"/>
      <c r="K409" s="562"/>
      <c r="L409" s="562"/>
      <c r="M409" s="562"/>
      <c r="N409" s="562"/>
      <c r="O409" s="562"/>
      <c r="P409" s="562"/>
      <c r="Q409" s="562"/>
      <c r="R409" s="562"/>
      <c r="S409" s="562"/>
      <c r="T409" s="562"/>
      <c r="U409" s="562"/>
      <c r="V409" s="562"/>
      <c r="W409" s="562"/>
      <c r="X409" s="562"/>
      <c r="Y409" s="562"/>
      <c r="Z409" s="562"/>
    </row>
    <row r="410" spans="3:26">
      <c r="C410" s="562"/>
      <c r="D410" s="562"/>
      <c r="E410" s="562"/>
      <c r="F410" s="562"/>
      <c r="G410" s="562"/>
      <c r="H410" s="562"/>
      <c r="I410" s="562"/>
      <c r="J410" s="562"/>
      <c r="K410" s="562"/>
      <c r="L410" s="562"/>
      <c r="M410" s="562"/>
      <c r="N410" s="562"/>
      <c r="O410" s="562"/>
      <c r="P410" s="562"/>
      <c r="Q410" s="562"/>
      <c r="R410" s="562"/>
      <c r="S410" s="562"/>
      <c r="T410" s="562"/>
      <c r="U410" s="562"/>
      <c r="V410" s="562"/>
      <c r="W410" s="562"/>
      <c r="X410" s="562"/>
      <c r="Y410" s="562"/>
      <c r="Z410" s="562"/>
    </row>
    <row r="411" spans="3:26">
      <c r="C411" s="562"/>
      <c r="D411" s="562"/>
      <c r="E411" s="562"/>
      <c r="F411" s="562"/>
      <c r="G411" s="562"/>
      <c r="H411" s="562"/>
      <c r="I411" s="562"/>
      <c r="J411" s="562"/>
      <c r="K411" s="562"/>
      <c r="L411" s="562"/>
      <c r="M411" s="562"/>
      <c r="N411" s="562"/>
      <c r="O411" s="562"/>
      <c r="P411" s="562"/>
      <c r="Q411" s="562"/>
      <c r="R411" s="562"/>
      <c r="S411" s="562"/>
      <c r="T411" s="562"/>
      <c r="U411" s="562"/>
      <c r="V411" s="562"/>
      <c r="W411" s="562"/>
      <c r="X411" s="562"/>
      <c r="Y411" s="562"/>
      <c r="Z411" s="562"/>
    </row>
    <row r="412" spans="3:26">
      <c r="C412" s="562"/>
      <c r="D412" s="562"/>
      <c r="E412" s="562"/>
      <c r="F412" s="562"/>
      <c r="G412" s="562"/>
      <c r="H412" s="562"/>
      <c r="I412" s="562"/>
      <c r="J412" s="562"/>
      <c r="K412" s="562"/>
      <c r="L412" s="562"/>
      <c r="M412" s="562"/>
      <c r="N412" s="562"/>
      <c r="O412" s="562"/>
      <c r="P412" s="562"/>
      <c r="Q412" s="562"/>
      <c r="R412" s="562"/>
      <c r="S412" s="562"/>
      <c r="T412" s="562"/>
      <c r="U412" s="562"/>
      <c r="V412" s="562"/>
      <c r="W412" s="562"/>
      <c r="X412" s="562"/>
      <c r="Y412" s="562"/>
      <c r="Z412" s="562"/>
    </row>
    <row r="413" spans="3:26">
      <c r="C413" s="562"/>
      <c r="D413" s="562"/>
      <c r="E413" s="562"/>
      <c r="F413" s="562"/>
      <c r="G413" s="562"/>
      <c r="H413" s="562"/>
      <c r="I413" s="562"/>
      <c r="J413" s="562"/>
      <c r="K413" s="562"/>
      <c r="L413" s="562"/>
      <c r="M413" s="562"/>
      <c r="N413" s="562"/>
      <c r="O413" s="562"/>
      <c r="P413" s="562"/>
      <c r="Q413" s="562"/>
      <c r="R413" s="562"/>
      <c r="S413" s="562"/>
      <c r="T413" s="562"/>
      <c r="U413" s="562"/>
      <c r="V413" s="562"/>
      <c r="W413" s="562"/>
      <c r="X413" s="562"/>
      <c r="Y413" s="562"/>
      <c r="Z413" s="562"/>
    </row>
    <row r="414" spans="3:26">
      <c r="C414" s="562"/>
      <c r="D414" s="562"/>
      <c r="E414" s="562"/>
      <c r="F414" s="562"/>
      <c r="G414" s="562"/>
      <c r="H414" s="562"/>
      <c r="I414" s="562"/>
      <c r="J414" s="562"/>
      <c r="K414" s="562"/>
      <c r="L414" s="562"/>
      <c r="M414" s="562"/>
      <c r="N414" s="562"/>
      <c r="O414" s="562"/>
      <c r="P414" s="562"/>
      <c r="Q414" s="562"/>
      <c r="R414" s="562"/>
      <c r="S414" s="562"/>
      <c r="T414" s="562"/>
      <c r="U414" s="562"/>
      <c r="V414" s="562"/>
      <c r="W414" s="562"/>
      <c r="X414" s="562"/>
      <c r="Y414" s="562"/>
      <c r="Z414" s="562"/>
    </row>
    <row r="415" spans="3:26">
      <c r="C415" s="562"/>
      <c r="D415" s="562"/>
      <c r="E415" s="562"/>
      <c r="F415" s="562"/>
      <c r="G415" s="562"/>
      <c r="H415" s="562"/>
      <c r="I415" s="562"/>
      <c r="J415" s="562"/>
      <c r="K415" s="562"/>
      <c r="L415" s="562"/>
      <c r="M415" s="562"/>
      <c r="N415" s="562"/>
      <c r="O415" s="562"/>
      <c r="P415" s="562"/>
      <c r="Q415" s="562"/>
      <c r="R415" s="562"/>
      <c r="S415" s="562"/>
      <c r="T415" s="562"/>
      <c r="U415" s="562"/>
      <c r="V415" s="562"/>
      <c r="W415" s="562"/>
      <c r="X415" s="562"/>
      <c r="Y415" s="562"/>
      <c r="Z415" s="562"/>
    </row>
    <row r="416" spans="3:26">
      <c r="C416" s="562"/>
      <c r="D416" s="562"/>
      <c r="E416" s="562"/>
      <c r="F416" s="562"/>
      <c r="G416" s="562"/>
      <c r="H416" s="562"/>
      <c r="I416" s="562"/>
      <c r="J416" s="562"/>
      <c r="K416" s="562"/>
      <c r="L416" s="562"/>
      <c r="M416" s="562"/>
      <c r="N416" s="562"/>
      <c r="O416" s="562"/>
      <c r="P416" s="562"/>
      <c r="Q416" s="562"/>
      <c r="R416" s="562"/>
      <c r="S416" s="562"/>
      <c r="T416" s="562"/>
      <c r="U416" s="562"/>
      <c r="V416" s="562"/>
      <c r="W416" s="562"/>
      <c r="X416" s="562"/>
      <c r="Y416" s="562"/>
      <c r="Z416" s="562"/>
    </row>
    <row r="417" spans="3:26">
      <c r="C417" s="562"/>
      <c r="D417" s="562"/>
      <c r="E417" s="562"/>
      <c r="F417" s="562"/>
      <c r="G417" s="562"/>
      <c r="H417" s="562"/>
      <c r="I417" s="562"/>
      <c r="J417" s="562"/>
      <c r="K417" s="562"/>
      <c r="L417" s="562"/>
      <c r="M417" s="562"/>
      <c r="N417" s="562"/>
      <c r="O417" s="562"/>
      <c r="P417" s="562"/>
      <c r="Q417" s="562"/>
      <c r="R417" s="562"/>
      <c r="S417" s="562"/>
      <c r="T417" s="562"/>
      <c r="U417" s="562"/>
      <c r="V417" s="562"/>
      <c r="W417" s="562"/>
      <c r="X417" s="562"/>
      <c r="Y417" s="562"/>
      <c r="Z417" s="562"/>
    </row>
    <row r="418" spans="3:26">
      <c r="C418" s="562"/>
      <c r="D418" s="562"/>
      <c r="E418" s="562"/>
      <c r="F418" s="562"/>
      <c r="G418" s="562"/>
      <c r="H418" s="562"/>
      <c r="I418" s="562"/>
      <c r="J418" s="562"/>
      <c r="K418" s="562"/>
      <c r="L418" s="562"/>
      <c r="M418" s="562"/>
      <c r="N418" s="562"/>
      <c r="O418" s="562"/>
      <c r="P418" s="562"/>
      <c r="Q418" s="562"/>
      <c r="R418" s="562"/>
      <c r="S418" s="562"/>
      <c r="T418" s="562"/>
      <c r="U418" s="562"/>
      <c r="V418" s="562"/>
      <c r="W418" s="562"/>
      <c r="X418" s="562"/>
      <c r="Y418" s="562"/>
      <c r="Z418" s="562"/>
    </row>
    <row r="419" spans="3:26">
      <c r="C419" s="562"/>
      <c r="D419" s="562"/>
      <c r="E419" s="562"/>
      <c r="F419" s="562"/>
      <c r="G419" s="562"/>
      <c r="H419" s="562"/>
      <c r="I419" s="562"/>
      <c r="J419" s="562"/>
      <c r="K419" s="562"/>
      <c r="L419" s="562"/>
      <c r="M419" s="562"/>
      <c r="N419" s="562"/>
      <c r="O419" s="562"/>
      <c r="P419" s="562"/>
      <c r="Q419" s="562"/>
      <c r="R419" s="562"/>
      <c r="S419" s="562"/>
      <c r="T419" s="562"/>
      <c r="U419" s="562"/>
      <c r="V419" s="562"/>
      <c r="W419" s="562"/>
      <c r="X419" s="562"/>
      <c r="Y419" s="562"/>
      <c r="Z419" s="562"/>
    </row>
    <row r="420" spans="3:26">
      <c r="C420" s="562"/>
      <c r="D420" s="562"/>
      <c r="E420" s="562"/>
      <c r="F420" s="562"/>
      <c r="G420" s="562"/>
      <c r="H420" s="562"/>
      <c r="I420" s="562"/>
      <c r="J420" s="562"/>
      <c r="K420" s="562"/>
      <c r="L420" s="562"/>
      <c r="M420" s="562"/>
      <c r="N420" s="562"/>
      <c r="O420" s="562"/>
      <c r="P420" s="562"/>
      <c r="Q420" s="562"/>
      <c r="R420" s="562"/>
      <c r="S420" s="562"/>
      <c r="T420" s="562"/>
      <c r="U420" s="562"/>
      <c r="V420" s="562"/>
      <c r="W420" s="562"/>
      <c r="X420" s="562"/>
      <c r="Y420" s="562"/>
      <c r="Z420" s="562"/>
    </row>
    <row r="421" spans="3:26">
      <c r="C421" s="562"/>
      <c r="D421" s="562"/>
      <c r="E421" s="562"/>
      <c r="F421" s="562"/>
      <c r="G421" s="562"/>
      <c r="H421" s="562"/>
      <c r="I421" s="562"/>
      <c r="J421" s="562"/>
      <c r="K421" s="562"/>
      <c r="L421" s="562"/>
      <c r="M421" s="562"/>
      <c r="N421" s="562"/>
      <c r="O421" s="562"/>
      <c r="P421" s="562"/>
      <c r="Q421" s="562"/>
      <c r="R421" s="562"/>
      <c r="S421" s="562"/>
      <c r="T421" s="562"/>
      <c r="U421" s="562"/>
      <c r="V421" s="562"/>
      <c r="W421" s="562"/>
      <c r="X421" s="562"/>
      <c r="Y421" s="562"/>
      <c r="Z421" s="562"/>
    </row>
    <row r="422" spans="3:26">
      <c r="C422" s="562"/>
      <c r="D422" s="562"/>
      <c r="E422" s="562"/>
      <c r="F422" s="562"/>
      <c r="G422" s="562"/>
      <c r="H422" s="562"/>
      <c r="I422" s="562"/>
      <c r="J422" s="562"/>
      <c r="K422" s="562"/>
      <c r="L422" s="562"/>
      <c r="M422" s="562"/>
      <c r="N422" s="562"/>
      <c r="O422" s="562"/>
      <c r="P422" s="562"/>
      <c r="Q422" s="562"/>
      <c r="R422" s="562"/>
      <c r="S422" s="562"/>
      <c r="T422" s="562"/>
      <c r="U422" s="562"/>
      <c r="V422" s="562"/>
      <c r="W422" s="562"/>
      <c r="X422" s="562"/>
      <c r="Y422" s="562"/>
      <c r="Z422" s="562"/>
    </row>
    <row r="423" spans="3:26">
      <c r="C423" s="562"/>
      <c r="D423" s="562"/>
      <c r="E423" s="562"/>
      <c r="F423" s="562"/>
      <c r="G423" s="562"/>
      <c r="H423" s="562"/>
      <c r="I423" s="562"/>
      <c r="J423" s="562"/>
      <c r="K423" s="562"/>
      <c r="L423" s="562"/>
      <c r="M423" s="562"/>
      <c r="N423" s="562"/>
      <c r="O423" s="562"/>
      <c r="P423" s="562"/>
      <c r="Q423" s="562"/>
      <c r="R423" s="562"/>
      <c r="S423" s="562"/>
      <c r="T423" s="562"/>
      <c r="U423" s="562"/>
      <c r="V423" s="562"/>
      <c r="W423" s="562"/>
      <c r="X423" s="562"/>
      <c r="Y423" s="562"/>
      <c r="Z423" s="562"/>
    </row>
    <row r="424" spans="3:26">
      <c r="C424" s="562"/>
      <c r="D424" s="562"/>
      <c r="E424" s="562"/>
      <c r="F424" s="562"/>
      <c r="G424" s="562"/>
      <c r="H424" s="562"/>
      <c r="I424" s="562"/>
      <c r="J424" s="562"/>
      <c r="K424" s="562"/>
      <c r="L424" s="562"/>
      <c r="M424" s="562"/>
      <c r="N424" s="562"/>
      <c r="O424" s="562"/>
      <c r="P424" s="562"/>
      <c r="Q424" s="562"/>
      <c r="R424" s="562"/>
      <c r="S424" s="562"/>
      <c r="T424" s="562"/>
      <c r="U424" s="562"/>
      <c r="V424" s="562"/>
      <c r="W424" s="562"/>
      <c r="X424" s="562"/>
      <c r="Y424" s="562"/>
      <c r="Z424" s="562"/>
    </row>
    <row r="425" spans="3:26">
      <c r="C425" s="562"/>
      <c r="D425" s="562"/>
      <c r="E425" s="562"/>
      <c r="F425" s="562"/>
      <c r="G425" s="562"/>
      <c r="H425" s="562"/>
      <c r="I425" s="562"/>
      <c r="J425" s="562"/>
      <c r="K425" s="562"/>
      <c r="L425" s="562"/>
      <c r="M425" s="562"/>
      <c r="N425" s="562"/>
      <c r="O425" s="562"/>
      <c r="P425" s="562"/>
      <c r="Q425" s="562"/>
      <c r="R425" s="562"/>
      <c r="S425" s="562"/>
      <c r="T425" s="562"/>
      <c r="U425" s="562"/>
      <c r="V425" s="562"/>
      <c r="W425" s="562"/>
      <c r="X425" s="562"/>
      <c r="Y425" s="562"/>
      <c r="Z425" s="562"/>
    </row>
    <row r="426" spans="3:26">
      <c r="C426" s="562"/>
      <c r="D426" s="562"/>
      <c r="E426" s="562"/>
      <c r="F426" s="562"/>
      <c r="G426" s="562"/>
      <c r="H426" s="562"/>
      <c r="I426" s="562"/>
      <c r="J426" s="562"/>
      <c r="K426" s="562"/>
      <c r="L426" s="562"/>
      <c r="M426" s="562"/>
      <c r="N426" s="562"/>
      <c r="O426" s="562"/>
      <c r="P426" s="562"/>
      <c r="Q426" s="562"/>
      <c r="R426" s="562"/>
      <c r="S426" s="562"/>
      <c r="T426" s="562"/>
      <c r="U426" s="562"/>
      <c r="V426" s="562"/>
      <c r="W426" s="562"/>
      <c r="X426" s="562"/>
      <c r="Y426" s="562"/>
      <c r="Z426" s="562"/>
    </row>
    <row r="427" spans="3:26">
      <c r="C427" s="562"/>
      <c r="D427" s="562"/>
      <c r="E427" s="562"/>
      <c r="F427" s="562"/>
      <c r="G427" s="562"/>
      <c r="H427" s="562"/>
      <c r="I427" s="562"/>
      <c r="J427" s="562"/>
      <c r="K427" s="562"/>
      <c r="L427" s="562"/>
      <c r="M427" s="562"/>
      <c r="N427" s="562"/>
      <c r="O427" s="562"/>
      <c r="P427" s="562"/>
      <c r="Q427" s="562"/>
      <c r="R427" s="562"/>
      <c r="S427" s="562"/>
      <c r="T427" s="562"/>
      <c r="U427" s="562"/>
      <c r="V427" s="562"/>
      <c r="W427" s="562"/>
      <c r="X427" s="562"/>
      <c r="Y427" s="562"/>
      <c r="Z427" s="562"/>
    </row>
    <row r="428" spans="3:26">
      <c r="C428" s="562"/>
      <c r="D428" s="562"/>
      <c r="E428" s="562"/>
      <c r="F428" s="562"/>
      <c r="G428" s="562"/>
      <c r="H428" s="562"/>
      <c r="I428" s="562"/>
      <c r="J428" s="562"/>
      <c r="K428" s="562"/>
      <c r="L428" s="562"/>
      <c r="M428" s="562"/>
      <c r="N428" s="562"/>
      <c r="O428" s="562"/>
      <c r="P428" s="562"/>
      <c r="Q428" s="562"/>
      <c r="R428" s="562"/>
      <c r="S428" s="562"/>
      <c r="T428" s="562"/>
      <c r="U428" s="562"/>
      <c r="V428" s="562"/>
      <c r="W428" s="562"/>
      <c r="X428" s="562"/>
      <c r="Y428" s="562"/>
      <c r="Z428" s="562"/>
    </row>
    <row r="429" spans="3:26">
      <c r="C429" s="562"/>
      <c r="D429" s="562"/>
      <c r="E429" s="562"/>
      <c r="F429" s="562"/>
      <c r="G429" s="562"/>
      <c r="H429" s="562"/>
      <c r="I429" s="562"/>
      <c r="J429" s="562"/>
      <c r="K429" s="562"/>
      <c r="L429" s="562"/>
      <c r="M429" s="562"/>
      <c r="N429" s="562"/>
      <c r="O429" s="562"/>
      <c r="P429" s="562"/>
      <c r="Q429" s="562"/>
      <c r="R429" s="562"/>
      <c r="S429" s="562"/>
      <c r="T429" s="562"/>
      <c r="U429" s="562"/>
      <c r="V429" s="562"/>
      <c r="W429" s="562"/>
      <c r="X429" s="562"/>
      <c r="Y429" s="562"/>
      <c r="Z429" s="562"/>
    </row>
    <row r="430" spans="3:26">
      <c r="C430" s="562"/>
      <c r="D430" s="562"/>
      <c r="E430" s="562"/>
      <c r="F430" s="562"/>
      <c r="G430" s="562"/>
      <c r="H430" s="562"/>
      <c r="I430" s="562"/>
      <c r="J430" s="562"/>
      <c r="K430" s="562"/>
      <c r="L430" s="562"/>
      <c r="M430" s="562"/>
      <c r="N430" s="562"/>
      <c r="O430" s="562"/>
      <c r="P430" s="562"/>
      <c r="Q430" s="562"/>
      <c r="R430" s="562"/>
      <c r="S430" s="562"/>
      <c r="T430" s="562"/>
      <c r="U430" s="562"/>
      <c r="V430" s="562"/>
      <c r="W430" s="562"/>
      <c r="X430" s="562"/>
      <c r="Y430" s="562"/>
      <c r="Z430" s="562"/>
    </row>
    <row r="431" spans="3:26">
      <c r="C431" s="562"/>
      <c r="D431" s="562"/>
      <c r="E431" s="562"/>
      <c r="F431" s="562"/>
      <c r="G431" s="562"/>
      <c r="H431" s="562"/>
      <c r="I431" s="562"/>
      <c r="J431" s="562"/>
      <c r="K431" s="562"/>
      <c r="L431" s="562"/>
      <c r="M431" s="562"/>
      <c r="N431" s="562"/>
      <c r="O431" s="562"/>
      <c r="P431" s="562"/>
      <c r="Q431" s="562"/>
      <c r="R431" s="562"/>
      <c r="S431" s="562"/>
      <c r="T431" s="562"/>
      <c r="U431" s="562"/>
      <c r="V431" s="562"/>
      <c r="W431" s="562"/>
      <c r="X431" s="562"/>
      <c r="Y431" s="562"/>
      <c r="Z431" s="562"/>
    </row>
    <row r="432" spans="3:26">
      <c r="C432" s="562"/>
      <c r="D432" s="562"/>
      <c r="E432" s="562"/>
      <c r="F432" s="562"/>
      <c r="G432" s="562"/>
      <c r="H432" s="562"/>
      <c r="I432" s="562"/>
      <c r="J432" s="562"/>
      <c r="K432" s="562"/>
      <c r="L432" s="562"/>
      <c r="M432" s="562"/>
      <c r="N432" s="562"/>
      <c r="O432" s="562"/>
      <c r="P432" s="562"/>
      <c r="Q432" s="562"/>
      <c r="R432" s="562"/>
      <c r="S432" s="562"/>
      <c r="T432" s="562"/>
      <c r="U432" s="562"/>
      <c r="V432" s="562"/>
      <c r="W432" s="562"/>
      <c r="X432" s="562"/>
      <c r="Y432" s="562"/>
      <c r="Z432" s="562"/>
    </row>
    <row r="433" spans="3:26">
      <c r="C433" s="562"/>
      <c r="D433" s="562"/>
      <c r="E433" s="562"/>
      <c r="F433" s="562"/>
      <c r="G433" s="562"/>
      <c r="H433" s="562"/>
      <c r="I433" s="562"/>
      <c r="J433" s="562"/>
      <c r="K433" s="562"/>
      <c r="L433" s="562"/>
      <c r="M433" s="562"/>
      <c r="N433" s="562"/>
      <c r="O433" s="562"/>
      <c r="P433" s="562"/>
      <c r="Q433" s="562"/>
      <c r="R433" s="562"/>
      <c r="S433" s="562"/>
      <c r="T433" s="562"/>
      <c r="U433" s="562"/>
      <c r="V433" s="562"/>
      <c r="W433" s="562"/>
      <c r="X433" s="562"/>
      <c r="Y433" s="562"/>
      <c r="Z433" s="562"/>
    </row>
    <row r="434" spans="3:26">
      <c r="C434" s="562"/>
      <c r="D434" s="562"/>
      <c r="E434" s="562"/>
      <c r="F434" s="562"/>
      <c r="G434" s="562"/>
      <c r="H434" s="562"/>
      <c r="I434" s="562"/>
      <c r="J434" s="562"/>
      <c r="K434" s="562"/>
      <c r="L434" s="562"/>
      <c r="M434" s="562"/>
      <c r="N434" s="562"/>
      <c r="O434" s="562"/>
      <c r="P434" s="562"/>
      <c r="Q434" s="562"/>
      <c r="R434" s="562"/>
      <c r="S434" s="562"/>
      <c r="T434" s="562"/>
      <c r="U434" s="562"/>
      <c r="V434" s="562"/>
      <c r="W434" s="562"/>
      <c r="X434" s="562"/>
      <c r="Y434" s="562"/>
      <c r="Z434" s="562"/>
    </row>
    <row r="435" spans="3:26">
      <c r="C435" s="562"/>
      <c r="D435" s="562"/>
      <c r="E435" s="562"/>
      <c r="F435" s="562"/>
      <c r="G435" s="562"/>
      <c r="H435" s="562"/>
      <c r="I435" s="562"/>
      <c r="J435" s="562"/>
      <c r="K435" s="562"/>
      <c r="L435" s="562"/>
      <c r="M435" s="562"/>
      <c r="N435" s="562"/>
      <c r="O435" s="562"/>
      <c r="P435" s="562"/>
      <c r="Q435" s="562"/>
      <c r="R435" s="562"/>
      <c r="S435" s="562"/>
      <c r="T435" s="562"/>
      <c r="U435" s="562"/>
      <c r="V435" s="562"/>
      <c r="W435" s="562"/>
      <c r="X435" s="562"/>
      <c r="Y435" s="562"/>
      <c r="Z435" s="562"/>
    </row>
    <row r="436" spans="3:26">
      <c r="C436" s="562"/>
      <c r="D436" s="562"/>
      <c r="E436" s="562"/>
      <c r="F436" s="562"/>
      <c r="G436" s="562"/>
      <c r="H436" s="562"/>
      <c r="I436" s="562"/>
      <c r="J436" s="562"/>
      <c r="K436" s="562"/>
      <c r="L436" s="562"/>
      <c r="M436" s="562"/>
      <c r="N436" s="562"/>
      <c r="O436" s="562"/>
      <c r="P436" s="562"/>
      <c r="Q436" s="562"/>
      <c r="R436" s="562"/>
      <c r="S436" s="562"/>
      <c r="T436" s="562"/>
      <c r="U436" s="562"/>
      <c r="V436" s="562"/>
      <c r="W436" s="562"/>
      <c r="X436" s="562"/>
      <c r="Y436" s="562"/>
      <c r="Z436" s="562"/>
    </row>
    <row r="437" spans="3:26">
      <c r="C437" s="562"/>
      <c r="D437" s="562"/>
      <c r="E437" s="562"/>
      <c r="F437" s="562"/>
      <c r="G437" s="562"/>
      <c r="H437" s="562"/>
      <c r="I437" s="562"/>
      <c r="J437" s="562"/>
      <c r="K437" s="562"/>
      <c r="L437" s="562"/>
      <c r="M437" s="562"/>
      <c r="N437" s="562"/>
      <c r="O437" s="562"/>
      <c r="P437" s="562"/>
      <c r="Q437" s="562"/>
      <c r="R437" s="562"/>
      <c r="S437" s="562"/>
      <c r="T437" s="562"/>
      <c r="U437" s="562"/>
      <c r="V437" s="562"/>
      <c r="W437" s="562"/>
      <c r="X437" s="562"/>
      <c r="Y437" s="562"/>
      <c r="Z437" s="562"/>
    </row>
    <row r="438" spans="3:26">
      <c r="C438" s="562"/>
      <c r="D438" s="562"/>
      <c r="E438" s="562"/>
      <c r="F438" s="562"/>
      <c r="G438" s="562"/>
      <c r="H438" s="562"/>
      <c r="I438" s="562"/>
      <c r="J438" s="562"/>
      <c r="K438" s="562"/>
      <c r="L438" s="562"/>
      <c r="M438" s="562"/>
      <c r="N438" s="562"/>
      <c r="O438" s="562"/>
      <c r="P438" s="562"/>
      <c r="Q438" s="562"/>
      <c r="R438" s="562"/>
      <c r="S438" s="562"/>
      <c r="T438" s="562"/>
      <c r="U438" s="562"/>
      <c r="V438" s="562"/>
      <c r="W438" s="562"/>
      <c r="X438" s="562"/>
      <c r="Y438" s="562"/>
      <c r="Z438" s="562"/>
    </row>
    <row r="439" spans="3:26">
      <c r="C439" s="562"/>
      <c r="D439" s="562"/>
      <c r="E439" s="562"/>
      <c r="F439" s="562"/>
      <c r="G439" s="562"/>
      <c r="H439" s="562"/>
      <c r="I439" s="562"/>
      <c r="J439" s="562"/>
      <c r="K439" s="562"/>
      <c r="L439" s="562"/>
      <c r="M439" s="562"/>
      <c r="N439" s="562"/>
      <c r="O439" s="562"/>
      <c r="P439" s="562"/>
      <c r="Q439" s="562"/>
      <c r="R439" s="562"/>
      <c r="S439" s="562"/>
      <c r="T439" s="562"/>
      <c r="U439" s="562"/>
      <c r="V439" s="562"/>
      <c r="W439" s="562"/>
      <c r="X439" s="562"/>
      <c r="Y439" s="562"/>
      <c r="Z439" s="562"/>
    </row>
    <row r="440" spans="3:26">
      <c r="C440" s="562"/>
      <c r="D440" s="562"/>
      <c r="E440" s="562"/>
      <c r="F440" s="562"/>
      <c r="G440" s="562"/>
      <c r="H440" s="562"/>
      <c r="I440" s="562"/>
      <c r="J440" s="562"/>
      <c r="K440" s="562"/>
      <c r="L440" s="562"/>
      <c r="M440" s="562"/>
      <c r="N440" s="562"/>
      <c r="O440" s="562"/>
      <c r="P440" s="562"/>
      <c r="Q440" s="562"/>
      <c r="R440" s="562"/>
      <c r="S440" s="562"/>
      <c r="T440" s="562"/>
      <c r="U440" s="562"/>
      <c r="V440" s="562"/>
      <c r="W440" s="562"/>
      <c r="X440" s="562"/>
      <c r="Y440" s="562"/>
      <c r="Z440" s="562"/>
    </row>
    <row r="441" spans="3:26">
      <c r="C441" s="562"/>
      <c r="D441" s="562"/>
      <c r="E441" s="562"/>
      <c r="F441" s="562"/>
      <c r="G441" s="562"/>
      <c r="H441" s="562"/>
      <c r="I441" s="562"/>
      <c r="J441" s="562"/>
      <c r="K441" s="562"/>
      <c r="L441" s="562"/>
      <c r="M441" s="562"/>
      <c r="N441" s="562"/>
      <c r="O441" s="562"/>
      <c r="P441" s="562"/>
      <c r="Q441" s="562"/>
      <c r="R441" s="562"/>
      <c r="S441" s="562"/>
      <c r="T441" s="562"/>
      <c r="U441" s="562"/>
      <c r="V441" s="562"/>
      <c r="W441" s="562"/>
      <c r="X441" s="562"/>
      <c r="Y441" s="562"/>
      <c r="Z441" s="562"/>
    </row>
    <row r="442" spans="3:26">
      <c r="C442" s="562"/>
      <c r="D442" s="562"/>
      <c r="E442" s="562"/>
      <c r="F442" s="562"/>
      <c r="G442" s="562"/>
      <c r="H442" s="562"/>
      <c r="I442" s="562"/>
      <c r="J442" s="562"/>
      <c r="K442" s="562"/>
      <c r="L442" s="562"/>
      <c r="M442" s="562"/>
      <c r="N442" s="562"/>
      <c r="O442" s="562"/>
      <c r="P442" s="562"/>
      <c r="Q442" s="562"/>
      <c r="R442" s="562"/>
      <c r="S442" s="562"/>
      <c r="T442" s="562"/>
      <c r="U442" s="562"/>
      <c r="V442" s="562"/>
      <c r="W442" s="562"/>
      <c r="X442" s="562"/>
      <c r="Y442" s="562"/>
      <c r="Z442" s="562"/>
    </row>
    <row r="443" spans="3:26">
      <c r="C443" s="562"/>
      <c r="D443" s="562"/>
      <c r="E443" s="562"/>
      <c r="F443" s="562"/>
      <c r="G443" s="562"/>
      <c r="H443" s="562"/>
      <c r="I443" s="562"/>
      <c r="J443" s="562"/>
      <c r="K443" s="562"/>
      <c r="L443" s="562"/>
      <c r="M443" s="562"/>
      <c r="N443" s="562"/>
      <c r="O443" s="562"/>
      <c r="P443" s="562"/>
      <c r="Q443" s="562"/>
      <c r="R443" s="562"/>
      <c r="S443" s="562"/>
      <c r="T443" s="562"/>
      <c r="U443" s="562"/>
      <c r="V443" s="562"/>
      <c r="W443" s="562"/>
      <c r="X443" s="562"/>
      <c r="Y443" s="562"/>
      <c r="Z443" s="562"/>
    </row>
    <row r="444" spans="3:26">
      <c r="C444" s="562"/>
      <c r="D444" s="562"/>
      <c r="E444" s="562"/>
      <c r="F444" s="562"/>
      <c r="G444" s="562"/>
      <c r="H444" s="562"/>
      <c r="I444" s="562"/>
      <c r="J444" s="562"/>
      <c r="K444" s="562"/>
      <c r="L444" s="562"/>
      <c r="M444" s="562"/>
      <c r="N444" s="562"/>
      <c r="O444" s="562"/>
      <c r="P444" s="562"/>
      <c r="Q444" s="562"/>
      <c r="R444" s="562"/>
      <c r="S444" s="562"/>
      <c r="T444" s="562"/>
      <c r="U444" s="562"/>
      <c r="V444" s="562"/>
      <c r="W444" s="562"/>
      <c r="X444" s="562"/>
      <c r="Y444" s="562"/>
      <c r="Z444" s="562"/>
    </row>
    <row r="445" spans="3:26">
      <c r="C445" s="562"/>
      <c r="D445" s="562"/>
      <c r="E445" s="562"/>
      <c r="F445" s="562"/>
      <c r="G445" s="562"/>
      <c r="H445" s="562"/>
      <c r="I445" s="562"/>
      <c r="J445" s="562"/>
      <c r="K445" s="562"/>
      <c r="L445" s="562"/>
      <c r="M445" s="562"/>
      <c r="N445" s="562"/>
      <c r="O445" s="562"/>
      <c r="P445" s="562"/>
      <c r="Q445" s="562"/>
      <c r="R445" s="562"/>
      <c r="S445" s="562"/>
      <c r="T445" s="562"/>
      <c r="U445" s="562"/>
      <c r="V445" s="562"/>
      <c r="W445" s="562"/>
      <c r="X445" s="562"/>
      <c r="Y445" s="562"/>
      <c r="Z445" s="562"/>
    </row>
    <row r="446" spans="3:26">
      <c r="C446" s="562"/>
      <c r="D446" s="562"/>
      <c r="E446" s="562"/>
      <c r="F446" s="562"/>
      <c r="G446" s="562"/>
      <c r="H446" s="562"/>
      <c r="I446" s="562"/>
      <c r="J446" s="562"/>
      <c r="K446" s="562"/>
      <c r="L446" s="562"/>
      <c r="M446" s="562"/>
      <c r="N446" s="562"/>
      <c r="O446" s="562"/>
      <c r="P446" s="562"/>
      <c r="Q446" s="562"/>
      <c r="R446" s="562"/>
      <c r="S446" s="562"/>
      <c r="T446" s="562"/>
      <c r="U446" s="562"/>
      <c r="V446" s="562"/>
      <c r="W446" s="562"/>
      <c r="X446" s="562"/>
      <c r="Y446" s="562"/>
      <c r="Z446" s="562"/>
    </row>
    <row r="447" spans="3:26">
      <c r="C447" s="562"/>
      <c r="D447" s="562"/>
      <c r="E447" s="562"/>
      <c r="F447" s="562"/>
      <c r="G447" s="562"/>
      <c r="H447" s="562"/>
      <c r="I447" s="562"/>
      <c r="J447" s="562"/>
      <c r="K447" s="562"/>
      <c r="L447" s="562"/>
      <c r="M447" s="562"/>
      <c r="N447" s="562"/>
      <c r="O447" s="562"/>
      <c r="P447" s="562"/>
      <c r="Q447" s="562"/>
      <c r="R447" s="562"/>
      <c r="S447" s="562"/>
      <c r="T447" s="562"/>
      <c r="U447" s="562"/>
      <c r="V447" s="562"/>
      <c r="W447" s="562"/>
      <c r="X447" s="562"/>
      <c r="Y447" s="562"/>
      <c r="Z447" s="562"/>
    </row>
    <row r="448" spans="3:26">
      <c r="C448" s="562"/>
      <c r="D448" s="562"/>
      <c r="E448" s="562"/>
      <c r="F448" s="562"/>
      <c r="G448" s="562"/>
      <c r="H448" s="562"/>
      <c r="I448" s="562"/>
      <c r="J448" s="562"/>
      <c r="K448" s="562"/>
      <c r="L448" s="562"/>
      <c r="M448" s="562"/>
      <c r="N448" s="562"/>
      <c r="O448" s="562"/>
      <c r="P448" s="562"/>
      <c r="Q448" s="562"/>
      <c r="R448" s="562"/>
      <c r="S448" s="562"/>
      <c r="T448" s="562"/>
      <c r="U448" s="562"/>
      <c r="V448" s="562"/>
      <c r="W448" s="562"/>
      <c r="X448" s="562"/>
      <c r="Y448" s="562"/>
      <c r="Z448" s="562"/>
    </row>
    <row r="449" spans="3:26">
      <c r="C449" s="562"/>
      <c r="D449" s="562"/>
      <c r="E449" s="562"/>
      <c r="F449" s="562"/>
      <c r="G449" s="562"/>
      <c r="H449" s="562"/>
      <c r="I449" s="562"/>
      <c r="J449" s="562"/>
      <c r="K449" s="562"/>
      <c r="L449" s="562"/>
      <c r="M449" s="562"/>
      <c r="N449" s="562"/>
      <c r="O449" s="562"/>
      <c r="P449" s="562"/>
      <c r="Q449" s="562"/>
      <c r="R449" s="562"/>
      <c r="S449" s="562"/>
      <c r="T449" s="562"/>
      <c r="U449" s="562"/>
      <c r="V449" s="562"/>
      <c r="W449" s="562"/>
      <c r="X449" s="562"/>
      <c r="Y449" s="562"/>
      <c r="Z449" s="562"/>
    </row>
    <row r="450" spans="3:26">
      <c r="C450" s="562"/>
      <c r="D450" s="562"/>
      <c r="E450" s="562"/>
      <c r="F450" s="562"/>
      <c r="G450" s="562"/>
      <c r="H450" s="562"/>
      <c r="I450" s="562"/>
      <c r="J450" s="562"/>
      <c r="K450" s="562"/>
      <c r="L450" s="562"/>
      <c r="M450" s="562"/>
      <c r="N450" s="562"/>
      <c r="O450" s="562"/>
      <c r="P450" s="562"/>
      <c r="Q450" s="562"/>
      <c r="R450" s="562"/>
      <c r="S450" s="562"/>
      <c r="T450" s="562"/>
      <c r="U450" s="562"/>
      <c r="V450" s="562"/>
      <c r="W450" s="562"/>
      <c r="X450" s="562"/>
      <c r="Y450" s="562"/>
      <c r="Z450" s="562"/>
    </row>
    <row r="451" spans="3:26">
      <c r="C451" s="562"/>
      <c r="D451" s="562"/>
      <c r="E451" s="562"/>
      <c r="F451" s="562"/>
      <c r="G451" s="562"/>
      <c r="H451" s="562"/>
      <c r="I451" s="562"/>
      <c r="J451" s="562"/>
      <c r="K451" s="562"/>
      <c r="L451" s="562"/>
      <c r="M451" s="562"/>
      <c r="N451" s="562"/>
      <c r="O451" s="562"/>
      <c r="P451" s="562"/>
      <c r="Q451" s="562"/>
      <c r="R451" s="562"/>
      <c r="S451" s="562"/>
      <c r="T451" s="562"/>
      <c r="U451" s="562"/>
      <c r="V451" s="562"/>
      <c r="W451" s="562"/>
      <c r="X451" s="562"/>
      <c r="Y451" s="562"/>
      <c r="Z451" s="562"/>
    </row>
    <row r="452" spans="3:26">
      <c r="C452" s="562"/>
      <c r="D452" s="562"/>
      <c r="E452" s="562"/>
      <c r="F452" s="562"/>
      <c r="G452" s="562"/>
      <c r="H452" s="562"/>
      <c r="I452" s="562"/>
      <c r="J452" s="562"/>
      <c r="K452" s="562"/>
      <c r="L452" s="562"/>
      <c r="M452" s="562"/>
      <c r="N452" s="562"/>
      <c r="O452" s="562"/>
      <c r="P452" s="562"/>
      <c r="Q452" s="562"/>
      <c r="R452" s="562"/>
      <c r="S452" s="562"/>
      <c r="T452" s="562"/>
      <c r="U452" s="562"/>
      <c r="V452" s="562"/>
      <c r="W452" s="562"/>
      <c r="X452" s="562"/>
      <c r="Y452" s="562"/>
      <c r="Z452" s="562"/>
    </row>
    <row r="453" spans="3:26">
      <c r="C453" s="562"/>
      <c r="D453" s="562"/>
      <c r="E453" s="562"/>
      <c r="F453" s="562"/>
      <c r="G453" s="562"/>
      <c r="H453" s="562"/>
      <c r="I453" s="562"/>
      <c r="J453" s="562"/>
      <c r="K453" s="562"/>
      <c r="L453" s="562"/>
      <c r="M453" s="562"/>
      <c r="N453" s="562"/>
      <c r="O453" s="562"/>
      <c r="P453" s="562"/>
      <c r="Q453" s="562"/>
      <c r="R453" s="562"/>
      <c r="S453" s="562"/>
      <c r="T453" s="562"/>
      <c r="U453" s="562"/>
      <c r="V453" s="562"/>
      <c r="W453" s="562"/>
      <c r="X453" s="562"/>
      <c r="Y453" s="562"/>
      <c r="Z453" s="562"/>
    </row>
    <row r="454" spans="3:26">
      <c r="C454" s="562"/>
      <c r="D454" s="562"/>
      <c r="E454" s="562"/>
      <c r="F454" s="562"/>
      <c r="G454" s="562"/>
      <c r="H454" s="562"/>
      <c r="I454" s="562"/>
      <c r="J454" s="562"/>
      <c r="K454" s="562"/>
      <c r="L454" s="562"/>
      <c r="M454" s="562"/>
      <c r="N454" s="562"/>
      <c r="O454" s="562"/>
      <c r="P454" s="562"/>
      <c r="Q454" s="562"/>
      <c r="R454" s="562"/>
      <c r="S454" s="562"/>
      <c r="T454" s="562"/>
      <c r="U454" s="562"/>
      <c r="V454" s="562"/>
      <c r="W454" s="562"/>
      <c r="X454" s="562"/>
      <c r="Y454" s="562"/>
      <c r="Z454" s="562"/>
    </row>
    <row r="455" spans="3:26">
      <c r="C455" s="562"/>
      <c r="D455" s="562"/>
      <c r="E455" s="562"/>
      <c r="F455" s="562"/>
      <c r="G455" s="562"/>
      <c r="H455" s="562"/>
      <c r="I455" s="562"/>
      <c r="J455" s="562"/>
      <c r="K455" s="562"/>
      <c r="L455" s="562"/>
      <c r="M455" s="562"/>
      <c r="N455" s="562"/>
      <c r="O455" s="562"/>
      <c r="P455" s="562"/>
      <c r="Q455" s="562"/>
      <c r="R455" s="562"/>
      <c r="S455" s="562"/>
      <c r="T455" s="562"/>
      <c r="U455" s="562"/>
      <c r="V455" s="562"/>
      <c r="W455" s="562"/>
      <c r="X455" s="562"/>
      <c r="Y455" s="562"/>
      <c r="Z455" s="562"/>
    </row>
    <row r="456" spans="3:26">
      <c r="C456" s="562"/>
      <c r="D456" s="562"/>
      <c r="E456" s="562"/>
      <c r="F456" s="562"/>
      <c r="G456" s="562"/>
      <c r="H456" s="562"/>
      <c r="I456" s="562"/>
      <c r="J456" s="562"/>
      <c r="K456" s="562"/>
      <c r="L456" s="562"/>
      <c r="M456" s="562"/>
      <c r="N456" s="562"/>
      <c r="O456" s="562"/>
      <c r="P456" s="562"/>
      <c r="Q456" s="562"/>
      <c r="R456" s="562"/>
      <c r="S456" s="562"/>
      <c r="T456" s="562"/>
      <c r="U456" s="562"/>
      <c r="V456" s="562"/>
      <c r="W456" s="562"/>
      <c r="X456" s="562"/>
      <c r="Y456" s="562"/>
      <c r="Z456" s="562"/>
    </row>
    <row r="457" spans="3:26">
      <c r="C457" s="562"/>
      <c r="D457" s="562"/>
      <c r="E457" s="562"/>
      <c r="F457" s="562"/>
      <c r="G457" s="562"/>
      <c r="H457" s="562"/>
      <c r="I457" s="562"/>
      <c r="J457" s="562"/>
      <c r="K457" s="562"/>
      <c r="L457" s="562"/>
      <c r="M457" s="562"/>
      <c r="N457" s="562"/>
      <c r="O457" s="562"/>
      <c r="P457" s="562"/>
      <c r="Q457" s="562"/>
      <c r="R457" s="562"/>
      <c r="S457" s="562"/>
      <c r="T457" s="562"/>
      <c r="U457" s="562"/>
      <c r="V457" s="562"/>
      <c r="W457" s="562"/>
      <c r="X457" s="562"/>
      <c r="Y457" s="562"/>
      <c r="Z457" s="562"/>
    </row>
    <row r="458" spans="3:26">
      <c r="C458" s="562"/>
      <c r="D458" s="562"/>
      <c r="E458" s="562"/>
      <c r="F458" s="562"/>
      <c r="G458" s="562"/>
      <c r="H458" s="562"/>
      <c r="I458" s="562"/>
      <c r="J458" s="562"/>
      <c r="K458" s="562"/>
      <c r="L458" s="562"/>
      <c r="M458" s="562"/>
      <c r="N458" s="562"/>
      <c r="O458" s="562"/>
      <c r="P458" s="562"/>
      <c r="Q458" s="562"/>
      <c r="R458" s="562"/>
      <c r="S458" s="562"/>
      <c r="T458" s="562"/>
      <c r="U458" s="562"/>
      <c r="V458" s="562"/>
      <c r="W458" s="562"/>
      <c r="X458" s="562"/>
      <c r="Y458" s="562"/>
      <c r="Z458" s="562"/>
    </row>
    <row r="459" spans="3:26">
      <c r="C459" s="562"/>
      <c r="D459" s="562"/>
      <c r="E459" s="562"/>
      <c r="F459" s="562"/>
      <c r="G459" s="562"/>
      <c r="H459" s="562"/>
      <c r="I459" s="562"/>
      <c r="J459" s="562"/>
      <c r="K459" s="562"/>
      <c r="L459" s="562"/>
      <c r="M459" s="562"/>
      <c r="N459" s="562"/>
      <c r="O459" s="562"/>
      <c r="P459" s="562"/>
      <c r="Q459" s="562"/>
      <c r="R459" s="562"/>
      <c r="S459" s="562"/>
      <c r="T459" s="562"/>
      <c r="U459" s="562"/>
      <c r="V459" s="562"/>
      <c r="W459" s="562"/>
      <c r="X459" s="562"/>
      <c r="Y459" s="562"/>
      <c r="Z459" s="562"/>
    </row>
    <row r="460" spans="3:26">
      <c r="C460" s="562"/>
      <c r="D460" s="562"/>
      <c r="E460" s="562"/>
      <c r="F460" s="562"/>
      <c r="G460" s="562"/>
      <c r="H460" s="562"/>
      <c r="I460" s="562"/>
      <c r="J460" s="562"/>
      <c r="K460" s="562"/>
      <c r="L460" s="562"/>
      <c r="M460" s="562"/>
      <c r="N460" s="562"/>
      <c r="O460" s="562"/>
      <c r="P460" s="562"/>
      <c r="Q460" s="562"/>
      <c r="R460" s="562"/>
      <c r="S460" s="562"/>
      <c r="T460" s="562"/>
      <c r="U460" s="562"/>
      <c r="V460" s="562"/>
      <c r="W460" s="562"/>
      <c r="X460" s="562"/>
      <c r="Y460" s="562"/>
      <c r="Z460" s="562"/>
    </row>
    <row r="461" spans="3:26">
      <c r="C461" s="562"/>
      <c r="D461" s="562"/>
      <c r="E461" s="562"/>
      <c r="F461" s="562"/>
      <c r="G461" s="562"/>
      <c r="H461" s="562"/>
      <c r="I461" s="562"/>
      <c r="J461" s="562"/>
      <c r="K461" s="562"/>
      <c r="L461" s="562"/>
      <c r="M461" s="562"/>
      <c r="N461" s="562"/>
      <c r="O461" s="562"/>
      <c r="P461" s="562"/>
      <c r="Q461" s="562"/>
      <c r="R461" s="562"/>
      <c r="S461" s="562"/>
      <c r="T461" s="562"/>
      <c r="U461" s="562"/>
      <c r="V461" s="562"/>
      <c r="W461" s="562"/>
      <c r="X461" s="562"/>
      <c r="Y461" s="562"/>
      <c r="Z461" s="562"/>
    </row>
    <row r="462" spans="3:26">
      <c r="C462" s="562"/>
      <c r="D462" s="562"/>
      <c r="E462" s="562"/>
      <c r="F462" s="562"/>
      <c r="G462" s="562"/>
      <c r="H462" s="562"/>
      <c r="I462" s="562"/>
      <c r="J462" s="562"/>
      <c r="K462" s="562"/>
      <c r="L462" s="562"/>
      <c r="M462" s="562"/>
      <c r="N462" s="562"/>
      <c r="O462" s="562"/>
      <c r="P462" s="562"/>
      <c r="Q462" s="562"/>
      <c r="R462" s="562"/>
      <c r="S462" s="562"/>
      <c r="T462" s="562"/>
      <c r="U462" s="562"/>
      <c r="V462" s="562"/>
      <c r="W462" s="562"/>
      <c r="X462" s="562"/>
      <c r="Y462" s="562"/>
      <c r="Z462" s="562"/>
    </row>
    <row r="463" spans="3:26">
      <c r="C463" s="562"/>
      <c r="D463" s="562"/>
      <c r="E463" s="562"/>
      <c r="F463" s="562"/>
      <c r="G463" s="562"/>
      <c r="H463" s="562"/>
      <c r="I463" s="562"/>
      <c r="J463" s="562"/>
      <c r="K463" s="562"/>
      <c r="L463" s="562"/>
      <c r="M463" s="562"/>
      <c r="N463" s="562"/>
      <c r="O463" s="562"/>
      <c r="P463" s="562"/>
      <c r="Q463" s="562"/>
      <c r="R463" s="562"/>
      <c r="S463" s="562"/>
      <c r="T463" s="562"/>
      <c r="U463" s="562"/>
      <c r="V463" s="562"/>
      <c r="W463" s="562"/>
      <c r="X463" s="562"/>
      <c r="Y463" s="562"/>
      <c r="Z463" s="562"/>
    </row>
    <row r="464" spans="3:26">
      <c r="C464" s="562"/>
      <c r="D464" s="562"/>
      <c r="E464" s="562"/>
      <c r="F464" s="562"/>
      <c r="G464" s="562"/>
      <c r="H464" s="562"/>
      <c r="I464" s="562"/>
      <c r="J464" s="562"/>
      <c r="K464" s="562"/>
      <c r="L464" s="562"/>
      <c r="M464" s="562"/>
      <c r="N464" s="562"/>
      <c r="O464" s="562"/>
      <c r="P464" s="562"/>
      <c r="Q464" s="562"/>
      <c r="R464" s="562"/>
      <c r="S464" s="562"/>
      <c r="T464" s="562"/>
      <c r="U464" s="562"/>
      <c r="V464" s="562"/>
      <c r="W464" s="562"/>
      <c r="X464" s="562"/>
      <c r="Y464" s="562"/>
      <c r="Z464" s="562"/>
    </row>
    <row r="465" spans="3:26">
      <c r="C465" s="562"/>
      <c r="D465" s="562"/>
      <c r="E465" s="562"/>
      <c r="F465" s="562"/>
      <c r="G465" s="562"/>
      <c r="H465" s="562"/>
      <c r="I465" s="562"/>
      <c r="J465" s="562"/>
      <c r="K465" s="562"/>
      <c r="L465" s="562"/>
      <c r="M465" s="562"/>
      <c r="N465" s="562"/>
      <c r="O465" s="562"/>
      <c r="P465" s="562"/>
      <c r="Q465" s="562"/>
      <c r="R465" s="562"/>
      <c r="S465" s="562"/>
      <c r="T465" s="562"/>
      <c r="U465" s="562"/>
      <c r="V465" s="562"/>
      <c r="W465" s="562"/>
      <c r="X465" s="562"/>
      <c r="Y465" s="562"/>
      <c r="Z465" s="562"/>
    </row>
    <row r="466" spans="3:26">
      <c r="C466" s="562"/>
      <c r="D466" s="562"/>
      <c r="E466" s="562"/>
      <c r="F466" s="562"/>
      <c r="G466" s="562"/>
      <c r="H466" s="562"/>
      <c r="I466" s="562"/>
      <c r="J466" s="562"/>
      <c r="K466" s="562"/>
      <c r="L466" s="562"/>
      <c r="M466" s="562"/>
      <c r="N466" s="562"/>
      <c r="O466" s="562"/>
      <c r="P466" s="562"/>
      <c r="Q466" s="562"/>
      <c r="R466" s="562"/>
      <c r="S466" s="562"/>
      <c r="T466" s="562"/>
      <c r="U466" s="562"/>
      <c r="V466" s="562"/>
      <c r="W466" s="562"/>
      <c r="X466" s="562"/>
      <c r="Y466" s="562"/>
      <c r="Z466" s="562"/>
    </row>
    <row r="467" spans="3:26">
      <c r="C467" s="562"/>
      <c r="D467" s="562"/>
      <c r="E467" s="562"/>
      <c r="F467" s="562"/>
      <c r="G467" s="562"/>
      <c r="H467" s="562"/>
      <c r="I467" s="562"/>
      <c r="J467" s="562"/>
      <c r="K467" s="562"/>
      <c r="L467" s="562"/>
      <c r="M467" s="562"/>
      <c r="N467" s="562"/>
      <c r="O467" s="562"/>
      <c r="P467" s="562"/>
      <c r="Q467" s="562"/>
      <c r="R467" s="562"/>
      <c r="S467" s="562"/>
      <c r="T467" s="562"/>
      <c r="U467" s="562"/>
      <c r="V467" s="562"/>
      <c r="W467" s="562"/>
      <c r="X467" s="562"/>
      <c r="Y467" s="562"/>
      <c r="Z467" s="562"/>
    </row>
    <row r="468" spans="3:26">
      <c r="C468" s="562"/>
      <c r="D468" s="562"/>
      <c r="E468" s="562"/>
      <c r="F468" s="562"/>
      <c r="G468" s="562"/>
      <c r="H468" s="562"/>
      <c r="I468" s="562"/>
      <c r="J468" s="562"/>
      <c r="K468" s="562"/>
      <c r="L468" s="562"/>
      <c r="M468" s="562"/>
      <c r="N468" s="562"/>
      <c r="O468" s="562"/>
      <c r="P468" s="562"/>
      <c r="Q468" s="562"/>
      <c r="R468" s="562"/>
      <c r="S468" s="562"/>
      <c r="T468" s="562"/>
      <c r="U468" s="562"/>
      <c r="V468" s="562"/>
      <c r="W468" s="562"/>
      <c r="X468" s="562"/>
      <c r="Y468" s="562"/>
      <c r="Z468" s="562"/>
    </row>
    <row r="469" spans="3:26">
      <c r="C469" s="562"/>
      <c r="D469" s="562"/>
      <c r="E469" s="562"/>
      <c r="F469" s="562"/>
      <c r="G469" s="562"/>
      <c r="H469" s="562"/>
      <c r="I469" s="562"/>
      <c r="J469" s="562"/>
      <c r="K469" s="562"/>
      <c r="L469" s="562"/>
      <c r="M469" s="562"/>
      <c r="N469" s="562"/>
      <c r="O469" s="562"/>
      <c r="P469" s="562"/>
      <c r="Q469" s="562"/>
      <c r="R469" s="562"/>
      <c r="S469" s="562"/>
      <c r="T469" s="562"/>
      <c r="U469" s="562"/>
      <c r="V469" s="562"/>
      <c r="W469" s="562"/>
      <c r="X469" s="562"/>
      <c r="Y469" s="562"/>
      <c r="Z469" s="562"/>
    </row>
    <row r="470" spans="3:26">
      <c r="C470" s="562"/>
      <c r="D470" s="562"/>
      <c r="E470" s="562"/>
      <c r="F470" s="562"/>
      <c r="G470" s="562"/>
      <c r="H470" s="562"/>
      <c r="I470" s="562"/>
      <c r="J470" s="562"/>
      <c r="K470" s="562"/>
      <c r="L470" s="562"/>
      <c r="M470" s="562"/>
      <c r="N470" s="562"/>
      <c r="O470" s="562"/>
      <c r="P470" s="562"/>
      <c r="Q470" s="562"/>
      <c r="R470" s="562"/>
      <c r="S470" s="562"/>
      <c r="T470" s="562"/>
      <c r="U470" s="562"/>
      <c r="V470" s="562"/>
      <c r="W470" s="562"/>
      <c r="X470" s="562"/>
      <c r="Y470" s="562"/>
      <c r="Z470" s="562"/>
    </row>
    <row r="471" spans="3:26">
      <c r="C471" s="562"/>
      <c r="D471" s="562"/>
      <c r="E471" s="562"/>
      <c r="F471" s="562"/>
      <c r="G471" s="562"/>
      <c r="H471" s="562"/>
      <c r="I471" s="562"/>
      <c r="J471" s="562"/>
      <c r="K471" s="562"/>
      <c r="L471" s="562"/>
      <c r="M471" s="562"/>
      <c r="N471" s="562"/>
      <c r="O471" s="562"/>
      <c r="P471" s="562"/>
      <c r="Q471" s="562"/>
      <c r="R471" s="562"/>
      <c r="S471" s="562"/>
      <c r="T471" s="562"/>
      <c r="U471" s="562"/>
      <c r="V471" s="562"/>
      <c r="W471" s="562"/>
      <c r="X471" s="562"/>
      <c r="Y471" s="562"/>
      <c r="Z471" s="562"/>
    </row>
    <row r="472" spans="3:26">
      <c r="C472" s="562"/>
      <c r="D472" s="562"/>
      <c r="E472" s="562"/>
      <c r="F472" s="562"/>
      <c r="G472" s="562"/>
      <c r="H472" s="562"/>
      <c r="I472" s="562"/>
      <c r="J472" s="562"/>
      <c r="K472" s="562"/>
      <c r="L472" s="562"/>
      <c r="M472" s="562"/>
      <c r="N472" s="562"/>
      <c r="O472" s="562"/>
      <c r="P472" s="562"/>
      <c r="Q472" s="562"/>
      <c r="R472" s="562"/>
      <c r="S472" s="562"/>
      <c r="T472" s="562"/>
      <c r="U472" s="562"/>
      <c r="V472" s="562"/>
      <c r="W472" s="562"/>
      <c r="X472" s="562"/>
      <c r="Y472" s="562"/>
      <c r="Z472" s="562"/>
    </row>
    <row r="473" spans="3:26">
      <c r="C473" s="562"/>
      <c r="D473" s="562"/>
      <c r="E473" s="562"/>
      <c r="F473" s="562"/>
      <c r="G473" s="562"/>
      <c r="H473" s="562"/>
      <c r="I473" s="562"/>
      <c r="J473" s="562"/>
      <c r="K473" s="562"/>
      <c r="L473" s="562"/>
      <c r="M473" s="562"/>
      <c r="N473" s="562"/>
      <c r="O473" s="562"/>
      <c r="P473" s="562"/>
      <c r="Q473" s="562"/>
      <c r="R473" s="562"/>
      <c r="S473" s="562"/>
      <c r="T473" s="562"/>
      <c r="U473" s="562"/>
      <c r="V473" s="562"/>
      <c r="W473" s="562"/>
      <c r="X473" s="562"/>
      <c r="Y473" s="562"/>
      <c r="Z473" s="562"/>
    </row>
    <row r="474" spans="3:26">
      <c r="C474" s="562"/>
      <c r="D474" s="562"/>
      <c r="E474" s="562"/>
      <c r="F474" s="562"/>
      <c r="G474" s="562"/>
      <c r="H474" s="562"/>
      <c r="I474" s="562"/>
      <c r="J474" s="562"/>
      <c r="K474" s="562"/>
      <c r="L474" s="562"/>
      <c r="M474" s="562"/>
      <c r="N474" s="562"/>
      <c r="O474" s="562"/>
      <c r="P474" s="562"/>
      <c r="Q474" s="562"/>
      <c r="R474" s="562"/>
      <c r="S474" s="562"/>
      <c r="T474" s="562"/>
      <c r="U474" s="562"/>
      <c r="V474" s="562"/>
      <c r="W474" s="562"/>
      <c r="X474" s="562"/>
      <c r="Y474" s="562"/>
      <c r="Z474" s="562"/>
    </row>
    <row r="475" spans="3:26">
      <c r="C475" s="562"/>
      <c r="D475" s="562"/>
      <c r="E475" s="562"/>
      <c r="F475" s="562"/>
      <c r="G475" s="562"/>
      <c r="H475" s="562"/>
      <c r="I475" s="562"/>
      <c r="J475" s="562"/>
      <c r="K475" s="562"/>
      <c r="L475" s="562"/>
      <c r="M475" s="562"/>
      <c r="N475" s="562"/>
      <c r="O475" s="562"/>
      <c r="P475" s="562"/>
      <c r="Q475" s="562"/>
      <c r="R475" s="562"/>
      <c r="S475" s="562"/>
      <c r="T475" s="562"/>
      <c r="U475" s="562"/>
      <c r="V475" s="562"/>
      <c r="W475" s="562"/>
      <c r="X475" s="562"/>
      <c r="Y475" s="562"/>
      <c r="Z475" s="562"/>
    </row>
    <row r="476" spans="3:26">
      <c r="C476" s="562"/>
      <c r="D476" s="562"/>
      <c r="E476" s="562"/>
      <c r="F476" s="562"/>
      <c r="G476" s="562"/>
      <c r="H476" s="562"/>
      <c r="I476" s="562"/>
      <c r="J476" s="562"/>
      <c r="K476" s="562"/>
      <c r="L476" s="562"/>
      <c r="M476" s="562"/>
      <c r="N476" s="562"/>
      <c r="O476" s="562"/>
      <c r="P476" s="562"/>
      <c r="Q476" s="562"/>
      <c r="R476" s="562"/>
      <c r="S476" s="562"/>
      <c r="T476" s="562"/>
      <c r="U476" s="562"/>
      <c r="V476" s="562"/>
      <c r="W476" s="562"/>
      <c r="X476" s="562"/>
      <c r="Y476" s="562"/>
      <c r="Z476" s="562"/>
    </row>
    <row r="477" spans="3:26">
      <c r="C477" s="562"/>
      <c r="D477" s="562"/>
      <c r="E477" s="562"/>
      <c r="F477" s="562"/>
      <c r="G477" s="562"/>
      <c r="H477" s="562"/>
      <c r="I477" s="562"/>
      <c r="J477" s="562"/>
      <c r="K477" s="562"/>
      <c r="L477" s="562"/>
      <c r="M477" s="562"/>
      <c r="N477" s="562"/>
      <c r="O477" s="562"/>
      <c r="P477" s="562"/>
      <c r="Q477" s="562"/>
      <c r="R477" s="562"/>
      <c r="S477" s="562"/>
      <c r="T477" s="562"/>
      <c r="U477" s="562"/>
      <c r="V477" s="562"/>
      <c r="W477" s="562"/>
      <c r="X477" s="562"/>
      <c r="Y477" s="562"/>
      <c r="Z477" s="562"/>
    </row>
    <row r="478" spans="3:26">
      <c r="C478" s="562"/>
      <c r="D478" s="562"/>
      <c r="E478" s="562"/>
      <c r="F478" s="562"/>
      <c r="G478" s="562"/>
      <c r="H478" s="562"/>
      <c r="I478" s="562"/>
      <c r="J478" s="562"/>
      <c r="K478" s="562"/>
      <c r="L478" s="562"/>
      <c r="M478" s="562"/>
      <c r="N478" s="562"/>
      <c r="O478" s="562"/>
      <c r="P478" s="562"/>
      <c r="Q478" s="562"/>
      <c r="R478" s="562"/>
      <c r="S478" s="562"/>
      <c r="T478" s="562"/>
      <c r="U478" s="562"/>
      <c r="V478" s="562"/>
      <c r="W478" s="562"/>
      <c r="X478" s="562"/>
      <c r="Y478" s="562"/>
      <c r="Z478" s="562"/>
    </row>
    <row r="479" spans="3:26">
      <c r="C479" s="562"/>
      <c r="D479" s="562"/>
      <c r="E479" s="562"/>
      <c r="F479" s="562"/>
      <c r="G479" s="562"/>
      <c r="H479" s="562"/>
      <c r="I479" s="562"/>
      <c r="J479" s="562"/>
      <c r="K479" s="562"/>
      <c r="L479" s="562"/>
      <c r="M479" s="562"/>
      <c r="N479" s="562"/>
      <c r="O479" s="562"/>
      <c r="P479" s="562"/>
      <c r="Q479" s="562"/>
      <c r="R479" s="562"/>
      <c r="S479" s="562"/>
      <c r="T479" s="562"/>
      <c r="U479" s="562"/>
      <c r="V479" s="562"/>
      <c r="W479" s="562"/>
      <c r="X479" s="562"/>
      <c r="Y479" s="562"/>
      <c r="Z479" s="562"/>
    </row>
    <row r="480" spans="3:26">
      <c r="C480" s="562"/>
      <c r="D480" s="562"/>
      <c r="E480" s="562"/>
      <c r="F480" s="562"/>
      <c r="G480" s="562"/>
      <c r="H480" s="562"/>
      <c r="I480" s="562"/>
      <c r="J480" s="562"/>
      <c r="K480" s="562"/>
      <c r="L480" s="562"/>
      <c r="M480" s="562"/>
      <c r="N480" s="562"/>
      <c r="O480" s="562"/>
      <c r="P480" s="562"/>
      <c r="Q480" s="562"/>
      <c r="R480" s="562"/>
      <c r="S480" s="562"/>
      <c r="T480" s="562"/>
      <c r="U480" s="562"/>
      <c r="V480" s="562"/>
      <c r="W480" s="562"/>
      <c r="X480" s="562"/>
      <c r="Y480" s="562"/>
      <c r="Z480" s="562"/>
    </row>
    <row r="481" spans="3:26">
      <c r="C481" s="562"/>
      <c r="D481" s="562"/>
      <c r="E481" s="562"/>
      <c r="F481" s="562"/>
      <c r="G481" s="562"/>
      <c r="H481" s="562"/>
      <c r="I481" s="562"/>
      <c r="J481" s="562"/>
      <c r="K481" s="562"/>
      <c r="L481" s="562"/>
      <c r="M481" s="562"/>
      <c r="N481" s="562"/>
      <c r="O481" s="562"/>
      <c r="P481" s="562"/>
      <c r="Q481" s="562"/>
      <c r="R481" s="562"/>
      <c r="S481" s="562"/>
      <c r="T481" s="562"/>
      <c r="U481" s="562"/>
      <c r="V481" s="562"/>
      <c r="W481" s="562"/>
      <c r="X481" s="562"/>
      <c r="Y481" s="562"/>
      <c r="Z481" s="562"/>
    </row>
    <row r="482" spans="3:26">
      <c r="C482" s="562"/>
      <c r="D482" s="562"/>
      <c r="E482" s="562"/>
      <c r="F482" s="562"/>
      <c r="G482" s="562"/>
      <c r="H482" s="562"/>
      <c r="I482" s="562"/>
      <c r="J482" s="562"/>
      <c r="K482" s="562"/>
      <c r="L482" s="562"/>
      <c r="M482" s="562"/>
      <c r="N482" s="562"/>
      <c r="O482" s="562"/>
      <c r="P482" s="562"/>
      <c r="Q482" s="562"/>
      <c r="R482" s="562"/>
      <c r="S482" s="562"/>
      <c r="T482" s="562"/>
      <c r="U482" s="562"/>
      <c r="V482" s="562"/>
      <c r="W482" s="562"/>
      <c r="X482" s="562"/>
      <c r="Y482" s="562"/>
      <c r="Z482" s="562"/>
    </row>
    <row r="483" spans="3:26">
      <c r="C483" s="562"/>
      <c r="D483" s="562"/>
      <c r="E483" s="562"/>
      <c r="F483" s="562"/>
      <c r="G483" s="562"/>
      <c r="H483" s="562"/>
      <c r="I483" s="562"/>
      <c r="J483" s="562"/>
      <c r="K483" s="562"/>
      <c r="L483" s="562"/>
      <c r="M483" s="562"/>
      <c r="N483" s="562"/>
      <c r="O483" s="562"/>
      <c r="P483" s="562"/>
      <c r="Q483" s="562"/>
      <c r="R483" s="562"/>
      <c r="S483" s="562"/>
      <c r="T483" s="562"/>
      <c r="U483" s="562"/>
      <c r="V483" s="562"/>
      <c r="W483" s="562"/>
      <c r="X483" s="562"/>
      <c r="Y483" s="562"/>
      <c r="Z483" s="562"/>
    </row>
    <row r="484" spans="3:26">
      <c r="C484" s="562"/>
      <c r="D484" s="562"/>
      <c r="E484" s="562"/>
      <c r="F484" s="562"/>
      <c r="G484" s="562"/>
      <c r="H484" s="562"/>
      <c r="I484" s="562"/>
      <c r="J484" s="562"/>
      <c r="K484" s="562"/>
      <c r="L484" s="562"/>
      <c r="M484" s="562"/>
      <c r="N484" s="562"/>
      <c r="O484" s="562"/>
      <c r="P484" s="562"/>
      <c r="Q484" s="562"/>
      <c r="R484" s="562"/>
      <c r="S484" s="562"/>
      <c r="T484" s="562"/>
      <c r="U484" s="562"/>
      <c r="V484" s="562"/>
      <c r="W484" s="562"/>
      <c r="X484" s="562"/>
      <c r="Y484" s="562"/>
      <c r="Z484" s="562"/>
    </row>
    <row r="485" spans="3:26">
      <c r="C485" s="562"/>
      <c r="D485" s="562"/>
      <c r="E485" s="562"/>
      <c r="F485" s="562"/>
      <c r="G485" s="562"/>
      <c r="H485" s="562"/>
      <c r="I485" s="562"/>
      <c r="J485" s="562"/>
      <c r="K485" s="562"/>
      <c r="L485" s="562"/>
      <c r="M485" s="562"/>
      <c r="N485" s="562"/>
      <c r="O485" s="562"/>
      <c r="P485" s="562"/>
      <c r="Q485" s="562"/>
      <c r="R485" s="562"/>
      <c r="S485" s="562"/>
      <c r="T485" s="562"/>
      <c r="U485" s="562"/>
      <c r="V485" s="562"/>
      <c r="W485" s="562"/>
      <c r="X485" s="562"/>
      <c r="Y485" s="562"/>
      <c r="Z485" s="562"/>
    </row>
    <row r="486" spans="3:26">
      <c r="C486" s="562"/>
      <c r="D486" s="562"/>
      <c r="E486" s="562"/>
      <c r="F486" s="562"/>
      <c r="G486" s="562"/>
      <c r="H486" s="562"/>
      <c r="I486" s="562"/>
      <c r="J486" s="562"/>
      <c r="K486" s="562"/>
      <c r="L486" s="562"/>
      <c r="M486" s="562"/>
      <c r="N486" s="562"/>
      <c r="O486" s="562"/>
      <c r="P486" s="562"/>
      <c r="Q486" s="562"/>
      <c r="R486" s="562"/>
      <c r="S486" s="562"/>
      <c r="T486" s="562"/>
      <c r="U486" s="562"/>
      <c r="V486" s="562"/>
      <c r="W486" s="562"/>
      <c r="X486" s="562"/>
      <c r="Y486" s="562"/>
      <c r="Z486" s="562"/>
    </row>
    <row r="487" spans="3:26">
      <c r="C487" s="562"/>
      <c r="D487" s="562"/>
      <c r="E487" s="562"/>
      <c r="F487" s="562"/>
      <c r="G487" s="562"/>
      <c r="H487" s="562"/>
      <c r="I487" s="562"/>
      <c r="J487" s="562"/>
      <c r="K487" s="562"/>
      <c r="L487" s="562"/>
      <c r="M487" s="562"/>
      <c r="N487" s="562"/>
      <c r="O487" s="562"/>
      <c r="P487" s="562"/>
      <c r="Q487" s="562"/>
      <c r="R487" s="562"/>
      <c r="S487" s="562"/>
      <c r="T487" s="562"/>
      <c r="U487" s="562"/>
      <c r="V487" s="562"/>
      <c r="W487" s="562"/>
      <c r="X487" s="562"/>
      <c r="Y487" s="562"/>
      <c r="Z487" s="562"/>
    </row>
    <row r="488" spans="3:26">
      <c r="C488" s="562"/>
      <c r="D488" s="562"/>
      <c r="E488" s="562"/>
      <c r="F488" s="562"/>
      <c r="G488" s="562"/>
      <c r="H488" s="562"/>
      <c r="I488" s="562"/>
      <c r="J488" s="562"/>
      <c r="K488" s="562"/>
      <c r="L488" s="562"/>
      <c r="M488" s="562"/>
      <c r="N488" s="562"/>
      <c r="O488" s="562"/>
      <c r="P488" s="562"/>
      <c r="Q488" s="562"/>
      <c r="R488" s="562"/>
      <c r="S488" s="562"/>
      <c r="T488" s="562"/>
      <c r="U488" s="562"/>
      <c r="V488" s="562"/>
      <c r="W488" s="562"/>
      <c r="X488" s="562"/>
      <c r="Y488" s="562"/>
      <c r="Z488" s="562"/>
    </row>
    <row r="489" spans="3:26">
      <c r="C489" s="562"/>
      <c r="D489" s="562"/>
      <c r="E489" s="562"/>
      <c r="F489" s="562"/>
      <c r="G489" s="562"/>
      <c r="H489" s="562"/>
      <c r="I489" s="562"/>
      <c r="J489" s="562"/>
      <c r="K489" s="562"/>
      <c r="L489" s="562"/>
      <c r="M489" s="562"/>
      <c r="N489" s="562"/>
      <c r="O489" s="562"/>
      <c r="P489" s="562"/>
      <c r="Q489" s="562"/>
      <c r="R489" s="562"/>
      <c r="S489" s="562"/>
      <c r="T489" s="562"/>
      <c r="U489" s="562"/>
      <c r="V489" s="562"/>
      <c r="W489" s="562"/>
      <c r="X489" s="562"/>
      <c r="Y489" s="562"/>
      <c r="Z489" s="562"/>
    </row>
    <row r="490" spans="3:26">
      <c r="C490" s="562"/>
      <c r="D490" s="562"/>
      <c r="E490" s="562"/>
      <c r="F490" s="562"/>
      <c r="G490" s="562"/>
      <c r="H490" s="562"/>
      <c r="I490" s="562"/>
      <c r="J490" s="562"/>
      <c r="K490" s="562"/>
      <c r="L490" s="562"/>
      <c r="M490" s="562"/>
      <c r="N490" s="562"/>
      <c r="O490" s="562"/>
      <c r="P490" s="562"/>
      <c r="Q490" s="562"/>
      <c r="R490" s="562"/>
      <c r="S490" s="562"/>
      <c r="T490" s="562"/>
      <c r="U490" s="562"/>
      <c r="V490" s="562"/>
      <c r="W490" s="562"/>
      <c r="X490" s="562"/>
      <c r="Y490" s="562"/>
      <c r="Z490" s="562"/>
    </row>
    <row r="491" spans="3:26">
      <c r="C491" s="562"/>
      <c r="D491" s="562"/>
      <c r="E491" s="562"/>
      <c r="F491" s="562"/>
      <c r="G491" s="562"/>
      <c r="H491" s="562"/>
      <c r="I491" s="562"/>
      <c r="J491" s="562"/>
      <c r="K491" s="562"/>
      <c r="L491" s="562"/>
      <c r="M491" s="562"/>
      <c r="N491" s="562"/>
      <c r="O491" s="562"/>
      <c r="P491" s="562"/>
      <c r="Q491" s="562"/>
      <c r="R491" s="562"/>
      <c r="S491" s="562"/>
      <c r="T491" s="562"/>
      <c r="U491" s="562"/>
      <c r="V491" s="562"/>
      <c r="W491" s="562"/>
      <c r="X491" s="562"/>
      <c r="Y491" s="562"/>
      <c r="Z491" s="562"/>
    </row>
    <row r="492" spans="3:26">
      <c r="C492" s="562"/>
      <c r="D492" s="562"/>
      <c r="E492" s="562"/>
      <c r="F492" s="562"/>
      <c r="G492" s="562"/>
      <c r="H492" s="562"/>
      <c r="I492" s="562"/>
      <c r="J492" s="562"/>
      <c r="K492" s="562"/>
      <c r="L492" s="562"/>
      <c r="M492" s="562"/>
      <c r="N492" s="562"/>
      <c r="O492" s="562"/>
      <c r="P492" s="562"/>
      <c r="Q492" s="562"/>
      <c r="R492" s="562"/>
      <c r="S492" s="562"/>
      <c r="T492" s="562"/>
      <c r="U492" s="562"/>
      <c r="V492" s="562"/>
      <c r="W492" s="562"/>
      <c r="X492" s="562"/>
      <c r="Y492" s="562"/>
      <c r="Z492" s="562"/>
    </row>
    <row r="493" spans="3:26">
      <c r="C493" s="562"/>
      <c r="D493" s="562"/>
      <c r="E493" s="562"/>
      <c r="F493" s="562"/>
      <c r="G493" s="562"/>
      <c r="H493" s="562"/>
      <c r="I493" s="562"/>
      <c r="J493" s="562"/>
      <c r="K493" s="562"/>
      <c r="L493" s="562"/>
      <c r="M493" s="562"/>
      <c r="N493" s="562"/>
      <c r="O493" s="562"/>
      <c r="P493" s="562"/>
      <c r="Q493" s="562"/>
      <c r="R493" s="562"/>
      <c r="S493" s="562"/>
      <c r="T493" s="562"/>
      <c r="U493" s="562"/>
      <c r="V493" s="562"/>
      <c r="W493" s="562"/>
      <c r="X493" s="562"/>
      <c r="Y493" s="562"/>
      <c r="Z493" s="562"/>
    </row>
    <row r="494" spans="3:26">
      <c r="C494" s="562"/>
      <c r="D494" s="562"/>
      <c r="E494" s="562"/>
      <c r="F494" s="562"/>
      <c r="G494" s="562"/>
      <c r="H494" s="562"/>
      <c r="I494" s="562"/>
      <c r="J494" s="562"/>
      <c r="K494" s="562"/>
      <c r="L494" s="562"/>
      <c r="M494" s="562"/>
      <c r="N494" s="562"/>
      <c r="O494" s="562"/>
      <c r="P494" s="562"/>
      <c r="Q494" s="562"/>
      <c r="R494" s="562"/>
      <c r="S494" s="562"/>
      <c r="T494" s="562"/>
      <c r="U494" s="562"/>
      <c r="V494" s="562"/>
      <c r="W494" s="562"/>
      <c r="X494" s="562"/>
      <c r="Y494" s="562"/>
      <c r="Z494" s="562"/>
    </row>
    <row r="495" spans="3:26">
      <c r="C495" s="562"/>
      <c r="D495" s="562"/>
      <c r="E495" s="562"/>
      <c r="F495" s="562"/>
      <c r="G495" s="562"/>
      <c r="H495" s="562"/>
      <c r="I495" s="562"/>
      <c r="J495" s="562"/>
      <c r="K495" s="562"/>
      <c r="L495" s="562"/>
      <c r="M495" s="562"/>
      <c r="N495" s="562"/>
      <c r="O495" s="562"/>
      <c r="P495" s="562"/>
      <c r="Q495" s="562"/>
      <c r="R495" s="562"/>
      <c r="S495" s="562"/>
      <c r="T495" s="562"/>
      <c r="U495" s="562"/>
      <c r="V495" s="562"/>
      <c r="W495" s="562"/>
      <c r="X495" s="562"/>
      <c r="Y495" s="562"/>
      <c r="Z495" s="562"/>
    </row>
    <row r="496" spans="3:26">
      <c r="C496" s="562"/>
      <c r="D496" s="562"/>
      <c r="E496" s="562"/>
      <c r="F496" s="562"/>
      <c r="G496" s="562"/>
      <c r="H496" s="562"/>
      <c r="I496" s="562"/>
      <c r="J496" s="562"/>
      <c r="K496" s="562"/>
      <c r="L496" s="562"/>
      <c r="M496" s="562"/>
      <c r="N496" s="562"/>
      <c r="O496" s="562"/>
      <c r="P496" s="562"/>
      <c r="Q496" s="562"/>
      <c r="R496" s="562"/>
      <c r="S496" s="562"/>
      <c r="T496" s="562"/>
      <c r="U496" s="562"/>
      <c r="V496" s="562"/>
      <c r="W496" s="562"/>
      <c r="X496" s="562"/>
      <c r="Y496" s="562"/>
      <c r="Z496" s="562"/>
    </row>
    <row r="497" spans="3:26">
      <c r="C497" s="562"/>
      <c r="D497" s="562"/>
      <c r="E497" s="562"/>
      <c r="F497" s="562"/>
      <c r="G497" s="562"/>
      <c r="H497" s="562"/>
      <c r="I497" s="562"/>
      <c r="J497" s="562"/>
      <c r="K497" s="562"/>
      <c r="L497" s="562"/>
      <c r="M497" s="562"/>
      <c r="N497" s="562"/>
      <c r="O497" s="562"/>
      <c r="P497" s="562"/>
      <c r="Q497" s="562"/>
      <c r="R497" s="562"/>
      <c r="S497" s="562"/>
      <c r="T497" s="562"/>
      <c r="U497" s="562"/>
      <c r="V497" s="562"/>
      <c r="W497" s="562"/>
      <c r="X497" s="562"/>
      <c r="Y497" s="562"/>
      <c r="Z497" s="562"/>
    </row>
    <row r="498" spans="3:26">
      <c r="C498" s="562"/>
      <c r="D498" s="562"/>
      <c r="E498" s="562"/>
      <c r="F498" s="562"/>
      <c r="G498" s="562"/>
      <c r="H498" s="562"/>
      <c r="I498" s="562"/>
      <c r="J498" s="562"/>
      <c r="K498" s="562"/>
      <c r="L498" s="562"/>
      <c r="M498" s="562"/>
      <c r="N498" s="562"/>
      <c r="O498" s="562"/>
      <c r="P498" s="562"/>
      <c r="Q498" s="562"/>
      <c r="R498" s="562"/>
      <c r="S498" s="562"/>
      <c r="T498" s="562"/>
      <c r="U498" s="562"/>
      <c r="V498" s="562"/>
      <c r="W498" s="562"/>
      <c r="X498" s="562"/>
      <c r="Y498" s="562"/>
      <c r="Z498" s="562"/>
    </row>
    <row r="499" spans="3:26">
      <c r="C499" s="562"/>
      <c r="D499" s="562"/>
      <c r="E499" s="562"/>
      <c r="F499" s="562"/>
      <c r="G499" s="562"/>
      <c r="H499" s="562"/>
      <c r="I499" s="562"/>
      <c r="J499" s="562"/>
      <c r="K499" s="562"/>
      <c r="L499" s="562"/>
      <c r="M499" s="562"/>
      <c r="N499" s="562"/>
      <c r="O499" s="562"/>
      <c r="P499" s="562"/>
      <c r="Q499" s="562"/>
      <c r="R499" s="562"/>
      <c r="S499" s="562"/>
      <c r="T499" s="562"/>
      <c r="U499" s="562"/>
      <c r="V499" s="562"/>
      <c r="W499" s="562"/>
      <c r="X499" s="562"/>
      <c r="Y499" s="562"/>
      <c r="Z499" s="562"/>
    </row>
    <row r="500" spans="3:26">
      <c r="C500" s="562"/>
      <c r="D500" s="562"/>
      <c r="E500" s="562"/>
      <c r="F500" s="562"/>
      <c r="G500" s="562"/>
      <c r="H500" s="562"/>
      <c r="I500" s="562"/>
      <c r="J500" s="562"/>
      <c r="K500" s="562"/>
      <c r="L500" s="562"/>
      <c r="M500" s="562"/>
      <c r="N500" s="562"/>
      <c r="O500" s="562"/>
      <c r="P500" s="562"/>
      <c r="Q500" s="562"/>
      <c r="R500" s="562"/>
      <c r="S500" s="562"/>
      <c r="T500" s="562"/>
      <c r="U500" s="562"/>
      <c r="V500" s="562"/>
      <c r="W500" s="562"/>
      <c r="X500" s="562"/>
      <c r="Y500" s="562"/>
      <c r="Z500" s="562"/>
    </row>
    <row r="501" spans="3:26">
      <c r="C501" s="562"/>
      <c r="D501" s="562"/>
      <c r="E501" s="562"/>
      <c r="F501" s="562"/>
      <c r="G501" s="562"/>
      <c r="H501" s="562"/>
      <c r="I501" s="562"/>
      <c r="J501" s="562"/>
      <c r="K501" s="562"/>
      <c r="L501" s="562"/>
      <c r="M501" s="562"/>
      <c r="N501" s="562"/>
      <c r="O501" s="562"/>
      <c r="P501" s="562"/>
      <c r="Q501" s="562"/>
      <c r="R501" s="562"/>
      <c r="S501" s="562"/>
      <c r="T501" s="562"/>
      <c r="U501" s="562"/>
      <c r="V501" s="562"/>
      <c r="W501" s="562"/>
      <c r="X501" s="562"/>
      <c r="Y501" s="562"/>
      <c r="Z501" s="562"/>
    </row>
    <row r="502" spans="3:26">
      <c r="C502" s="562"/>
      <c r="D502" s="562"/>
      <c r="E502" s="562"/>
      <c r="F502" s="562"/>
      <c r="G502" s="562"/>
      <c r="H502" s="562"/>
      <c r="I502" s="562"/>
      <c r="J502" s="562"/>
      <c r="K502" s="562"/>
      <c r="L502" s="562"/>
      <c r="M502" s="562"/>
      <c r="N502" s="562"/>
      <c r="O502" s="562"/>
      <c r="P502" s="562"/>
      <c r="Q502" s="562"/>
      <c r="R502" s="562"/>
      <c r="S502" s="562"/>
      <c r="T502" s="562"/>
      <c r="U502" s="562"/>
      <c r="V502" s="562"/>
      <c r="W502" s="562"/>
      <c r="X502" s="562"/>
      <c r="Y502" s="562"/>
      <c r="Z502" s="562"/>
    </row>
    <row r="503" spans="3:26">
      <c r="C503" s="562"/>
      <c r="D503" s="562"/>
      <c r="E503" s="562"/>
      <c r="F503" s="562"/>
      <c r="G503" s="562"/>
      <c r="H503" s="562"/>
      <c r="I503" s="562"/>
      <c r="J503" s="562"/>
      <c r="K503" s="562"/>
      <c r="L503" s="562"/>
      <c r="M503" s="562"/>
      <c r="N503" s="562"/>
      <c r="O503" s="562"/>
      <c r="P503" s="562"/>
      <c r="Q503" s="562"/>
      <c r="R503" s="562"/>
      <c r="S503" s="562"/>
      <c r="T503" s="562"/>
      <c r="U503" s="562"/>
      <c r="V503" s="562"/>
      <c r="W503" s="562"/>
      <c r="X503" s="562"/>
      <c r="Y503" s="562"/>
      <c r="Z503" s="562"/>
    </row>
    <row r="504" spans="3:26">
      <c r="C504" s="562"/>
      <c r="D504" s="562"/>
      <c r="E504" s="562"/>
      <c r="F504" s="562"/>
      <c r="G504" s="562"/>
      <c r="H504" s="562"/>
      <c r="I504" s="562"/>
      <c r="J504" s="562"/>
      <c r="K504" s="562"/>
      <c r="L504" s="562"/>
      <c r="M504" s="562"/>
      <c r="N504" s="562"/>
      <c r="O504" s="562"/>
      <c r="P504" s="562"/>
      <c r="Q504" s="562"/>
      <c r="R504" s="562"/>
      <c r="S504" s="562"/>
      <c r="T504" s="562"/>
      <c r="U504" s="562"/>
      <c r="V504" s="562"/>
      <c r="W504" s="562"/>
      <c r="X504" s="562"/>
      <c r="Y504" s="562"/>
      <c r="Z504" s="562"/>
    </row>
    <row r="505" spans="3:26">
      <c r="C505" s="562"/>
      <c r="D505" s="562"/>
      <c r="E505" s="562"/>
      <c r="F505" s="562"/>
      <c r="G505" s="562"/>
      <c r="H505" s="562"/>
      <c r="I505" s="562"/>
      <c r="J505" s="562"/>
      <c r="K505" s="562"/>
      <c r="L505" s="562"/>
      <c r="M505" s="562"/>
      <c r="N505" s="562"/>
      <c r="O505" s="562"/>
      <c r="P505" s="562"/>
      <c r="Q505" s="562"/>
      <c r="R505" s="562"/>
      <c r="S505" s="562"/>
      <c r="T505" s="562"/>
      <c r="U505" s="562"/>
      <c r="V505" s="562"/>
      <c r="W505" s="562"/>
      <c r="X505" s="562"/>
      <c r="Y505" s="562"/>
      <c r="Z505" s="562"/>
    </row>
    <row r="506" spans="3:26">
      <c r="C506" s="562"/>
      <c r="D506" s="562"/>
      <c r="E506" s="562"/>
      <c r="F506" s="562"/>
      <c r="G506" s="562"/>
      <c r="H506" s="562"/>
      <c r="I506" s="562"/>
      <c r="J506" s="562"/>
      <c r="K506" s="562"/>
      <c r="L506" s="562"/>
      <c r="M506" s="562"/>
      <c r="N506" s="562"/>
      <c r="O506" s="562"/>
      <c r="P506" s="562"/>
      <c r="Q506" s="562"/>
      <c r="R506" s="562"/>
      <c r="S506" s="562"/>
      <c r="T506" s="562"/>
      <c r="U506" s="562"/>
      <c r="V506" s="562"/>
      <c r="W506" s="562"/>
      <c r="X506" s="562"/>
      <c r="Y506" s="562"/>
      <c r="Z506" s="562"/>
    </row>
    <row r="507" spans="3:26">
      <c r="C507" s="562"/>
      <c r="D507" s="562"/>
      <c r="E507" s="562"/>
      <c r="F507" s="562"/>
      <c r="G507" s="562"/>
      <c r="H507" s="562"/>
      <c r="I507" s="562"/>
      <c r="J507" s="562"/>
      <c r="K507" s="562"/>
      <c r="L507" s="562"/>
      <c r="M507" s="562"/>
      <c r="N507" s="562"/>
      <c r="O507" s="562"/>
      <c r="P507" s="562"/>
      <c r="Q507" s="562"/>
      <c r="R507" s="562"/>
      <c r="S507" s="562"/>
      <c r="T507" s="562"/>
      <c r="U507" s="562"/>
      <c r="V507" s="562"/>
      <c r="W507" s="562"/>
      <c r="X507" s="562"/>
      <c r="Y507" s="562"/>
      <c r="Z507" s="562"/>
    </row>
    <row r="508" spans="3:26">
      <c r="C508" s="562"/>
      <c r="D508" s="562"/>
      <c r="E508" s="562"/>
      <c r="F508" s="562"/>
      <c r="G508" s="562"/>
      <c r="H508" s="562"/>
      <c r="I508" s="562"/>
      <c r="J508" s="562"/>
      <c r="K508" s="562"/>
      <c r="L508" s="562"/>
      <c r="M508" s="562"/>
      <c r="N508" s="562"/>
      <c r="O508" s="562"/>
      <c r="P508" s="562"/>
      <c r="Q508" s="562"/>
      <c r="R508" s="562"/>
      <c r="S508" s="562"/>
      <c r="T508" s="562"/>
      <c r="U508" s="562"/>
      <c r="V508" s="562"/>
      <c r="W508" s="562"/>
      <c r="X508" s="562"/>
      <c r="Y508" s="562"/>
      <c r="Z508" s="562"/>
    </row>
    <row r="509" spans="3:26">
      <c r="C509" s="562"/>
      <c r="D509" s="562"/>
      <c r="E509" s="562"/>
      <c r="F509" s="562"/>
      <c r="G509" s="562"/>
      <c r="H509" s="562"/>
      <c r="I509" s="562"/>
      <c r="J509" s="562"/>
      <c r="K509" s="562"/>
      <c r="L509" s="562"/>
      <c r="M509" s="562"/>
      <c r="N509" s="562"/>
      <c r="O509" s="562"/>
      <c r="P509" s="562"/>
      <c r="Q509" s="562"/>
      <c r="R509" s="562"/>
      <c r="S509" s="562"/>
      <c r="T509" s="562"/>
      <c r="U509" s="562"/>
      <c r="V509" s="562"/>
      <c r="W509" s="562"/>
      <c r="X509" s="562"/>
      <c r="Y509" s="562"/>
      <c r="Z509" s="562"/>
    </row>
    <row r="510" spans="3:26">
      <c r="C510" s="562"/>
      <c r="D510" s="562"/>
      <c r="E510" s="562"/>
      <c r="F510" s="562"/>
      <c r="G510" s="562"/>
      <c r="H510" s="562"/>
      <c r="I510" s="562"/>
      <c r="J510" s="562"/>
      <c r="K510" s="562"/>
      <c r="L510" s="562"/>
      <c r="M510" s="562"/>
      <c r="N510" s="562"/>
      <c r="O510" s="562"/>
      <c r="P510" s="562"/>
      <c r="Q510" s="562"/>
      <c r="R510" s="562"/>
      <c r="S510" s="562"/>
      <c r="T510" s="562"/>
      <c r="U510" s="562"/>
      <c r="V510" s="562"/>
      <c r="W510" s="562"/>
      <c r="X510" s="562"/>
      <c r="Y510" s="562"/>
      <c r="Z510" s="562"/>
    </row>
    <row r="511" spans="3:26">
      <c r="C511" s="562"/>
      <c r="D511" s="562"/>
      <c r="E511" s="562"/>
      <c r="F511" s="562"/>
      <c r="G511" s="562"/>
      <c r="H511" s="562"/>
      <c r="I511" s="562"/>
      <c r="J511" s="562"/>
      <c r="K511" s="562"/>
      <c r="L511" s="562"/>
      <c r="M511" s="562"/>
      <c r="N511" s="562"/>
      <c r="O511" s="562"/>
      <c r="P511" s="562"/>
      <c r="Q511" s="562"/>
      <c r="R511" s="562"/>
      <c r="S511" s="562"/>
      <c r="T511" s="562"/>
      <c r="U511" s="562"/>
      <c r="V511" s="562"/>
      <c r="W511" s="562"/>
      <c r="X511" s="562"/>
      <c r="Y511" s="562"/>
      <c r="Z511" s="562"/>
    </row>
    <row r="512" spans="3:26">
      <c r="C512" s="562"/>
      <c r="D512" s="562"/>
      <c r="E512" s="562"/>
      <c r="F512" s="562"/>
      <c r="G512" s="562"/>
      <c r="H512" s="562"/>
      <c r="I512" s="562"/>
      <c r="J512" s="562"/>
      <c r="K512" s="562"/>
      <c r="L512" s="562"/>
      <c r="M512" s="562"/>
      <c r="N512" s="562"/>
      <c r="O512" s="562"/>
      <c r="P512" s="562"/>
      <c r="Q512" s="562"/>
      <c r="R512" s="562"/>
      <c r="S512" s="562"/>
      <c r="T512" s="562"/>
      <c r="U512" s="562"/>
      <c r="V512" s="562"/>
      <c r="W512" s="562"/>
      <c r="X512" s="562"/>
      <c r="Y512" s="562"/>
      <c r="Z512" s="562"/>
    </row>
    <row r="513" spans="3:26">
      <c r="C513" s="562"/>
      <c r="D513" s="562"/>
      <c r="E513" s="562"/>
      <c r="F513" s="562"/>
      <c r="G513" s="562"/>
      <c r="H513" s="562"/>
      <c r="I513" s="562"/>
      <c r="J513" s="562"/>
      <c r="K513" s="562"/>
      <c r="L513" s="562"/>
      <c r="M513" s="562"/>
      <c r="N513" s="562"/>
      <c r="O513" s="562"/>
      <c r="P513" s="562"/>
      <c r="Q513" s="562"/>
      <c r="R513" s="562"/>
      <c r="S513" s="562"/>
      <c r="T513" s="562"/>
      <c r="U513" s="562"/>
      <c r="V513" s="562"/>
      <c r="W513" s="562"/>
      <c r="X513" s="562"/>
      <c r="Y513" s="562"/>
      <c r="Z513" s="562"/>
    </row>
    <row r="514" spans="3:26">
      <c r="C514" s="562"/>
      <c r="D514" s="562"/>
      <c r="E514" s="562"/>
      <c r="F514" s="562"/>
      <c r="G514" s="562"/>
      <c r="H514" s="562"/>
      <c r="I514" s="562"/>
      <c r="J514" s="562"/>
      <c r="K514" s="562"/>
      <c r="L514" s="562"/>
      <c r="M514" s="562"/>
      <c r="N514" s="562"/>
      <c r="O514" s="562"/>
      <c r="P514" s="562"/>
      <c r="Q514" s="562"/>
      <c r="R514" s="562"/>
      <c r="S514" s="562"/>
      <c r="T514" s="562"/>
      <c r="U514" s="562"/>
      <c r="V514" s="562"/>
      <c r="W514" s="562"/>
      <c r="X514" s="562"/>
      <c r="Y514" s="562"/>
      <c r="Z514" s="562"/>
    </row>
    <row r="515" spans="3:26">
      <c r="C515" s="562"/>
      <c r="D515" s="562"/>
      <c r="E515" s="562"/>
      <c r="F515" s="562"/>
      <c r="G515" s="562"/>
      <c r="H515" s="562"/>
      <c r="I515" s="562"/>
      <c r="J515" s="562"/>
      <c r="K515" s="562"/>
      <c r="L515" s="562"/>
      <c r="M515" s="562"/>
      <c r="N515" s="562"/>
      <c r="O515" s="562"/>
      <c r="P515" s="562"/>
      <c r="Q515" s="562"/>
      <c r="R515" s="562"/>
      <c r="S515" s="562"/>
      <c r="T515" s="562"/>
      <c r="U515" s="562"/>
      <c r="V515" s="562"/>
      <c r="W515" s="562"/>
      <c r="X515" s="562"/>
      <c r="Y515" s="562"/>
      <c r="Z515" s="562"/>
    </row>
    <row r="516" spans="3:26">
      <c r="C516" s="562"/>
      <c r="D516" s="562"/>
      <c r="E516" s="562"/>
      <c r="F516" s="562"/>
      <c r="G516" s="562"/>
      <c r="H516" s="562"/>
      <c r="I516" s="562"/>
      <c r="J516" s="562"/>
      <c r="K516" s="562"/>
      <c r="L516" s="562"/>
      <c r="M516" s="562"/>
      <c r="N516" s="562"/>
      <c r="O516" s="562"/>
      <c r="P516" s="562"/>
      <c r="Q516" s="562"/>
      <c r="R516" s="562"/>
      <c r="S516" s="562"/>
      <c r="T516" s="562"/>
      <c r="U516" s="562"/>
      <c r="V516" s="562"/>
      <c r="W516" s="562"/>
      <c r="X516" s="562"/>
      <c r="Y516" s="562"/>
      <c r="Z516" s="562"/>
    </row>
    <row r="517" spans="3:26">
      <c r="C517" s="562"/>
      <c r="D517" s="562"/>
      <c r="E517" s="562"/>
      <c r="F517" s="562"/>
      <c r="G517" s="562"/>
      <c r="H517" s="562"/>
      <c r="I517" s="562"/>
      <c r="J517" s="562"/>
      <c r="K517" s="562"/>
      <c r="L517" s="562"/>
      <c r="M517" s="562"/>
      <c r="N517" s="562"/>
      <c r="O517" s="562"/>
      <c r="P517" s="562"/>
      <c r="Q517" s="562"/>
      <c r="R517" s="562"/>
      <c r="S517" s="562"/>
      <c r="T517" s="562"/>
      <c r="U517" s="562"/>
      <c r="V517" s="562"/>
      <c r="W517" s="562"/>
      <c r="X517" s="562"/>
      <c r="Y517" s="562"/>
      <c r="Z517" s="562"/>
    </row>
    <row r="518" spans="3:26">
      <c r="C518" s="562"/>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562"/>
      <c r="Z518" s="562"/>
    </row>
    <row r="519" spans="3:26">
      <c r="C519" s="562"/>
      <c r="D519" s="562"/>
      <c r="E519" s="562"/>
      <c r="F519" s="562"/>
      <c r="G519" s="562"/>
      <c r="H519" s="562"/>
      <c r="I519" s="562"/>
      <c r="J519" s="562"/>
      <c r="K519" s="562"/>
      <c r="L519" s="562"/>
      <c r="M519" s="562"/>
      <c r="N519" s="562"/>
      <c r="O519" s="562"/>
      <c r="P519" s="562"/>
      <c r="Q519" s="562"/>
      <c r="R519" s="562"/>
      <c r="S519" s="562"/>
      <c r="T519" s="562"/>
      <c r="U519" s="562"/>
      <c r="V519" s="562"/>
      <c r="W519" s="562"/>
      <c r="X519" s="562"/>
      <c r="Y519" s="562"/>
      <c r="Z519" s="562"/>
    </row>
    <row r="520" spans="3:26">
      <c r="C520" s="562"/>
      <c r="D520" s="562"/>
      <c r="E520" s="562"/>
      <c r="F520" s="562"/>
      <c r="G520" s="562"/>
      <c r="H520" s="562"/>
      <c r="I520" s="562"/>
      <c r="J520" s="562"/>
      <c r="K520" s="562"/>
      <c r="L520" s="562"/>
      <c r="M520" s="562"/>
      <c r="N520" s="562"/>
      <c r="O520" s="562"/>
      <c r="P520" s="562"/>
      <c r="Q520" s="562"/>
      <c r="R520" s="562"/>
      <c r="S520" s="562"/>
      <c r="T520" s="562"/>
      <c r="U520" s="562"/>
      <c r="V520" s="562"/>
      <c r="W520" s="562"/>
      <c r="X520" s="562"/>
      <c r="Y520" s="562"/>
      <c r="Z520" s="562"/>
    </row>
    <row r="521" spans="3:26">
      <c r="C521" s="562"/>
      <c r="D521" s="562"/>
      <c r="E521" s="562"/>
      <c r="F521" s="562"/>
      <c r="G521" s="562"/>
      <c r="H521" s="562"/>
      <c r="I521" s="562"/>
      <c r="J521" s="562"/>
      <c r="K521" s="562"/>
      <c r="L521" s="562"/>
      <c r="M521" s="562"/>
      <c r="N521" s="562"/>
      <c r="O521" s="562"/>
      <c r="P521" s="562"/>
      <c r="Q521" s="562"/>
      <c r="R521" s="562"/>
      <c r="S521" s="562"/>
      <c r="T521" s="562"/>
      <c r="U521" s="562"/>
      <c r="V521" s="562"/>
      <c r="W521" s="562"/>
      <c r="X521" s="562"/>
      <c r="Y521" s="562"/>
      <c r="Z521" s="562"/>
    </row>
    <row r="522" spans="3:26">
      <c r="C522" s="562"/>
      <c r="D522" s="562"/>
      <c r="E522" s="562"/>
      <c r="F522" s="562"/>
      <c r="G522" s="562"/>
      <c r="H522" s="562"/>
      <c r="I522" s="562"/>
      <c r="J522" s="562"/>
      <c r="K522" s="562"/>
      <c r="L522" s="562"/>
      <c r="M522" s="562"/>
      <c r="N522" s="562"/>
      <c r="O522" s="562"/>
      <c r="P522" s="562"/>
      <c r="Q522" s="562"/>
      <c r="R522" s="562"/>
      <c r="S522" s="562"/>
      <c r="T522" s="562"/>
      <c r="U522" s="562"/>
      <c r="V522" s="562"/>
      <c r="W522" s="562"/>
      <c r="X522" s="562"/>
      <c r="Y522" s="562"/>
      <c r="Z522" s="562"/>
    </row>
    <row r="523" spans="3:26">
      <c r="C523" s="562"/>
      <c r="D523" s="562"/>
      <c r="E523" s="562"/>
      <c r="F523" s="562"/>
      <c r="G523" s="562"/>
      <c r="H523" s="562"/>
      <c r="I523" s="562"/>
      <c r="J523" s="562"/>
      <c r="K523" s="562"/>
      <c r="L523" s="562"/>
      <c r="M523" s="562"/>
      <c r="N523" s="562"/>
      <c r="O523" s="562"/>
      <c r="P523" s="562"/>
      <c r="Q523" s="562"/>
      <c r="R523" s="562"/>
      <c r="S523" s="562"/>
      <c r="T523" s="562"/>
      <c r="U523" s="562"/>
      <c r="V523" s="562"/>
      <c r="W523" s="562"/>
      <c r="X523" s="562"/>
      <c r="Y523" s="562"/>
      <c r="Z523" s="562"/>
    </row>
    <row r="524" spans="3:26">
      <c r="C524" s="562"/>
      <c r="D524" s="562"/>
      <c r="E524" s="562"/>
      <c r="F524" s="562"/>
      <c r="G524" s="562"/>
      <c r="H524" s="562"/>
      <c r="I524" s="562"/>
      <c r="J524" s="562"/>
      <c r="K524" s="562"/>
      <c r="L524" s="562"/>
      <c r="M524" s="562"/>
      <c r="N524" s="562"/>
      <c r="O524" s="562"/>
      <c r="P524" s="562"/>
      <c r="Q524" s="562"/>
      <c r="R524" s="562"/>
      <c r="S524" s="562"/>
      <c r="T524" s="562"/>
      <c r="U524" s="562"/>
      <c r="V524" s="562"/>
      <c r="W524" s="562"/>
      <c r="X524" s="562"/>
      <c r="Y524" s="562"/>
      <c r="Z524" s="562"/>
    </row>
    <row r="525" spans="3:26">
      <c r="C525" s="562"/>
      <c r="D525" s="562"/>
      <c r="E525" s="562"/>
      <c r="F525" s="562"/>
      <c r="G525" s="562"/>
      <c r="H525" s="562"/>
      <c r="I525" s="562"/>
      <c r="J525" s="562"/>
      <c r="K525" s="562"/>
      <c r="L525" s="562"/>
      <c r="M525" s="562"/>
      <c r="N525" s="562"/>
      <c r="O525" s="562"/>
      <c r="P525" s="562"/>
      <c r="Q525" s="562"/>
      <c r="R525" s="562"/>
      <c r="S525" s="562"/>
      <c r="T525" s="562"/>
      <c r="U525" s="562"/>
      <c r="V525" s="562"/>
      <c r="W525" s="562"/>
      <c r="X525" s="562"/>
      <c r="Y525" s="562"/>
      <c r="Z525" s="562"/>
    </row>
    <row r="526" spans="3:26">
      <c r="C526" s="562"/>
      <c r="D526" s="562"/>
      <c r="E526" s="562"/>
      <c r="F526" s="562"/>
      <c r="G526" s="562"/>
      <c r="H526" s="562"/>
      <c r="I526" s="562"/>
      <c r="J526" s="562"/>
      <c r="K526" s="562"/>
      <c r="L526" s="562"/>
      <c r="M526" s="562"/>
      <c r="N526" s="562"/>
      <c r="O526" s="562"/>
      <c r="P526" s="562"/>
      <c r="Q526" s="562"/>
      <c r="R526" s="562"/>
      <c r="S526" s="562"/>
      <c r="T526" s="562"/>
      <c r="U526" s="562"/>
      <c r="V526" s="562"/>
      <c r="W526" s="562"/>
      <c r="X526" s="562"/>
      <c r="Y526" s="562"/>
      <c r="Z526" s="562"/>
    </row>
    <row r="527" spans="3:26">
      <c r="C527" s="562"/>
      <c r="D527" s="562"/>
      <c r="E527" s="562"/>
      <c r="F527" s="562"/>
      <c r="G527" s="562"/>
      <c r="H527" s="562"/>
      <c r="I527" s="562"/>
      <c r="J527" s="562"/>
      <c r="K527" s="562"/>
      <c r="L527" s="562"/>
      <c r="M527" s="562"/>
      <c r="N527" s="562"/>
      <c r="O527" s="562"/>
      <c r="P527" s="562"/>
      <c r="Q527" s="562"/>
      <c r="R527" s="562"/>
      <c r="S527" s="562"/>
      <c r="T527" s="562"/>
      <c r="U527" s="562"/>
      <c r="V527" s="562"/>
      <c r="W527" s="562"/>
      <c r="X527" s="562"/>
      <c r="Y527" s="562"/>
      <c r="Z527" s="562"/>
    </row>
    <row r="528" spans="3:26">
      <c r="C528" s="562"/>
      <c r="D528" s="562"/>
      <c r="E528" s="562"/>
      <c r="F528" s="562"/>
      <c r="G528" s="562"/>
      <c r="H528" s="562"/>
      <c r="I528" s="562"/>
      <c r="J528" s="562"/>
      <c r="K528" s="562"/>
      <c r="L528" s="562"/>
      <c r="M528" s="562"/>
      <c r="N528" s="562"/>
      <c r="O528" s="562"/>
      <c r="P528" s="562"/>
      <c r="Q528" s="562"/>
      <c r="R528" s="562"/>
      <c r="S528" s="562"/>
      <c r="T528" s="562"/>
      <c r="U528" s="562"/>
      <c r="V528" s="562"/>
      <c r="W528" s="562"/>
      <c r="X528" s="562"/>
      <c r="Y528" s="562"/>
      <c r="Z528" s="562"/>
    </row>
    <row r="529" spans="3:26">
      <c r="C529" s="562"/>
      <c r="D529" s="562"/>
      <c r="E529" s="562"/>
      <c r="F529" s="562"/>
      <c r="G529" s="562"/>
      <c r="H529" s="562"/>
      <c r="I529" s="562"/>
      <c r="J529" s="562"/>
      <c r="K529" s="562"/>
      <c r="L529" s="562"/>
      <c r="M529" s="562"/>
      <c r="N529" s="562"/>
      <c r="O529" s="562"/>
      <c r="P529" s="562"/>
      <c r="Q529" s="562"/>
      <c r="R529" s="562"/>
      <c r="S529" s="562"/>
      <c r="T529" s="562"/>
      <c r="U529" s="562"/>
      <c r="V529" s="562"/>
      <c r="W529" s="562"/>
      <c r="X529" s="562"/>
      <c r="Y529" s="562"/>
      <c r="Z529" s="562"/>
    </row>
    <row r="530" spans="3:26">
      <c r="C530" s="562"/>
      <c r="D530" s="562"/>
      <c r="E530" s="562"/>
      <c r="F530" s="562"/>
      <c r="G530" s="562"/>
      <c r="H530" s="562"/>
      <c r="I530" s="562"/>
      <c r="J530" s="562"/>
      <c r="K530" s="562"/>
      <c r="L530" s="562"/>
      <c r="M530" s="562"/>
      <c r="N530" s="562"/>
      <c r="O530" s="562"/>
      <c r="P530" s="562"/>
      <c r="Q530" s="562"/>
      <c r="R530" s="562"/>
      <c r="S530" s="562"/>
      <c r="T530" s="562"/>
      <c r="U530" s="562"/>
      <c r="V530" s="562"/>
      <c r="W530" s="562"/>
      <c r="X530" s="562"/>
      <c r="Y530" s="562"/>
      <c r="Z530" s="562"/>
    </row>
    <row r="531" spans="3:26">
      <c r="C531" s="562"/>
      <c r="D531" s="562"/>
      <c r="E531" s="562"/>
      <c r="F531" s="562"/>
      <c r="G531" s="562"/>
      <c r="H531" s="562"/>
      <c r="I531" s="562"/>
      <c r="J531" s="562"/>
      <c r="K531" s="562"/>
      <c r="L531" s="562"/>
      <c r="M531" s="562"/>
      <c r="N531" s="562"/>
      <c r="O531" s="562"/>
      <c r="P531" s="562"/>
      <c r="Q531" s="562"/>
      <c r="R531" s="562"/>
      <c r="S531" s="562"/>
      <c r="T531" s="562"/>
      <c r="U531" s="562"/>
      <c r="V531" s="562"/>
      <c r="W531" s="562"/>
      <c r="X531" s="562"/>
      <c r="Y531" s="562"/>
      <c r="Z531" s="562"/>
    </row>
    <row r="532" spans="3:26">
      <c r="C532" s="562"/>
      <c r="D532" s="562"/>
      <c r="E532" s="562"/>
      <c r="F532" s="562"/>
      <c r="G532" s="562"/>
      <c r="H532" s="562"/>
      <c r="I532" s="562"/>
      <c r="J532" s="562"/>
      <c r="K532" s="562"/>
      <c r="L532" s="562"/>
      <c r="M532" s="562"/>
      <c r="N532" s="562"/>
      <c r="O532" s="562"/>
      <c r="P532" s="562"/>
      <c r="Q532" s="562"/>
      <c r="R532" s="562"/>
      <c r="S532" s="562"/>
      <c r="T532" s="562"/>
      <c r="U532" s="562"/>
      <c r="V532" s="562"/>
      <c r="W532" s="562"/>
      <c r="X532" s="562"/>
      <c r="Y532" s="562"/>
      <c r="Z532" s="562"/>
    </row>
    <row r="533" spans="3:26">
      <c r="C533" s="562"/>
      <c r="D533" s="562"/>
      <c r="E533" s="562"/>
      <c r="F533" s="562"/>
      <c r="G533" s="562"/>
      <c r="H533" s="562"/>
      <c r="I533" s="562"/>
      <c r="J533" s="562"/>
      <c r="K533" s="562"/>
      <c r="L533" s="562"/>
      <c r="M533" s="562"/>
      <c r="N533" s="562"/>
      <c r="O533" s="562"/>
      <c r="P533" s="562"/>
      <c r="Q533" s="562"/>
      <c r="R533" s="562"/>
      <c r="S533" s="562"/>
      <c r="T533" s="562"/>
      <c r="U533" s="562"/>
      <c r="V533" s="562"/>
      <c r="W533" s="562"/>
      <c r="X533" s="562"/>
      <c r="Y533" s="562"/>
      <c r="Z533" s="562"/>
    </row>
    <row r="534" spans="3:26">
      <c r="C534" s="562"/>
      <c r="D534" s="562"/>
      <c r="E534" s="562"/>
      <c r="F534" s="562"/>
      <c r="G534" s="562"/>
      <c r="H534" s="562"/>
      <c r="I534" s="562"/>
      <c r="J534" s="562"/>
      <c r="K534" s="562"/>
      <c r="L534" s="562"/>
      <c r="M534" s="562"/>
      <c r="N534" s="562"/>
      <c r="O534" s="562"/>
      <c r="P534" s="562"/>
      <c r="Q534" s="562"/>
      <c r="R534" s="562"/>
      <c r="S534" s="562"/>
      <c r="T534" s="562"/>
      <c r="U534" s="562"/>
      <c r="V534" s="562"/>
      <c r="W534" s="562"/>
      <c r="X534" s="562"/>
      <c r="Y534" s="562"/>
      <c r="Z534" s="562"/>
    </row>
    <row r="535" spans="3:26">
      <c r="C535" s="562"/>
      <c r="D535" s="562"/>
      <c r="E535" s="562"/>
      <c r="F535" s="562"/>
      <c r="G535" s="562"/>
      <c r="H535" s="562"/>
      <c r="I535" s="562"/>
      <c r="J535" s="562"/>
      <c r="K535" s="562"/>
      <c r="L535" s="562"/>
      <c r="M535" s="562"/>
      <c r="N535" s="562"/>
      <c r="O535" s="562"/>
      <c r="P535" s="562"/>
      <c r="Q535" s="562"/>
      <c r="R535" s="562"/>
      <c r="S535" s="562"/>
      <c r="T535" s="562"/>
      <c r="U535" s="562"/>
      <c r="V535" s="562"/>
      <c r="W535" s="562"/>
      <c r="X535" s="562"/>
      <c r="Y535" s="562"/>
      <c r="Z535" s="562"/>
    </row>
    <row r="536" spans="3:26">
      <c r="C536" s="562"/>
      <c r="D536" s="562"/>
      <c r="E536" s="562"/>
      <c r="F536" s="562"/>
      <c r="G536" s="562"/>
      <c r="H536" s="562"/>
      <c r="I536" s="562"/>
      <c r="J536" s="562"/>
      <c r="K536" s="562"/>
      <c r="L536" s="562"/>
      <c r="M536" s="562"/>
      <c r="N536" s="562"/>
      <c r="O536" s="562"/>
      <c r="P536" s="562"/>
      <c r="Q536" s="562"/>
      <c r="R536" s="562"/>
      <c r="S536" s="562"/>
      <c r="T536" s="562"/>
      <c r="U536" s="562"/>
      <c r="V536" s="562"/>
      <c r="W536" s="562"/>
      <c r="X536" s="562"/>
      <c r="Y536" s="562"/>
      <c r="Z536" s="562"/>
    </row>
    <row r="537" spans="3:26">
      <c r="C537" s="562"/>
      <c r="D537" s="562"/>
      <c r="E537" s="562"/>
      <c r="F537" s="562"/>
      <c r="G537" s="562"/>
      <c r="H537" s="562"/>
      <c r="I537" s="562"/>
      <c r="J537" s="562"/>
      <c r="K537" s="562"/>
      <c r="L537" s="562"/>
      <c r="M537" s="562"/>
      <c r="N537" s="562"/>
      <c r="O537" s="562"/>
      <c r="P537" s="562"/>
      <c r="Q537" s="562"/>
      <c r="R537" s="562"/>
      <c r="S537" s="562"/>
      <c r="T537" s="562"/>
      <c r="U537" s="562"/>
      <c r="V537" s="562"/>
      <c r="W537" s="562"/>
      <c r="X537" s="562"/>
      <c r="Y537" s="562"/>
      <c r="Z537" s="562"/>
    </row>
    <row r="538" spans="3:26">
      <c r="C538" s="562"/>
      <c r="D538" s="562"/>
      <c r="E538" s="562"/>
      <c r="F538" s="562"/>
      <c r="G538" s="562"/>
      <c r="H538" s="562"/>
      <c r="I538" s="562"/>
      <c r="J538" s="562"/>
      <c r="K538" s="562"/>
      <c r="L538" s="562"/>
      <c r="M538" s="562"/>
      <c r="N538" s="562"/>
      <c r="O538" s="562"/>
      <c r="P538" s="562"/>
      <c r="Q538" s="562"/>
      <c r="R538" s="562"/>
      <c r="S538" s="562"/>
      <c r="T538" s="562"/>
      <c r="U538" s="562"/>
      <c r="V538" s="562"/>
      <c r="W538" s="562"/>
      <c r="X538" s="562"/>
      <c r="Y538" s="562"/>
      <c r="Z538" s="562"/>
    </row>
    <row r="539" spans="3:26">
      <c r="C539" s="562"/>
      <c r="D539" s="562"/>
      <c r="E539" s="562"/>
      <c r="F539" s="562"/>
      <c r="G539" s="562"/>
      <c r="H539" s="562"/>
      <c r="I539" s="562"/>
      <c r="J539" s="562"/>
      <c r="K539" s="562"/>
      <c r="L539" s="562"/>
      <c r="M539" s="562"/>
      <c r="N539" s="562"/>
      <c r="O539" s="562"/>
      <c r="P539" s="562"/>
      <c r="Q539" s="562"/>
      <c r="R539" s="562"/>
      <c r="S539" s="562"/>
      <c r="T539" s="562"/>
      <c r="U539" s="562"/>
      <c r="V539" s="562"/>
      <c r="W539" s="562"/>
      <c r="X539" s="562"/>
      <c r="Y539" s="562"/>
      <c r="Z539" s="562"/>
    </row>
    <row r="540" spans="3:26">
      <c r="C540" s="562"/>
      <c r="D540" s="562"/>
      <c r="E540" s="562"/>
      <c r="F540" s="562"/>
      <c r="G540" s="562"/>
      <c r="H540" s="562"/>
      <c r="I540" s="562"/>
      <c r="J540" s="562"/>
      <c r="K540" s="562"/>
      <c r="L540" s="562"/>
      <c r="M540" s="562"/>
      <c r="N540" s="562"/>
      <c r="O540" s="562"/>
      <c r="P540" s="562"/>
      <c r="Q540" s="562"/>
      <c r="R540" s="562"/>
      <c r="S540" s="562"/>
      <c r="T540" s="562"/>
      <c r="U540" s="562"/>
      <c r="V540" s="562"/>
      <c r="W540" s="562"/>
      <c r="X540" s="562"/>
      <c r="Y540" s="562"/>
      <c r="Z540" s="562"/>
    </row>
    <row r="541" spans="3:26">
      <c r="C541" s="562"/>
      <c r="D541" s="562"/>
      <c r="E541" s="562"/>
      <c r="F541" s="562"/>
      <c r="G541" s="562"/>
      <c r="H541" s="562"/>
      <c r="I541" s="562"/>
      <c r="J541" s="562"/>
      <c r="K541" s="562"/>
      <c r="L541" s="562"/>
      <c r="M541" s="562"/>
      <c r="N541" s="562"/>
      <c r="O541" s="562"/>
      <c r="P541" s="562"/>
      <c r="Q541" s="562"/>
      <c r="R541" s="562"/>
      <c r="S541" s="562"/>
      <c r="T541" s="562"/>
      <c r="U541" s="562"/>
      <c r="V541" s="562"/>
      <c r="W541" s="562"/>
      <c r="X541" s="562"/>
      <c r="Y541" s="562"/>
      <c r="Z541" s="562"/>
    </row>
    <row r="542" spans="3:26">
      <c r="C542" s="562"/>
      <c r="D542" s="562"/>
      <c r="E542" s="562"/>
      <c r="F542" s="562"/>
      <c r="G542" s="562"/>
      <c r="H542" s="562"/>
      <c r="I542" s="562"/>
      <c r="J542" s="562"/>
      <c r="K542" s="562"/>
      <c r="L542" s="562"/>
      <c r="M542" s="562"/>
      <c r="N542" s="562"/>
      <c r="O542" s="562"/>
      <c r="P542" s="562"/>
      <c r="Q542" s="562"/>
      <c r="R542" s="562"/>
      <c r="S542" s="562"/>
      <c r="T542" s="562"/>
      <c r="U542" s="562"/>
      <c r="V542" s="562"/>
      <c r="W542" s="562"/>
      <c r="X542" s="562"/>
      <c r="Y542" s="562"/>
      <c r="Z542" s="562"/>
    </row>
    <row r="543" spans="3:26">
      <c r="C543" s="562"/>
      <c r="D543" s="562"/>
      <c r="E543" s="562"/>
      <c r="F543" s="562"/>
      <c r="G543" s="562"/>
      <c r="H543" s="562"/>
      <c r="I543" s="562"/>
      <c r="J543" s="562"/>
      <c r="K543" s="562"/>
      <c r="L543" s="562"/>
      <c r="M543" s="562"/>
      <c r="N543" s="562"/>
      <c r="O543" s="562"/>
      <c r="P543" s="562"/>
      <c r="Q543" s="562"/>
      <c r="R543" s="562"/>
      <c r="S543" s="562"/>
      <c r="T543" s="562"/>
      <c r="U543" s="562"/>
      <c r="V543" s="562"/>
      <c r="W543" s="562"/>
      <c r="X543" s="562"/>
      <c r="Y543" s="562"/>
      <c r="Z543" s="562"/>
    </row>
    <row r="544" spans="3:26">
      <c r="C544" s="562"/>
      <c r="D544" s="562"/>
      <c r="E544" s="562"/>
      <c r="F544" s="562"/>
      <c r="G544" s="562"/>
      <c r="H544" s="562"/>
      <c r="I544" s="562"/>
      <c r="J544" s="562"/>
      <c r="K544" s="562"/>
      <c r="L544" s="562"/>
      <c r="M544" s="562"/>
      <c r="N544" s="562"/>
      <c r="O544" s="562"/>
      <c r="P544" s="562"/>
      <c r="Q544" s="562"/>
      <c r="R544" s="562"/>
      <c r="S544" s="562"/>
      <c r="T544" s="562"/>
      <c r="U544" s="562"/>
      <c r="V544" s="562"/>
      <c r="W544" s="562"/>
      <c r="X544" s="562"/>
      <c r="Y544" s="562"/>
      <c r="Z544" s="562"/>
    </row>
    <row r="545" spans="3:26">
      <c r="C545" s="562"/>
      <c r="D545" s="562"/>
      <c r="E545" s="562"/>
      <c r="F545" s="562"/>
      <c r="G545" s="562"/>
      <c r="H545" s="562"/>
      <c r="I545" s="562"/>
      <c r="J545" s="562"/>
      <c r="K545" s="562"/>
      <c r="L545" s="562"/>
      <c r="M545" s="562"/>
      <c r="N545" s="562"/>
      <c r="O545" s="562"/>
      <c r="P545" s="562"/>
      <c r="Q545" s="562"/>
      <c r="R545" s="562"/>
      <c r="S545" s="562"/>
      <c r="T545" s="562"/>
      <c r="U545" s="562"/>
      <c r="V545" s="562"/>
      <c r="W545" s="562"/>
      <c r="X545" s="562"/>
      <c r="Y545" s="562"/>
      <c r="Z545" s="562"/>
    </row>
    <row r="546" spans="3:26">
      <c r="C546" s="562"/>
      <c r="D546" s="562"/>
      <c r="E546" s="562"/>
      <c r="F546" s="562"/>
      <c r="G546" s="562"/>
      <c r="H546" s="562"/>
      <c r="I546" s="562"/>
      <c r="J546" s="562"/>
      <c r="K546" s="562"/>
      <c r="L546" s="562"/>
      <c r="M546" s="562"/>
      <c r="N546" s="562"/>
      <c r="O546" s="562"/>
      <c r="P546" s="562"/>
      <c r="Q546" s="562"/>
      <c r="R546" s="562"/>
      <c r="S546" s="562"/>
      <c r="T546" s="562"/>
      <c r="U546" s="562"/>
      <c r="V546" s="562"/>
      <c r="W546" s="562"/>
      <c r="X546" s="562"/>
      <c r="Y546" s="562"/>
      <c r="Z546" s="562"/>
    </row>
    <row r="547" spans="3:26">
      <c r="C547" s="562"/>
      <c r="D547" s="562"/>
      <c r="E547" s="562"/>
      <c r="F547" s="562"/>
      <c r="G547" s="562"/>
      <c r="H547" s="562"/>
      <c r="I547" s="562"/>
      <c r="J547" s="562"/>
      <c r="K547" s="562"/>
      <c r="L547" s="562"/>
      <c r="M547" s="562"/>
      <c r="N547" s="562"/>
      <c r="O547" s="562"/>
      <c r="P547" s="562"/>
      <c r="Q547" s="562"/>
      <c r="R547" s="562"/>
      <c r="S547" s="562"/>
      <c r="T547" s="562"/>
      <c r="U547" s="562"/>
      <c r="V547" s="562"/>
      <c r="W547" s="562"/>
      <c r="X547" s="562"/>
      <c r="Y547" s="562"/>
      <c r="Z547" s="562"/>
    </row>
    <row r="548" spans="3:26">
      <c r="C548" s="562"/>
      <c r="D548" s="562"/>
      <c r="E548" s="562"/>
      <c r="F548" s="562"/>
      <c r="G548" s="562"/>
      <c r="H548" s="562"/>
      <c r="I548" s="562"/>
      <c r="J548" s="562"/>
      <c r="K548" s="562"/>
      <c r="L548" s="562"/>
      <c r="M548" s="562"/>
      <c r="N548" s="562"/>
      <c r="O548" s="562"/>
      <c r="P548" s="562"/>
      <c r="Q548" s="562"/>
      <c r="R548" s="562"/>
      <c r="S548" s="562"/>
      <c r="T548" s="562"/>
      <c r="U548" s="562"/>
      <c r="V548" s="562"/>
      <c r="W548" s="562"/>
      <c r="X548" s="562"/>
      <c r="Y548" s="562"/>
      <c r="Z548" s="562"/>
    </row>
    <row r="549" spans="3:26">
      <c r="C549" s="562"/>
      <c r="D549" s="562"/>
      <c r="E549" s="562"/>
      <c r="F549" s="562"/>
      <c r="G549" s="562"/>
      <c r="H549" s="562"/>
      <c r="I549" s="562"/>
      <c r="J549" s="562"/>
      <c r="K549" s="562"/>
      <c r="L549" s="562"/>
      <c r="M549" s="562"/>
      <c r="N549" s="562"/>
      <c r="O549" s="562"/>
      <c r="P549" s="562"/>
      <c r="Q549" s="562"/>
      <c r="R549" s="562"/>
      <c r="S549" s="562"/>
      <c r="T549" s="562"/>
      <c r="U549" s="562"/>
      <c r="V549" s="562"/>
      <c r="W549" s="562"/>
      <c r="X549" s="562"/>
      <c r="Y549" s="562"/>
      <c r="Z549" s="562"/>
    </row>
    <row r="550" spans="3:26">
      <c r="C550" s="562"/>
      <c r="D550" s="562"/>
      <c r="E550" s="562"/>
      <c r="F550" s="562"/>
      <c r="G550" s="562"/>
      <c r="H550" s="562"/>
      <c r="I550" s="562"/>
      <c r="J550" s="562"/>
      <c r="K550" s="562"/>
      <c r="L550" s="562"/>
      <c r="M550" s="562"/>
      <c r="N550" s="562"/>
      <c r="O550" s="562"/>
      <c r="P550" s="562"/>
      <c r="Q550" s="562"/>
      <c r="R550" s="562"/>
      <c r="S550" s="562"/>
      <c r="T550" s="562"/>
      <c r="U550" s="562"/>
      <c r="V550" s="562"/>
      <c r="W550" s="562"/>
      <c r="X550" s="562"/>
      <c r="Y550" s="562"/>
      <c r="Z550" s="562"/>
    </row>
    <row r="551" spans="3:26">
      <c r="C551" s="562"/>
      <c r="D551" s="562"/>
      <c r="E551" s="562"/>
      <c r="F551" s="562"/>
      <c r="G551" s="562"/>
      <c r="H551" s="562"/>
      <c r="I551" s="562"/>
      <c r="J551" s="562"/>
      <c r="K551" s="562"/>
      <c r="L551" s="562"/>
      <c r="M551" s="562"/>
      <c r="N551" s="562"/>
      <c r="O551" s="562"/>
      <c r="P551" s="562"/>
      <c r="Q551" s="562"/>
      <c r="R551" s="562"/>
      <c r="S551" s="562"/>
      <c r="T551" s="562"/>
      <c r="U551" s="562"/>
      <c r="V551" s="562"/>
      <c r="W551" s="562"/>
      <c r="X551" s="562"/>
      <c r="Y551" s="562"/>
      <c r="Z551" s="562"/>
    </row>
    <row r="552" spans="3:26">
      <c r="C552" s="562"/>
      <c r="D552" s="562"/>
      <c r="E552" s="562"/>
      <c r="F552" s="562"/>
      <c r="G552" s="562"/>
      <c r="H552" s="562"/>
      <c r="I552" s="562"/>
      <c r="J552" s="562"/>
      <c r="K552" s="562"/>
      <c r="L552" s="562"/>
      <c r="M552" s="562"/>
      <c r="N552" s="562"/>
      <c r="O552" s="562"/>
      <c r="P552" s="562"/>
      <c r="Q552" s="562"/>
      <c r="R552" s="562"/>
      <c r="S552" s="562"/>
      <c r="T552" s="562"/>
      <c r="U552" s="562"/>
      <c r="V552" s="562"/>
      <c r="W552" s="562"/>
      <c r="X552" s="562"/>
      <c r="Y552" s="562"/>
      <c r="Z552" s="562"/>
    </row>
    <row r="553" spans="3:26">
      <c r="C553" s="562"/>
      <c r="D553" s="562"/>
      <c r="E553" s="562"/>
      <c r="F553" s="562"/>
      <c r="G553" s="562"/>
      <c r="H553" s="562"/>
      <c r="I553" s="562"/>
      <c r="J553" s="562"/>
      <c r="K553" s="562"/>
      <c r="L553" s="562"/>
      <c r="M553" s="562"/>
      <c r="N553" s="562"/>
      <c r="O553" s="562"/>
      <c r="P553" s="562"/>
      <c r="Q553" s="562"/>
      <c r="R553" s="562"/>
      <c r="S553" s="562"/>
      <c r="T553" s="562"/>
      <c r="U553" s="562"/>
      <c r="V553" s="562"/>
      <c r="W553" s="562"/>
      <c r="X553" s="562"/>
      <c r="Y553" s="562"/>
      <c r="Z553" s="562"/>
    </row>
    <row r="554" spans="3:26">
      <c r="C554" s="562"/>
      <c r="D554" s="562"/>
      <c r="E554" s="562"/>
      <c r="F554" s="562"/>
      <c r="G554" s="562"/>
      <c r="H554" s="562"/>
      <c r="I554" s="562"/>
      <c r="J554" s="562"/>
      <c r="K554" s="562"/>
      <c r="L554" s="562"/>
      <c r="M554" s="562"/>
      <c r="N554" s="562"/>
      <c r="O554" s="562"/>
      <c r="P554" s="562"/>
      <c r="Q554" s="562"/>
      <c r="R554" s="562"/>
      <c r="S554" s="562"/>
      <c r="T554" s="562"/>
      <c r="U554" s="562"/>
      <c r="V554" s="562"/>
      <c r="W554" s="562"/>
      <c r="X554" s="562"/>
      <c r="Y554" s="562"/>
      <c r="Z554" s="562"/>
    </row>
    <row r="555" spans="3:26">
      <c r="C555" s="562"/>
      <c r="D555" s="562"/>
      <c r="E555" s="562"/>
      <c r="F555" s="562"/>
      <c r="G555" s="562"/>
      <c r="H555" s="562"/>
      <c r="I555" s="562"/>
      <c r="J555" s="562"/>
      <c r="K555" s="562"/>
      <c r="L555" s="562"/>
      <c r="M555" s="562"/>
      <c r="N555" s="562"/>
      <c r="O555" s="562"/>
      <c r="P555" s="562"/>
      <c r="Q555" s="562"/>
      <c r="R555" s="562"/>
      <c r="S555" s="562"/>
      <c r="T555" s="562"/>
      <c r="U555" s="562"/>
      <c r="V555" s="562"/>
      <c r="W555" s="562"/>
      <c r="X555" s="562"/>
      <c r="Y555" s="562"/>
      <c r="Z555" s="562"/>
    </row>
    <row r="556" spans="3:26">
      <c r="C556" s="562"/>
      <c r="D556" s="562"/>
      <c r="E556" s="562"/>
      <c r="F556" s="562"/>
      <c r="G556" s="562"/>
      <c r="H556" s="562"/>
      <c r="I556" s="562"/>
      <c r="J556" s="562"/>
      <c r="K556" s="562"/>
      <c r="L556" s="562"/>
      <c r="M556" s="562"/>
      <c r="N556" s="562"/>
      <c r="O556" s="562"/>
      <c r="P556" s="562"/>
      <c r="Q556" s="562"/>
      <c r="R556" s="562"/>
      <c r="S556" s="562"/>
      <c r="T556" s="562"/>
      <c r="U556" s="562"/>
      <c r="V556" s="562"/>
      <c r="W556" s="562"/>
      <c r="X556" s="562"/>
      <c r="Y556" s="562"/>
      <c r="Z556" s="562"/>
    </row>
    <row r="557" spans="3:26">
      <c r="C557" s="562"/>
      <c r="D557" s="562"/>
      <c r="E557" s="562"/>
      <c r="F557" s="562"/>
      <c r="G557" s="562"/>
      <c r="H557" s="562"/>
      <c r="I557" s="562"/>
      <c r="J557" s="562"/>
      <c r="K557" s="562"/>
      <c r="L557" s="562"/>
      <c r="M557" s="562"/>
      <c r="N557" s="562"/>
      <c r="O557" s="562"/>
      <c r="P557" s="562"/>
      <c r="Q557" s="562"/>
      <c r="R557" s="562"/>
      <c r="S557" s="562"/>
      <c r="T557" s="562"/>
      <c r="U557" s="562"/>
      <c r="V557" s="562"/>
      <c r="W557" s="562"/>
      <c r="X557" s="562"/>
      <c r="Y557" s="562"/>
      <c r="Z557" s="562"/>
    </row>
    <row r="558" spans="3:26">
      <c r="C558" s="562"/>
      <c r="D558" s="562"/>
      <c r="E558" s="562"/>
      <c r="F558" s="562"/>
      <c r="G558" s="562"/>
      <c r="H558" s="562"/>
      <c r="I558" s="562"/>
      <c r="J558" s="562"/>
      <c r="K558" s="562"/>
      <c r="L558" s="562"/>
      <c r="M558" s="562"/>
      <c r="N558" s="562"/>
      <c r="O558" s="562"/>
      <c r="P558" s="562"/>
      <c r="Q558" s="562"/>
      <c r="R558" s="562"/>
      <c r="S558" s="562"/>
      <c r="T558" s="562"/>
      <c r="U558" s="562"/>
      <c r="V558" s="562"/>
      <c r="W558" s="562"/>
      <c r="X558" s="562"/>
      <c r="Y558" s="562"/>
      <c r="Z558" s="562"/>
    </row>
    <row r="559" spans="3:26">
      <c r="C559" s="562"/>
      <c r="D559" s="562"/>
      <c r="E559" s="562"/>
      <c r="F559" s="562"/>
      <c r="G559" s="562"/>
      <c r="H559" s="562"/>
      <c r="I559" s="562"/>
      <c r="J559" s="562"/>
      <c r="K559" s="562"/>
      <c r="L559" s="562"/>
      <c r="M559" s="562"/>
      <c r="N559" s="562"/>
      <c r="O559" s="562"/>
      <c r="P559" s="562"/>
      <c r="Q559" s="562"/>
      <c r="R559" s="562"/>
      <c r="S559" s="562"/>
      <c r="T559" s="562"/>
      <c r="U559" s="562"/>
      <c r="V559" s="562"/>
      <c r="W559" s="562"/>
      <c r="X559" s="562"/>
      <c r="Y559" s="562"/>
      <c r="Z559" s="562"/>
    </row>
    <row r="560" spans="3:26">
      <c r="C560" s="562"/>
      <c r="D560" s="562"/>
      <c r="E560" s="562"/>
      <c r="F560" s="562"/>
      <c r="G560" s="562"/>
      <c r="H560" s="562"/>
      <c r="I560" s="562"/>
      <c r="J560" s="562"/>
      <c r="K560" s="562"/>
      <c r="L560" s="562"/>
      <c r="M560" s="562"/>
      <c r="N560" s="562"/>
      <c r="O560" s="562"/>
      <c r="P560" s="562"/>
      <c r="Q560" s="562"/>
      <c r="R560" s="562"/>
      <c r="S560" s="562"/>
      <c r="T560" s="562"/>
      <c r="U560" s="562"/>
      <c r="V560" s="562"/>
      <c r="W560" s="562"/>
      <c r="X560" s="562"/>
      <c r="Y560" s="562"/>
      <c r="Z560" s="562"/>
    </row>
    <row r="561" spans="3:26">
      <c r="C561" s="562"/>
      <c r="D561" s="562"/>
      <c r="E561" s="562"/>
      <c r="F561" s="562"/>
      <c r="G561" s="562"/>
      <c r="H561" s="562"/>
      <c r="I561" s="562"/>
      <c r="J561" s="562"/>
      <c r="K561" s="562"/>
      <c r="L561" s="562"/>
      <c r="M561" s="562"/>
      <c r="N561" s="562"/>
      <c r="O561" s="562"/>
      <c r="P561" s="562"/>
      <c r="Q561" s="562"/>
      <c r="R561" s="562"/>
      <c r="S561" s="562"/>
      <c r="T561" s="562"/>
      <c r="U561" s="562"/>
      <c r="V561" s="562"/>
      <c r="W561" s="562"/>
      <c r="X561" s="562"/>
      <c r="Y561" s="562"/>
      <c r="Z561" s="562"/>
    </row>
    <row r="562" spans="3:26">
      <c r="C562" s="562"/>
      <c r="D562" s="562"/>
      <c r="E562" s="562"/>
      <c r="F562" s="562"/>
      <c r="G562" s="562"/>
      <c r="H562" s="562"/>
      <c r="I562" s="562"/>
      <c r="J562" s="562"/>
      <c r="K562" s="562"/>
      <c r="L562" s="562"/>
      <c r="M562" s="562"/>
      <c r="N562" s="562"/>
      <c r="O562" s="562"/>
      <c r="P562" s="562"/>
      <c r="Q562" s="562"/>
      <c r="R562" s="562"/>
      <c r="S562" s="562"/>
      <c r="T562" s="562"/>
      <c r="U562" s="562"/>
      <c r="V562" s="562"/>
      <c r="W562" s="562"/>
      <c r="X562" s="562"/>
      <c r="Y562" s="562"/>
      <c r="Z562" s="562"/>
    </row>
    <row r="563" spans="3:26">
      <c r="C563" s="562"/>
      <c r="D563" s="562"/>
      <c r="E563" s="562"/>
      <c r="F563" s="562"/>
      <c r="G563" s="562"/>
      <c r="H563" s="562"/>
      <c r="I563" s="562"/>
      <c r="J563" s="562"/>
      <c r="K563" s="562"/>
      <c r="L563" s="562"/>
      <c r="M563" s="562"/>
      <c r="N563" s="562"/>
      <c r="O563" s="562"/>
      <c r="P563" s="562"/>
      <c r="Q563" s="562"/>
      <c r="R563" s="562"/>
      <c r="S563" s="562"/>
      <c r="T563" s="562"/>
      <c r="U563" s="562"/>
      <c r="V563" s="562"/>
      <c r="W563" s="562"/>
      <c r="X563" s="562"/>
      <c r="Y563" s="562"/>
      <c r="Z563" s="562"/>
    </row>
    <row r="564" spans="3:26">
      <c r="C564" s="562"/>
      <c r="D564" s="562"/>
      <c r="E564" s="562"/>
      <c r="F564" s="562"/>
      <c r="G564" s="562"/>
      <c r="H564" s="562"/>
      <c r="I564" s="562"/>
      <c r="J564" s="562"/>
      <c r="K564" s="562"/>
      <c r="L564" s="562"/>
      <c r="M564" s="562"/>
      <c r="N564" s="562"/>
      <c r="O564" s="562"/>
      <c r="P564" s="562"/>
      <c r="Q564" s="562"/>
      <c r="R564" s="562"/>
      <c r="S564" s="562"/>
      <c r="T564" s="562"/>
      <c r="U564" s="562"/>
      <c r="V564" s="562"/>
      <c r="W564" s="562"/>
      <c r="X564" s="562"/>
      <c r="Y564" s="562"/>
      <c r="Z564" s="562"/>
    </row>
    <row r="565" spans="3:26">
      <c r="C565" s="562"/>
      <c r="D565" s="562"/>
      <c r="E565" s="562"/>
      <c r="F565" s="562"/>
      <c r="G565" s="562"/>
      <c r="H565" s="562"/>
      <c r="I565" s="562"/>
      <c r="J565" s="562"/>
      <c r="K565" s="562"/>
      <c r="L565" s="562"/>
      <c r="M565" s="562"/>
      <c r="N565" s="562"/>
      <c r="O565" s="562"/>
      <c r="P565" s="562"/>
      <c r="Q565" s="562"/>
      <c r="R565" s="562"/>
      <c r="S565" s="562"/>
      <c r="T565" s="562"/>
      <c r="U565" s="562"/>
      <c r="V565" s="562"/>
      <c r="W565" s="562"/>
      <c r="X565" s="562"/>
      <c r="Y565" s="562"/>
      <c r="Z565" s="562"/>
    </row>
    <row r="566" spans="3:26">
      <c r="C566" s="562"/>
      <c r="D566" s="562"/>
      <c r="E566" s="562"/>
      <c r="F566" s="562"/>
      <c r="G566" s="562"/>
      <c r="H566" s="562"/>
      <c r="I566" s="562"/>
      <c r="J566" s="562"/>
      <c r="K566" s="562"/>
      <c r="L566" s="562"/>
      <c r="M566" s="562"/>
      <c r="N566" s="562"/>
      <c r="O566" s="562"/>
      <c r="P566" s="562"/>
      <c r="Q566" s="562"/>
      <c r="R566" s="562"/>
      <c r="S566" s="562"/>
      <c r="T566" s="562"/>
      <c r="U566" s="562"/>
      <c r="V566" s="562"/>
      <c r="W566" s="562"/>
      <c r="X566" s="562"/>
      <c r="Y566" s="562"/>
      <c r="Z566" s="562"/>
    </row>
    <row r="567" spans="3:26">
      <c r="C567" s="562"/>
      <c r="D567" s="562"/>
      <c r="E567" s="562"/>
      <c r="F567" s="562"/>
      <c r="G567" s="562"/>
      <c r="H567" s="562"/>
      <c r="I567" s="562"/>
      <c r="J567" s="562"/>
      <c r="K567" s="562"/>
      <c r="L567" s="562"/>
      <c r="M567" s="562"/>
      <c r="N567" s="562"/>
      <c r="O567" s="562"/>
      <c r="P567" s="562"/>
      <c r="Q567" s="562"/>
      <c r="R567" s="562"/>
      <c r="S567" s="562"/>
      <c r="T567" s="562"/>
      <c r="U567" s="562"/>
      <c r="V567" s="562"/>
      <c r="W567" s="562"/>
      <c r="X567" s="562"/>
      <c r="Y567" s="562"/>
      <c r="Z567" s="562"/>
    </row>
    <row r="568" spans="3:26">
      <c r="C568" s="562"/>
      <c r="D568" s="562"/>
      <c r="E568" s="562"/>
      <c r="F568" s="562"/>
      <c r="G568" s="562"/>
      <c r="H568" s="562"/>
      <c r="I568" s="562"/>
      <c r="J568" s="562"/>
      <c r="K568" s="562"/>
      <c r="L568" s="562"/>
      <c r="M568" s="562"/>
      <c r="N568" s="562"/>
      <c r="O568" s="562"/>
      <c r="P568" s="562"/>
      <c r="Q568" s="562"/>
      <c r="R568" s="562"/>
      <c r="S568" s="562"/>
      <c r="T568" s="562"/>
      <c r="U568" s="562"/>
      <c r="V568" s="562"/>
      <c r="W568" s="562"/>
      <c r="X568" s="562"/>
      <c r="Y568" s="562"/>
      <c r="Z568" s="562"/>
    </row>
    <row r="569" spans="3:26">
      <c r="C569" s="562"/>
      <c r="D569" s="562"/>
      <c r="E569" s="562"/>
      <c r="F569" s="562"/>
      <c r="G569" s="562"/>
      <c r="H569" s="562"/>
      <c r="I569" s="562"/>
      <c r="J569" s="562"/>
      <c r="K569" s="562"/>
      <c r="L569" s="562"/>
      <c r="M569" s="562"/>
      <c r="N569" s="562"/>
      <c r="O569" s="562"/>
      <c r="P569" s="562"/>
      <c r="Q569" s="562"/>
      <c r="R569" s="562"/>
      <c r="S569" s="562"/>
      <c r="T569" s="562"/>
      <c r="U569" s="562"/>
      <c r="V569" s="562"/>
      <c r="W569" s="562"/>
      <c r="X569" s="562"/>
      <c r="Y569" s="562"/>
      <c r="Z569" s="562"/>
    </row>
    <row r="570" spans="3:26">
      <c r="C570" s="562"/>
      <c r="D570" s="562"/>
      <c r="E570" s="562"/>
      <c r="F570" s="562"/>
      <c r="G570" s="562"/>
      <c r="H570" s="562"/>
      <c r="I570" s="562"/>
      <c r="J570" s="562"/>
      <c r="K570" s="562"/>
      <c r="L570" s="562"/>
      <c r="M570" s="562"/>
      <c r="N570" s="562"/>
      <c r="O570" s="562"/>
      <c r="P570" s="562"/>
      <c r="Q570" s="562"/>
      <c r="R570" s="562"/>
      <c r="S570" s="562"/>
      <c r="T570" s="562"/>
      <c r="U570" s="562"/>
      <c r="V570" s="562"/>
      <c r="W570" s="562"/>
      <c r="X570" s="562"/>
      <c r="Y570" s="562"/>
      <c r="Z570" s="562"/>
    </row>
    <row r="571" spans="3:26">
      <c r="C571" s="562"/>
      <c r="D571" s="562"/>
      <c r="E571" s="562"/>
      <c r="F571" s="562"/>
      <c r="G571" s="562"/>
      <c r="H571" s="562"/>
      <c r="I571" s="562"/>
      <c r="J571" s="562"/>
      <c r="K571" s="562"/>
      <c r="L571" s="562"/>
      <c r="M571" s="562"/>
      <c r="N571" s="562"/>
      <c r="O571" s="562"/>
      <c r="P571" s="562"/>
      <c r="Q571" s="562"/>
      <c r="R571" s="562"/>
      <c r="S571" s="562"/>
      <c r="T571" s="562"/>
      <c r="U571" s="562"/>
      <c r="V571" s="562"/>
      <c r="W571" s="562"/>
      <c r="X571" s="562"/>
      <c r="Y571" s="562"/>
      <c r="Z571" s="562"/>
    </row>
    <row r="572" spans="3:26">
      <c r="C572" s="562"/>
      <c r="D572" s="562"/>
      <c r="E572" s="562"/>
      <c r="F572" s="562"/>
      <c r="G572" s="562"/>
      <c r="H572" s="562"/>
      <c r="I572" s="562"/>
      <c r="J572" s="562"/>
      <c r="K572" s="562"/>
      <c r="L572" s="562"/>
      <c r="M572" s="562"/>
      <c r="N572" s="562"/>
      <c r="O572" s="562"/>
      <c r="P572" s="562"/>
      <c r="Q572" s="562"/>
      <c r="R572" s="562"/>
      <c r="S572" s="562"/>
      <c r="T572" s="562"/>
      <c r="U572" s="562"/>
      <c r="V572" s="562"/>
      <c r="W572" s="562"/>
      <c r="X572" s="562"/>
      <c r="Y572" s="562"/>
      <c r="Z572" s="562"/>
    </row>
    <row r="573" spans="3:26">
      <c r="C573" s="562"/>
      <c r="D573" s="562"/>
      <c r="E573" s="562"/>
      <c r="F573" s="562"/>
      <c r="G573" s="562"/>
      <c r="H573" s="562"/>
      <c r="I573" s="562"/>
      <c r="J573" s="562"/>
      <c r="K573" s="562"/>
      <c r="L573" s="562"/>
      <c r="M573" s="562"/>
      <c r="N573" s="562"/>
      <c r="O573" s="562"/>
      <c r="P573" s="562"/>
      <c r="Q573" s="562"/>
      <c r="R573" s="562"/>
      <c r="S573" s="562"/>
      <c r="T573" s="562"/>
      <c r="U573" s="562"/>
      <c r="V573" s="562"/>
      <c r="W573" s="562"/>
      <c r="X573" s="562"/>
      <c r="Y573" s="562"/>
      <c r="Z573" s="562"/>
    </row>
    <row r="574" spans="3:26">
      <c r="C574" s="562"/>
      <c r="D574" s="562"/>
      <c r="E574" s="562"/>
      <c r="F574" s="562"/>
      <c r="G574" s="562"/>
      <c r="H574" s="562"/>
      <c r="I574" s="562"/>
      <c r="J574" s="562"/>
      <c r="K574" s="562"/>
      <c r="L574" s="562"/>
      <c r="M574" s="562"/>
      <c r="N574" s="562"/>
      <c r="O574" s="562"/>
      <c r="P574" s="562"/>
      <c r="Q574" s="562"/>
      <c r="R574" s="562"/>
      <c r="S574" s="562"/>
      <c r="T574" s="562"/>
      <c r="U574" s="562"/>
      <c r="V574" s="562"/>
      <c r="W574" s="562"/>
      <c r="X574" s="562"/>
      <c r="Y574" s="562"/>
      <c r="Z574" s="562"/>
    </row>
    <row r="575" spans="3:26">
      <c r="C575" s="562"/>
      <c r="D575" s="562"/>
      <c r="E575" s="562"/>
      <c r="F575" s="562"/>
      <c r="G575" s="562"/>
      <c r="H575" s="562"/>
      <c r="I575" s="562"/>
      <c r="J575" s="562"/>
      <c r="K575" s="562"/>
      <c r="L575" s="562"/>
      <c r="M575" s="562"/>
      <c r="N575" s="562"/>
      <c r="O575" s="562"/>
      <c r="P575" s="562"/>
      <c r="Q575" s="562"/>
      <c r="R575" s="562"/>
      <c r="S575" s="562"/>
      <c r="T575" s="562"/>
      <c r="U575" s="562"/>
      <c r="V575" s="562"/>
      <c r="W575" s="562"/>
      <c r="X575" s="562"/>
      <c r="Y575" s="562"/>
      <c r="Z575" s="562"/>
    </row>
    <row r="576" spans="3:26">
      <c r="C576" s="562"/>
      <c r="D576" s="562"/>
      <c r="E576" s="562"/>
      <c r="F576" s="562"/>
      <c r="G576" s="562"/>
      <c r="H576" s="562"/>
      <c r="I576" s="562"/>
      <c r="J576" s="562"/>
      <c r="K576" s="562"/>
      <c r="L576" s="562"/>
      <c r="M576" s="562"/>
      <c r="N576" s="562"/>
      <c r="O576" s="562"/>
      <c r="P576" s="562"/>
      <c r="Q576" s="562"/>
      <c r="R576" s="562"/>
      <c r="S576" s="562"/>
      <c r="T576" s="562"/>
      <c r="U576" s="562"/>
      <c r="V576" s="562"/>
      <c r="W576" s="562"/>
      <c r="X576" s="562"/>
      <c r="Y576" s="562"/>
      <c r="Z576" s="562"/>
    </row>
    <row r="577" spans="3:26">
      <c r="C577" s="562"/>
      <c r="D577" s="562"/>
      <c r="E577" s="562"/>
      <c r="F577" s="562"/>
      <c r="G577" s="562"/>
      <c r="H577" s="562"/>
      <c r="I577" s="562"/>
      <c r="J577" s="562"/>
      <c r="K577" s="562"/>
      <c r="L577" s="562"/>
      <c r="M577" s="562"/>
      <c r="N577" s="562"/>
      <c r="O577" s="562"/>
      <c r="P577" s="562"/>
      <c r="Q577" s="562"/>
      <c r="R577" s="562"/>
      <c r="S577" s="562"/>
      <c r="T577" s="562"/>
      <c r="U577" s="562"/>
      <c r="V577" s="562"/>
      <c r="W577" s="562"/>
      <c r="X577" s="562"/>
      <c r="Y577" s="562"/>
      <c r="Z577" s="562"/>
    </row>
    <row r="578" spans="3:26">
      <c r="C578" s="562"/>
      <c r="D578" s="562"/>
      <c r="E578" s="562"/>
      <c r="F578" s="562"/>
      <c r="G578" s="562"/>
      <c r="H578" s="562"/>
      <c r="I578" s="562"/>
      <c r="J578" s="562"/>
      <c r="K578" s="562"/>
      <c r="L578" s="562"/>
      <c r="M578" s="562"/>
      <c r="N578" s="562"/>
      <c r="O578" s="562"/>
      <c r="P578" s="562"/>
      <c r="Q578" s="562"/>
      <c r="R578" s="562"/>
      <c r="S578" s="562"/>
      <c r="T578" s="562"/>
      <c r="U578" s="562"/>
      <c r="V578" s="562"/>
      <c r="W578" s="562"/>
      <c r="X578" s="562"/>
      <c r="Y578" s="562"/>
      <c r="Z578" s="562"/>
    </row>
    <row r="579" spans="3:26">
      <c r="C579" s="562"/>
      <c r="D579" s="562"/>
      <c r="E579" s="562"/>
      <c r="F579" s="562"/>
      <c r="G579" s="562"/>
      <c r="H579" s="562"/>
      <c r="I579" s="562"/>
      <c r="J579" s="562"/>
      <c r="K579" s="562"/>
      <c r="L579" s="562"/>
      <c r="M579" s="562"/>
      <c r="N579" s="562"/>
      <c r="O579" s="562"/>
      <c r="P579" s="562"/>
      <c r="Q579" s="562"/>
      <c r="R579" s="562"/>
      <c r="S579" s="562"/>
      <c r="T579" s="562"/>
      <c r="U579" s="562"/>
      <c r="V579" s="562"/>
      <c r="W579" s="562"/>
      <c r="X579" s="562"/>
      <c r="Y579" s="562"/>
      <c r="Z579" s="562"/>
    </row>
    <row r="580" spans="3:26">
      <c r="C580" s="562"/>
      <c r="D580" s="562"/>
      <c r="E580" s="562"/>
      <c r="F580" s="562"/>
      <c r="G580" s="562"/>
      <c r="H580" s="562"/>
      <c r="I580" s="562"/>
      <c r="J580" s="562"/>
      <c r="K580" s="562"/>
      <c r="L580" s="562"/>
      <c r="M580" s="562"/>
      <c r="N580" s="562"/>
      <c r="O580" s="562"/>
      <c r="P580" s="562"/>
      <c r="Q580" s="562"/>
      <c r="R580" s="562"/>
      <c r="S580" s="562"/>
      <c r="T580" s="562"/>
      <c r="U580" s="562"/>
      <c r="V580" s="562"/>
      <c r="W580" s="562"/>
      <c r="X580" s="562"/>
      <c r="Y580" s="562"/>
      <c r="Z580" s="562"/>
    </row>
    <row r="581" spans="3:26">
      <c r="C581" s="562"/>
      <c r="D581" s="562"/>
      <c r="E581" s="562"/>
      <c r="F581" s="562"/>
      <c r="G581" s="562"/>
      <c r="H581" s="562"/>
      <c r="I581" s="562"/>
      <c r="J581" s="562"/>
      <c r="K581" s="562"/>
      <c r="L581" s="562"/>
      <c r="M581" s="562"/>
      <c r="N581" s="562"/>
      <c r="O581" s="562"/>
      <c r="P581" s="562"/>
      <c r="Q581" s="562"/>
      <c r="R581" s="562"/>
      <c r="S581" s="562"/>
      <c r="T581" s="562"/>
      <c r="U581" s="562"/>
      <c r="V581" s="562"/>
      <c r="W581" s="562"/>
      <c r="X581" s="562"/>
      <c r="Y581" s="562"/>
      <c r="Z581" s="562"/>
    </row>
    <row r="582" spans="3:26">
      <c r="C582" s="562"/>
      <c r="D582" s="562"/>
      <c r="E582" s="562"/>
      <c r="F582" s="562"/>
      <c r="G582" s="562"/>
      <c r="H582" s="562"/>
      <c r="I582" s="562"/>
      <c r="J582" s="562"/>
      <c r="K582" s="562"/>
      <c r="L582" s="562"/>
      <c r="M582" s="562"/>
      <c r="N582" s="562"/>
      <c r="O582" s="562"/>
      <c r="P582" s="562"/>
      <c r="Q582" s="562"/>
      <c r="R582" s="562"/>
      <c r="S582" s="562"/>
      <c r="T582" s="562"/>
      <c r="U582" s="562"/>
      <c r="V582" s="562"/>
      <c r="W582" s="562"/>
      <c r="X582" s="562"/>
      <c r="Y582" s="562"/>
      <c r="Z582" s="562"/>
    </row>
    <row r="583" spans="3:26">
      <c r="C583" s="562"/>
      <c r="D583" s="562"/>
      <c r="E583" s="562"/>
      <c r="F583" s="562"/>
      <c r="G583" s="562"/>
      <c r="H583" s="562"/>
      <c r="I583" s="562"/>
      <c r="J583" s="562"/>
      <c r="K583" s="562"/>
      <c r="L583" s="562"/>
      <c r="M583" s="562"/>
      <c r="N583" s="562"/>
      <c r="O583" s="562"/>
      <c r="P583" s="562"/>
      <c r="Q583" s="562"/>
      <c r="R583" s="562"/>
      <c r="S583" s="562"/>
      <c r="T583" s="562"/>
      <c r="U583" s="562"/>
      <c r="V583" s="562"/>
      <c r="W583" s="562"/>
      <c r="X583" s="562"/>
      <c r="Y583" s="562"/>
      <c r="Z583" s="562"/>
    </row>
    <row r="584" spans="3:26">
      <c r="C584" s="562"/>
      <c r="D584" s="562"/>
      <c r="E584" s="562"/>
      <c r="F584" s="562"/>
      <c r="G584" s="562"/>
      <c r="H584" s="562"/>
      <c r="I584" s="562"/>
      <c r="J584" s="562"/>
      <c r="K584" s="562"/>
      <c r="L584" s="562"/>
      <c r="M584" s="562"/>
      <c r="N584" s="562"/>
      <c r="O584" s="562"/>
      <c r="P584" s="562"/>
      <c r="Q584" s="562"/>
      <c r="R584" s="562"/>
      <c r="S584" s="562"/>
      <c r="T584" s="562"/>
      <c r="U584" s="562"/>
      <c r="V584" s="562"/>
      <c r="W584" s="562"/>
      <c r="X584" s="562"/>
      <c r="Y584" s="562"/>
      <c r="Z584" s="562"/>
    </row>
    <row r="585" spans="3:26">
      <c r="C585" s="562"/>
      <c r="D585" s="562"/>
      <c r="E585" s="562"/>
      <c r="F585" s="562"/>
      <c r="G585" s="562"/>
      <c r="H585" s="562"/>
      <c r="I585" s="562"/>
      <c r="J585" s="562"/>
      <c r="K585" s="562"/>
      <c r="L585" s="562"/>
      <c r="M585" s="562"/>
      <c r="N585" s="562"/>
      <c r="O585" s="562"/>
      <c r="P585" s="562"/>
      <c r="Q585" s="562"/>
      <c r="R585" s="562"/>
      <c r="S585" s="562"/>
      <c r="T585" s="562"/>
      <c r="U585" s="562"/>
      <c r="V585" s="562"/>
      <c r="W585" s="562"/>
      <c r="X585" s="562"/>
      <c r="Y585" s="562"/>
      <c r="Z585" s="562"/>
    </row>
    <row r="586" spans="3:26">
      <c r="C586" s="562"/>
      <c r="D586" s="562"/>
      <c r="E586" s="562"/>
      <c r="F586" s="562"/>
      <c r="G586" s="562"/>
      <c r="H586" s="562"/>
      <c r="I586" s="562"/>
      <c r="J586" s="562"/>
      <c r="K586" s="562"/>
      <c r="L586" s="562"/>
      <c r="M586" s="562"/>
      <c r="N586" s="562"/>
      <c r="O586" s="562"/>
      <c r="P586" s="562"/>
      <c r="Q586" s="562"/>
      <c r="R586" s="562"/>
      <c r="S586" s="562"/>
      <c r="T586" s="562"/>
      <c r="U586" s="562"/>
      <c r="V586" s="562"/>
      <c r="W586" s="562"/>
      <c r="X586" s="562"/>
      <c r="Y586" s="562"/>
      <c r="Z586" s="562"/>
    </row>
    <row r="587" spans="3:26">
      <c r="C587" s="562"/>
      <c r="D587" s="562"/>
      <c r="E587" s="562"/>
      <c r="F587" s="562"/>
      <c r="G587" s="562"/>
      <c r="H587" s="562"/>
      <c r="I587" s="562"/>
      <c r="J587" s="562"/>
      <c r="K587" s="562"/>
      <c r="L587" s="562"/>
      <c r="M587" s="562"/>
      <c r="N587" s="562"/>
      <c r="O587" s="562"/>
      <c r="P587" s="562"/>
      <c r="Q587" s="562"/>
      <c r="R587" s="562"/>
      <c r="S587" s="562"/>
      <c r="T587" s="562"/>
      <c r="U587" s="562"/>
      <c r="V587" s="562"/>
      <c r="W587" s="562"/>
      <c r="X587" s="562"/>
      <c r="Y587" s="562"/>
      <c r="Z587" s="562"/>
    </row>
    <row r="588" spans="3:26">
      <c r="C588" s="562"/>
      <c r="D588" s="562"/>
      <c r="E588" s="562"/>
      <c r="F588" s="562"/>
      <c r="G588" s="562"/>
      <c r="H588" s="562"/>
      <c r="I588" s="562"/>
      <c r="J588" s="562"/>
      <c r="K588" s="562"/>
      <c r="L588" s="562"/>
      <c r="M588" s="562"/>
      <c r="N588" s="562"/>
      <c r="O588" s="562"/>
      <c r="P588" s="562"/>
      <c r="Q588" s="562"/>
      <c r="R588" s="562"/>
      <c r="S588" s="562"/>
      <c r="T588" s="562"/>
      <c r="U588" s="562"/>
      <c r="V588" s="562"/>
      <c r="W588" s="562"/>
      <c r="X588" s="562"/>
      <c r="Y588" s="562"/>
      <c r="Z588" s="562"/>
    </row>
    <row r="589" spans="3:26">
      <c r="C589" s="562"/>
      <c r="D589" s="562"/>
      <c r="E589" s="562"/>
      <c r="F589" s="562"/>
      <c r="G589" s="562"/>
      <c r="H589" s="562"/>
      <c r="I589" s="562"/>
      <c r="J589" s="562"/>
      <c r="K589" s="562"/>
      <c r="L589" s="562"/>
      <c r="M589" s="562"/>
      <c r="N589" s="562"/>
      <c r="O589" s="562"/>
      <c r="P589" s="562"/>
      <c r="Q589" s="562"/>
      <c r="R589" s="562"/>
      <c r="S589" s="562"/>
      <c r="T589" s="562"/>
      <c r="U589" s="562"/>
      <c r="V589" s="562"/>
      <c r="W589" s="562"/>
      <c r="X589" s="562"/>
      <c r="Y589" s="562"/>
      <c r="Z589" s="562"/>
    </row>
    <row r="590" spans="3:26">
      <c r="C590" s="562"/>
      <c r="D590" s="562"/>
      <c r="E590" s="562"/>
      <c r="F590" s="562"/>
      <c r="G590" s="562"/>
      <c r="H590" s="562"/>
      <c r="I590" s="562"/>
      <c r="J590" s="562"/>
      <c r="K590" s="562"/>
      <c r="L590" s="562"/>
      <c r="M590" s="562"/>
      <c r="N590" s="562"/>
      <c r="O590" s="562"/>
      <c r="P590" s="562"/>
      <c r="Q590" s="562"/>
      <c r="R590" s="562"/>
      <c r="S590" s="562"/>
      <c r="T590" s="562"/>
      <c r="U590" s="562"/>
      <c r="V590" s="562"/>
      <c r="W590" s="562"/>
      <c r="X590" s="562"/>
      <c r="Y590" s="562"/>
      <c r="Z590" s="562"/>
    </row>
    <row r="591" spans="3:26">
      <c r="C591" s="562"/>
      <c r="D591" s="562"/>
      <c r="E591" s="562"/>
      <c r="F591" s="562"/>
      <c r="G591" s="562"/>
      <c r="H591" s="562"/>
      <c r="I591" s="562"/>
      <c r="J591" s="562"/>
      <c r="K591" s="562"/>
      <c r="L591" s="562"/>
      <c r="M591" s="562"/>
      <c r="N591" s="562"/>
      <c r="O591" s="562"/>
      <c r="P591" s="562"/>
      <c r="Q591" s="562"/>
      <c r="R591" s="562"/>
      <c r="S591" s="562"/>
      <c r="T591" s="562"/>
      <c r="U591" s="562"/>
      <c r="V591" s="562"/>
      <c r="W591" s="562"/>
      <c r="X591" s="562"/>
      <c r="Y591" s="562"/>
      <c r="Z591" s="562"/>
    </row>
    <row r="592" spans="3:26">
      <c r="C592" s="562"/>
      <c r="D592" s="562"/>
      <c r="E592" s="562"/>
      <c r="F592" s="562"/>
      <c r="G592" s="562"/>
      <c r="H592" s="562"/>
      <c r="I592" s="562"/>
      <c r="J592" s="562"/>
      <c r="K592" s="562"/>
      <c r="L592" s="562"/>
      <c r="M592" s="562"/>
      <c r="N592" s="562"/>
      <c r="O592" s="562"/>
      <c r="P592" s="562"/>
      <c r="Q592" s="562"/>
      <c r="R592" s="562"/>
      <c r="S592" s="562"/>
      <c r="T592" s="562"/>
      <c r="U592" s="562"/>
      <c r="V592" s="562"/>
      <c r="W592" s="562"/>
      <c r="X592" s="562"/>
      <c r="Y592" s="562"/>
      <c r="Z592" s="562"/>
    </row>
    <row r="593" spans="3:26">
      <c r="C593" s="562"/>
      <c r="D593" s="562"/>
      <c r="E593" s="562"/>
      <c r="F593" s="562"/>
      <c r="G593" s="562"/>
      <c r="H593" s="562"/>
      <c r="I593" s="562"/>
      <c r="J593" s="562"/>
      <c r="K593" s="562"/>
      <c r="L593" s="562"/>
      <c r="M593" s="562"/>
      <c r="N593" s="562"/>
      <c r="O593" s="562"/>
      <c r="P593" s="562"/>
      <c r="Q593" s="562"/>
      <c r="R593" s="562"/>
      <c r="S593" s="562"/>
      <c r="T593" s="562"/>
      <c r="U593" s="562"/>
      <c r="V593" s="562"/>
      <c r="W593" s="562"/>
      <c r="X593" s="562"/>
      <c r="Y593" s="562"/>
      <c r="Z593" s="562"/>
    </row>
    <row r="594" spans="3:26">
      <c r="C594" s="562"/>
      <c r="D594" s="562"/>
      <c r="E594" s="562"/>
      <c r="F594" s="562"/>
      <c r="G594" s="562"/>
      <c r="H594" s="562"/>
      <c r="I594" s="562"/>
      <c r="J594" s="562"/>
      <c r="K594" s="562"/>
      <c r="L594" s="562"/>
      <c r="M594" s="562"/>
      <c r="N594" s="562"/>
      <c r="O594" s="562"/>
      <c r="P594" s="562"/>
      <c r="Q594" s="562"/>
      <c r="R594" s="562"/>
      <c r="S594" s="562"/>
      <c r="T594" s="562"/>
      <c r="U594" s="562"/>
      <c r="V594" s="562"/>
      <c r="W594" s="562"/>
      <c r="X594" s="562"/>
      <c r="Y594" s="562"/>
      <c r="Z594" s="562"/>
    </row>
    <row r="595" spans="3:26">
      <c r="C595" s="562"/>
      <c r="D595" s="562"/>
      <c r="E595" s="562"/>
      <c r="F595" s="562"/>
      <c r="G595" s="562"/>
      <c r="H595" s="562"/>
      <c r="I595" s="562"/>
      <c r="J595" s="562"/>
      <c r="K595" s="562"/>
      <c r="L595" s="562"/>
      <c r="M595" s="562"/>
      <c r="N595" s="562"/>
      <c r="O595" s="562"/>
      <c r="P595" s="562"/>
      <c r="Q595" s="562"/>
      <c r="R595" s="562"/>
      <c r="S595" s="562"/>
      <c r="T595" s="562"/>
      <c r="U595" s="562"/>
      <c r="V595" s="562"/>
      <c r="W595" s="562"/>
      <c r="X595" s="562"/>
      <c r="Y595" s="562"/>
      <c r="Z595" s="562"/>
    </row>
    <row r="596" spans="3:26">
      <c r="C596" s="562"/>
      <c r="D596" s="562"/>
      <c r="E596" s="562"/>
      <c r="F596" s="562"/>
      <c r="G596" s="562"/>
      <c r="H596" s="562"/>
      <c r="I596" s="562"/>
      <c r="J596" s="562"/>
      <c r="K596" s="562"/>
      <c r="L596" s="562"/>
      <c r="M596" s="562"/>
      <c r="N596" s="562"/>
      <c r="O596" s="562"/>
      <c r="P596" s="562"/>
      <c r="Q596" s="562"/>
      <c r="R596" s="562"/>
      <c r="S596" s="562"/>
      <c r="T596" s="562"/>
      <c r="U596" s="562"/>
      <c r="V596" s="562"/>
      <c r="W596" s="562"/>
      <c r="X596" s="562"/>
      <c r="Y596" s="562"/>
      <c r="Z596" s="562"/>
    </row>
    <row r="597" spans="3:26">
      <c r="C597" s="562"/>
      <c r="D597" s="562"/>
      <c r="E597" s="562"/>
      <c r="F597" s="562"/>
      <c r="G597" s="562"/>
      <c r="H597" s="562"/>
      <c r="I597" s="562"/>
      <c r="J597" s="562"/>
      <c r="K597" s="562"/>
      <c r="L597" s="562"/>
      <c r="M597" s="562"/>
      <c r="N597" s="562"/>
      <c r="O597" s="562"/>
      <c r="P597" s="562"/>
      <c r="Q597" s="562"/>
      <c r="R597" s="562"/>
      <c r="S597" s="562"/>
      <c r="T597" s="562"/>
      <c r="U597" s="562"/>
      <c r="V597" s="562"/>
      <c r="W597" s="562"/>
      <c r="X597" s="562"/>
      <c r="Y597" s="562"/>
      <c r="Z597" s="562"/>
    </row>
    <row r="598" spans="3:26">
      <c r="C598" s="562"/>
      <c r="D598" s="562"/>
      <c r="E598" s="562"/>
      <c r="F598" s="562"/>
      <c r="G598" s="562"/>
      <c r="H598" s="562"/>
      <c r="I598" s="562"/>
      <c r="J598" s="562"/>
      <c r="K598" s="562"/>
      <c r="L598" s="562"/>
      <c r="M598" s="562"/>
      <c r="N598" s="562"/>
      <c r="O598" s="562"/>
      <c r="P598" s="562"/>
      <c r="Q598" s="562"/>
      <c r="R598" s="562"/>
      <c r="S598" s="562"/>
      <c r="T598" s="562"/>
      <c r="U598" s="562"/>
      <c r="V598" s="562"/>
      <c r="W598" s="562"/>
      <c r="X598" s="562"/>
      <c r="Y598" s="562"/>
      <c r="Z598" s="562"/>
    </row>
    <row r="599" spans="3:26">
      <c r="C599" s="562"/>
      <c r="D599" s="562"/>
      <c r="E599" s="562"/>
      <c r="F599" s="562"/>
      <c r="G599" s="562"/>
      <c r="H599" s="562"/>
      <c r="I599" s="562"/>
      <c r="J599" s="562"/>
      <c r="K599" s="562"/>
      <c r="L599" s="562"/>
      <c r="M599" s="562"/>
      <c r="N599" s="562"/>
      <c r="O599" s="562"/>
      <c r="P599" s="562"/>
      <c r="Q599" s="562"/>
      <c r="R599" s="562"/>
      <c r="S599" s="562"/>
      <c r="T599" s="562"/>
      <c r="U599" s="562"/>
      <c r="V599" s="562"/>
      <c r="W599" s="562"/>
      <c r="X599" s="562"/>
      <c r="Y599" s="562"/>
      <c r="Z599" s="562"/>
    </row>
    <row r="600" spans="3:26">
      <c r="C600" s="562"/>
      <c r="D600" s="562"/>
      <c r="E600" s="562"/>
      <c r="F600" s="562"/>
      <c r="G600" s="562"/>
      <c r="H600" s="562"/>
      <c r="I600" s="562"/>
      <c r="J600" s="562"/>
      <c r="K600" s="562"/>
      <c r="L600" s="562"/>
      <c r="M600" s="562"/>
      <c r="N600" s="562"/>
      <c r="O600" s="562"/>
      <c r="P600" s="562"/>
      <c r="Q600" s="562"/>
      <c r="R600" s="562"/>
      <c r="S600" s="562"/>
      <c r="T600" s="562"/>
      <c r="U600" s="562"/>
      <c r="V600" s="562"/>
      <c r="W600" s="562"/>
      <c r="X600" s="562"/>
      <c r="Y600" s="562"/>
      <c r="Z600" s="562"/>
    </row>
    <row r="601" spans="3:26">
      <c r="C601" s="562"/>
      <c r="D601" s="562"/>
      <c r="E601" s="562"/>
      <c r="F601" s="562"/>
      <c r="G601" s="562"/>
      <c r="H601" s="562"/>
      <c r="I601" s="562"/>
      <c r="J601" s="562"/>
      <c r="K601" s="562"/>
      <c r="L601" s="562"/>
      <c r="M601" s="562"/>
      <c r="N601" s="562"/>
      <c r="O601" s="562"/>
      <c r="P601" s="562"/>
      <c r="Q601" s="562"/>
      <c r="R601" s="562"/>
      <c r="S601" s="562"/>
      <c r="T601" s="562"/>
      <c r="U601" s="562"/>
      <c r="V601" s="562"/>
      <c r="W601" s="562"/>
      <c r="X601" s="562"/>
      <c r="Y601" s="562"/>
      <c r="Z601" s="562"/>
    </row>
    <row r="602" spans="3:26">
      <c r="C602" s="562"/>
      <c r="D602" s="562"/>
      <c r="E602" s="562"/>
      <c r="F602" s="562"/>
      <c r="G602" s="562"/>
      <c r="H602" s="562"/>
      <c r="I602" s="562"/>
      <c r="J602" s="562"/>
      <c r="K602" s="562"/>
      <c r="L602" s="562"/>
      <c r="M602" s="562"/>
      <c r="N602" s="562"/>
      <c r="O602" s="562"/>
      <c r="P602" s="562"/>
      <c r="Q602" s="562"/>
      <c r="R602" s="562"/>
      <c r="S602" s="562"/>
      <c r="T602" s="562"/>
      <c r="U602" s="562"/>
      <c r="V602" s="562"/>
      <c r="W602" s="562"/>
      <c r="X602" s="562"/>
      <c r="Y602" s="562"/>
      <c r="Z602" s="562"/>
    </row>
    <row r="603" spans="3:26">
      <c r="C603" s="562"/>
      <c r="D603" s="562"/>
      <c r="E603" s="562"/>
      <c r="F603" s="562"/>
      <c r="G603" s="562"/>
      <c r="H603" s="562"/>
      <c r="I603" s="562"/>
      <c r="J603" s="562"/>
      <c r="K603" s="562"/>
      <c r="L603" s="562"/>
      <c r="M603" s="562"/>
      <c r="N603" s="562"/>
      <c r="O603" s="562"/>
      <c r="P603" s="562"/>
      <c r="Q603" s="562"/>
      <c r="R603" s="562"/>
      <c r="S603" s="562"/>
      <c r="T603" s="562"/>
      <c r="U603" s="562"/>
      <c r="V603" s="562"/>
      <c r="W603" s="562"/>
      <c r="X603" s="562"/>
      <c r="Y603" s="562"/>
      <c r="Z603" s="562"/>
    </row>
    <row r="604" spans="3:26">
      <c r="C604" s="562"/>
      <c r="D604" s="562"/>
      <c r="E604" s="562"/>
      <c r="F604" s="562"/>
      <c r="G604" s="562"/>
      <c r="H604" s="562"/>
      <c r="I604" s="562"/>
      <c r="J604" s="562"/>
      <c r="K604" s="562"/>
      <c r="L604" s="562"/>
      <c r="M604" s="562"/>
      <c r="N604" s="562"/>
      <c r="O604" s="562"/>
      <c r="P604" s="562"/>
      <c r="Q604" s="562"/>
      <c r="R604" s="562"/>
      <c r="S604" s="562"/>
      <c r="T604" s="562"/>
      <c r="U604" s="562"/>
      <c r="V604" s="562"/>
      <c r="W604" s="562"/>
      <c r="X604" s="562"/>
      <c r="Y604" s="562"/>
      <c r="Z604" s="562"/>
    </row>
    <row r="605" spans="3:26">
      <c r="C605" s="562"/>
      <c r="D605" s="562"/>
      <c r="E605" s="562"/>
      <c r="F605" s="562"/>
      <c r="G605" s="562"/>
      <c r="H605" s="562"/>
      <c r="I605" s="562"/>
      <c r="J605" s="562"/>
      <c r="K605" s="562"/>
      <c r="L605" s="562"/>
      <c r="M605" s="562"/>
      <c r="N605" s="562"/>
      <c r="O605" s="562"/>
      <c r="P605" s="562"/>
      <c r="Q605" s="562"/>
      <c r="R605" s="562"/>
      <c r="S605" s="562"/>
      <c r="T605" s="562"/>
      <c r="U605" s="562"/>
      <c r="V605" s="562"/>
      <c r="W605" s="562"/>
      <c r="X605" s="562"/>
      <c r="Y605" s="562"/>
      <c r="Z605" s="562"/>
    </row>
    <row r="606" spans="3:26">
      <c r="C606" s="562"/>
      <c r="D606" s="562"/>
      <c r="E606" s="562"/>
      <c r="F606" s="562"/>
      <c r="G606" s="562"/>
      <c r="H606" s="562"/>
      <c r="I606" s="562"/>
      <c r="J606" s="562"/>
      <c r="K606" s="562"/>
      <c r="L606" s="562"/>
      <c r="M606" s="562"/>
      <c r="N606" s="562"/>
      <c r="O606" s="562"/>
      <c r="P606" s="562"/>
      <c r="Q606" s="562"/>
      <c r="R606" s="562"/>
      <c r="S606" s="562"/>
      <c r="T606" s="562"/>
      <c r="U606" s="562"/>
      <c r="V606" s="562"/>
      <c r="W606" s="562"/>
      <c r="X606" s="562"/>
      <c r="Y606" s="562"/>
      <c r="Z606" s="562"/>
    </row>
    <row r="607" spans="3:26">
      <c r="C607" s="562"/>
      <c r="D607" s="562"/>
      <c r="E607" s="562"/>
      <c r="F607" s="562"/>
      <c r="G607" s="562"/>
      <c r="H607" s="562"/>
      <c r="I607" s="562"/>
      <c r="J607" s="562"/>
      <c r="K607" s="562"/>
      <c r="L607" s="562"/>
      <c r="M607" s="562"/>
      <c r="N607" s="562"/>
      <c r="O607" s="562"/>
      <c r="P607" s="562"/>
      <c r="Q607" s="562"/>
      <c r="R607" s="562"/>
      <c r="S607" s="562"/>
      <c r="T607" s="562"/>
      <c r="U607" s="562"/>
      <c r="V607" s="562"/>
      <c r="W607" s="562"/>
      <c r="X607" s="562"/>
      <c r="Y607" s="562"/>
      <c r="Z607" s="562"/>
    </row>
    <row r="608" spans="3:26">
      <c r="C608" s="562"/>
      <c r="D608" s="562"/>
      <c r="E608" s="562"/>
      <c r="F608" s="562"/>
      <c r="G608" s="562"/>
      <c r="H608" s="562"/>
      <c r="I608" s="562"/>
      <c r="J608" s="562"/>
      <c r="K608" s="562"/>
      <c r="L608" s="562"/>
      <c r="M608" s="562"/>
      <c r="N608" s="562"/>
      <c r="O608" s="562"/>
      <c r="P608" s="562"/>
      <c r="Q608" s="562"/>
      <c r="R608" s="562"/>
      <c r="S608" s="562"/>
      <c r="T608" s="562"/>
      <c r="U608" s="562"/>
      <c r="V608" s="562"/>
      <c r="W608" s="562"/>
      <c r="X608" s="562"/>
      <c r="Y608" s="562"/>
      <c r="Z608" s="562"/>
    </row>
    <row r="609" spans="3:26">
      <c r="C609" s="562"/>
      <c r="D609" s="562"/>
      <c r="E609" s="562"/>
      <c r="F609" s="562"/>
      <c r="G609" s="562"/>
      <c r="H609" s="562"/>
      <c r="I609" s="562"/>
      <c r="J609" s="562"/>
      <c r="K609" s="562"/>
      <c r="L609" s="562"/>
      <c r="M609" s="562"/>
      <c r="N609" s="562"/>
      <c r="O609" s="562"/>
      <c r="P609" s="562"/>
      <c r="Q609" s="562"/>
      <c r="R609" s="562"/>
      <c r="S609" s="562"/>
      <c r="T609" s="562"/>
      <c r="U609" s="562"/>
      <c r="V609" s="562"/>
      <c r="W609" s="562"/>
      <c r="X609" s="562"/>
      <c r="Y609" s="562"/>
      <c r="Z609" s="562"/>
    </row>
    <row r="610" spans="3:26">
      <c r="C610" s="562"/>
      <c r="D610" s="562"/>
      <c r="E610" s="562"/>
      <c r="F610" s="562"/>
      <c r="G610" s="562"/>
      <c r="H610" s="562"/>
      <c r="I610" s="562"/>
      <c r="J610" s="562"/>
      <c r="K610" s="562"/>
      <c r="L610" s="562"/>
      <c r="M610" s="562"/>
      <c r="N610" s="562"/>
      <c r="O610" s="562"/>
      <c r="P610" s="562"/>
      <c r="Q610" s="562"/>
      <c r="R610" s="562"/>
      <c r="S610" s="562"/>
      <c r="T610" s="562"/>
      <c r="U610" s="562"/>
      <c r="V610" s="562"/>
      <c r="W610" s="562"/>
      <c r="X610" s="562"/>
      <c r="Y610" s="562"/>
      <c r="Z610" s="562"/>
    </row>
    <row r="611" spans="3:26">
      <c r="C611" s="562"/>
      <c r="D611" s="562"/>
      <c r="E611" s="562"/>
      <c r="F611" s="562"/>
      <c r="G611" s="562"/>
      <c r="H611" s="562"/>
      <c r="I611" s="562"/>
      <c r="J611" s="562"/>
      <c r="K611" s="562"/>
      <c r="L611" s="562"/>
      <c r="M611" s="562"/>
      <c r="N611" s="562"/>
      <c r="O611" s="562"/>
      <c r="P611" s="562"/>
      <c r="Q611" s="562"/>
      <c r="R611" s="562"/>
      <c r="S611" s="562"/>
      <c r="T611" s="562"/>
      <c r="U611" s="562"/>
      <c r="V611" s="562"/>
      <c r="W611" s="562"/>
      <c r="X611" s="562"/>
      <c r="Y611" s="562"/>
      <c r="Z611" s="562"/>
    </row>
    <row r="612" spans="3:26">
      <c r="C612" s="562"/>
      <c r="D612" s="562"/>
      <c r="E612" s="562"/>
      <c r="F612" s="562"/>
      <c r="G612" s="562"/>
      <c r="H612" s="562"/>
      <c r="I612" s="562"/>
      <c r="J612" s="562"/>
      <c r="K612" s="562"/>
      <c r="L612" s="562"/>
      <c r="M612" s="562"/>
      <c r="N612" s="562"/>
      <c r="O612" s="562"/>
      <c r="P612" s="562"/>
      <c r="Q612" s="562"/>
      <c r="R612" s="562"/>
      <c r="S612" s="562"/>
      <c r="T612" s="562"/>
      <c r="U612" s="562"/>
      <c r="V612" s="562"/>
      <c r="W612" s="562"/>
      <c r="X612" s="562"/>
      <c r="Y612" s="562"/>
      <c r="Z612" s="562"/>
    </row>
    <row r="613" spans="3:26">
      <c r="C613" s="562"/>
      <c r="D613" s="562"/>
      <c r="E613" s="562"/>
      <c r="F613" s="562"/>
      <c r="G613" s="562"/>
      <c r="H613" s="562"/>
      <c r="I613" s="562"/>
      <c r="J613" s="562"/>
      <c r="K613" s="562"/>
      <c r="L613" s="562"/>
      <c r="M613" s="562"/>
      <c r="N613" s="562"/>
      <c r="O613" s="562"/>
      <c r="P613" s="562"/>
      <c r="Q613" s="562"/>
      <c r="R613" s="562"/>
      <c r="S613" s="562"/>
      <c r="T613" s="562"/>
      <c r="U613" s="562"/>
      <c r="V613" s="562"/>
      <c r="W613" s="562"/>
      <c r="X613" s="562"/>
      <c r="Y613" s="562"/>
      <c r="Z613" s="562"/>
    </row>
    <row r="614" spans="3:26">
      <c r="C614" s="562"/>
      <c r="D614" s="562"/>
      <c r="E614" s="562"/>
      <c r="F614" s="562"/>
      <c r="G614" s="562"/>
      <c r="H614" s="562"/>
      <c r="I614" s="562"/>
      <c r="J614" s="562"/>
      <c r="K614" s="562"/>
      <c r="L614" s="562"/>
      <c r="M614" s="562"/>
      <c r="N614" s="562"/>
      <c r="O614" s="562"/>
      <c r="P614" s="562"/>
      <c r="Q614" s="562"/>
      <c r="R614" s="562"/>
      <c r="S614" s="562"/>
      <c r="T614" s="562"/>
      <c r="U614" s="562"/>
      <c r="V614" s="562"/>
      <c r="W614" s="562"/>
      <c r="X614" s="562"/>
      <c r="Y614" s="562"/>
      <c r="Z614" s="562"/>
    </row>
    <row r="615" spans="3:26">
      <c r="C615" s="562"/>
      <c r="D615" s="562"/>
      <c r="E615" s="562"/>
      <c r="F615" s="562"/>
      <c r="G615" s="562"/>
      <c r="H615" s="562"/>
      <c r="I615" s="562"/>
      <c r="J615" s="562"/>
      <c r="K615" s="562"/>
      <c r="L615" s="562"/>
      <c r="M615" s="562"/>
      <c r="N615" s="562"/>
      <c r="O615" s="562"/>
      <c r="P615" s="562"/>
      <c r="Q615" s="562"/>
      <c r="R615" s="562"/>
      <c r="S615" s="562"/>
      <c r="T615" s="562"/>
      <c r="U615" s="562"/>
      <c r="V615" s="562"/>
      <c r="W615" s="562"/>
      <c r="X615" s="562"/>
      <c r="Y615" s="562"/>
      <c r="Z615" s="562"/>
    </row>
    <row r="616" spans="3:26">
      <c r="C616" s="562"/>
      <c r="D616" s="562"/>
      <c r="E616" s="562"/>
      <c r="F616" s="562"/>
      <c r="G616" s="562"/>
      <c r="H616" s="562"/>
      <c r="I616" s="562"/>
      <c r="J616" s="562"/>
      <c r="K616" s="562"/>
      <c r="L616" s="562"/>
      <c r="M616" s="562"/>
      <c r="N616" s="562"/>
      <c r="O616" s="562"/>
      <c r="P616" s="562"/>
      <c r="Q616" s="562"/>
      <c r="R616" s="562"/>
      <c r="S616" s="562"/>
      <c r="T616" s="562"/>
      <c r="U616" s="562"/>
      <c r="V616" s="562"/>
      <c r="W616" s="562"/>
      <c r="X616" s="562"/>
      <c r="Y616" s="562"/>
      <c r="Z616" s="562"/>
    </row>
    <row r="617" spans="3:26">
      <c r="C617" s="562"/>
      <c r="D617" s="562"/>
      <c r="E617" s="562"/>
      <c r="F617" s="562"/>
      <c r="G617" s="562"/>
      <c r="H617" s="562"/>
      <c r="I617" s="562"/>
      <c r="J617" s="562"/>
      <c r="K617" s="562"/>
      <c r="L617" s="562"/>
      <c r="M617" s="562"/>
      <c r="N617" s="562"/>
      <c r="O617" s="562"/>
      <c r="P617" s="562"/>
      <c r="Q617" s="562"/>
      <c r="R617" s="562"/>
      <c r="S617" s="562"/>
      <c r="T617" s="562"/>
      <c r="U617" s="562"/>
      <c r="V617" s="562"/>
      <c r="W617" s="562"/>
      <c r="X617" s="562"/>
      <c r="Y617" s="562"/>
      <c r="Z617" s="562"/>
    </row>
    <row r="618" spans="3:26">
      <c r="C618" s="562"/>
      <c r="D618" s="562"/>
      <c r="E618" s="562"/>
      <c r="F618" s="562"/>
      <c r="G618" s="562"/>
      <c r="H618" s="562"/>
      <c r="I618" s="562"/>
      <c r="J618" s="562"/>
      <c r="K618" s="562"/>
      <c r="L618" s="562"/>
      <c r="M618" s="562"/>
      <c r="N618" s="562"/>
      <c r="O618" s="562"/>
      <c r="P618" s="562"/>
      <c r="Q618" s="562"/>
      <c r="R618" s="562"/>
      <c r="S618" s="562"/>
      <c r="T618" s="562"/>
      <c r="U618" s="562"/>
      <c r="V618" s="562"/>
      <c r="W618" s="562"/>
      <c r="X618" s="562"/>
      <c r="Y618" s="562"/>
      <c r="Z618" s="562"/>
    </row>
    <row r="619" spans="3:26">
      <c r="C619" s="562"/>
      <c r="D619" s="562"/>
      <c r="E619" s="562"/>
      <c r="F619" s="562"/>
      <c r="G619" s="562"/>
      <c r="H619" s="562"/>
      <c r="I619" s="562"/>
      <c r="J619" s="562"/>
      <c r="K619" s="562"/>
      <c r="L619" s="562"/>
      <c r="M619" s="562"/>
      <c r="N619" s="562"/>
      <c r="O619" s="562"/>
      <c r="P619" s="562"/>
      <c r="Q619" s="562"/>
      <c r="R619" s="562"/>
      <c r="S619" s="562"/>
      <c r="T619" s="562"/>
      <c r="U619" s="562"/>
      <c r="V619" s="562"/>
      <c r="W619" s="562"/>
      <c r="X619" s="562"/>
      <c r="Y619" s="562"/>
      <c r="Z619" s="562"/>
    </row>
    <row r="620" spans="3:26">
      <c r="C620" s="562"/>
      <c r="D620" s="562"/>
      <c r="E620" s="562"/>
      <c r="F620" s="562"/>
      <c r="G620" s="562"/>
      <c r="H620" s="562"/>
      <c r="I620" s="562"/>
      <c r="J620" s="562"/>
      <c r="K620" s="562"/>
      <c r="L620" s="562"/>
      <c r="M620" s="562"/>
      <c r="N620" s="562"/>
      <c r="O620" s="562"/>
      <c r="P620" s="562"/>
      <c r="Q620" s="562"/>
      <c r="R620" s="562"/>
      <c r="S620" s="562"/>
      <c r="T620" s="562"/>
      <c r="U620" s="562"/>
      <c r="V620" s="562"/>
      <c r="W620" s="562"/>
      <c r="X620" s="562"/>
      <c r="Y620" s="562"/>
      <c r="Z620" s="562"/>
    </row>
    <row r="621" spans="3:26">
      <c r="C621" s="562"/>
      <c r="D621" s="562"/>
      <c r="E621" s="562"/>
      <c r="F621" s="562"/>
      <c r="G621" s="562"/>
      <c r="H621" s="562"/>
      <c r="I621" s="562"/>
      <c r="J621" s="562"/>
      <c r="K621" s="562"/>
      <c r="L621" s="562"/>
      <c r="M621" s="562"/>
      <c r="N621" s="562"/>
      <c r="O621" s="562"/>
      <c r="P621" s="562"/>
      <c r="Q621" s="562"/>
      <c r="R621" s="562"/>
      <c r="S621" s="562"/>
      <c r="T621" s="562"/>
      <c r="U621" s="562"/>
      <c r="V621" s="562"/>
      <c r="W621" s="562"/>
      <c r="X621" s="562"/>
      <c r="Y621" s="562"/>
      <c r="Z621" s="562"/>
    </row>
    <row r="622" spans="3:26">
      <c r="C622" s="562"/>
      <c r="D622" s="562"/>
      <c r="E622" s="562"/>
      <c r="F622" s="562"/>
      <c r="G622" s="562"/>
      <c r="H622" s="562"/>
      <c r="I622" s="562"/>
      <c r="J622" s="562"/>
      <c r="K622" s="562"/>
      <c r="L622" s="562"/>
      <c r="M622" s="562"/>
      <c r="N622" s="562"/>
      <c r="O622" s="562"/>
      <c r="P622" s="562"/>
      <c r="Q622" s="562"/>
      <c r="R622" s="562"/>
      <c r="S622" s="562"/>
      <c r="T622" s="562"/>
      <c r="U622" s="562"/>
      <c r="V622" s="562"/>
      <c r="W622" s="562"/>
      <c r="X622" s="562"/>
      <c r="Y622" s="562"/>
      <c r="Z622" s="562"/>
    </row>
    <row r="623" spans="3:26">
      <c r="C623" s="562"/>
      <c r="D623" s="562"/>
      <c r="E623" s="562"/>
      <c r="F623" s="562"/>
      <c r="G623" s="562"/>
      <c r="H623" s="562"/>
      <c r="I623" s="562"/>
      <c r="J623" s="562"/>
      <c r="K623" s="562"/>
      <c r="L623" s="562"/>
      <c r="M623" s="562"/>
      <c r="N623" s="562"/>
      <c r="O623" s="562"/>
      <c r="P623" s="562"/>
      <c r="Q623" s="562"/>
      <c r="R623" s="562"/>
      <c r="S623" s="562"/>
      <c r="T623" s="562"/>
      <c r="U623" s="562"/>
      <c r="V623" s="562"/>
      <c r="W623" s="562"/>
      <c r="X623" s="562"/>
      <c r="Y623" s="562"/>
      <c r="Z623" s="562"/>
    </row>
    <row r="624" spans="3:26">
      <c r="C624" s="562"/>
      <c r="D624" s="562"/>
      <c r="E624" s="562"/>
      <c r="F624" s="562"/>
      <c r="G624" s="562"/>
      <c r="H624" s="562"/>
      <c r="I624" s="562"/>
      <c r="J624" s="562"/>
      <c r="K624" s="562"/>
      <c r="L624" s="562"/>
      <c r="M624" s="562"/>
      <c r="N624" s="562"/>
      <c r="O624" s="562"/>
      <c r="P624" s="562"/>
      <c r="Q624" s="562"/>
      <c r="R624" s="562"/>
      <c r="S624" s="562"/>
      <c r="T624" s="562"/>
      <c r="U624" s="562"/>
      <c r="V624" s="562"/>
      <c r="W624" s="562"/>
      <c r="X624" s="562"/>
      <c r="Y624" s="562"/>
      <c r="Z624" s="562"/>
    </row>
    <row r="625" spans="3:26">
      <c r="C625" s="562"/>
      <c r="D625" s="562"/>
      <c r="E625" s="562"/>
      <c r="F625" s="562"/>
      <c r="G625" s="562"/>
      <c r="H625" s="562"/>
      <c r="I625" s="562"/>
      <c r="J625" s="562"/>
      <c r="K625" s="562"/>
      <c r="L625" s="562"/>
      <c r="M625" s="562"/>
      <c r="N625" s="562"/>
      <c r="O625" s="562"/>
      <c r="P625" s="562"/>
      <c r="Q625" s="562"/>
      <c r="R625" s="562"/>
      <c r="S625" s="562"/>
      <c r="T625" s="562"/>
      <c r="U625" s="562"/>
      <c r="V625" s="562"/>
      <c r="W625" s="562"/>
      <c r="X625" s="562"/>
      <c r="Y625" s="562"/>
      <c r="Z625" s="562"/>
    </row>
    <row r="626" spans="3:26">
      <c r="C626" s="562"/>
      <c r="D626" s="562"/>
      <c r="E626" s="562"/>
      <c r="F626" s="562"/>
      <c r="G626" s="562"/>
      <c r="H626" s="562"/>
      <c r="I626" s="562"/>
      <c r="J626" s="562"/>
      <c r="K626" s="562"/>
      <c r="L626" s="562"/>
      <c r="M626" s="562"/>
      <c r="N626" s="562"/>
      <c r="O626" s="562"/>
      <c r="P626" s="562"/>
      <c r="Q626" s="562"/>
      <c r="R626" s="562"/>
      <c r="S626" s="562"/>
      <c r="T626" s="562"/>
      <c r="U626" s="562"/>
      <c r="V626" s="562"/>
      <c r="W626" s="562"/>
      <c r="X626" s="562"/>
      <c r="Y626" s="562"/>
      <c r="Z626" s="562"/>
    </row>
    <row r="627" spans="3:26">
      <c r="C627" s="562"/>
      <c r="D627" s="562"/>
      <c r="E627" s="562"/>
      <c r="F627" s="562"/>
      <c r="G627" s="562"/>
      <c r="H627" s="562"/>
      <c r="I627" s="562"/>
      <c r="J627" s="562"/>
      <c r="K627" s="562"/>
      <c r="L627" s="562"/>
      <c r="M627" s="562"/>
      <c r="N627" s="562"/>
      <c r="O627" s="562"/>
      <c r="P627" s="562"/>
      <c r="Q627" s="562"/>
      <c r="R627" s="562"/>
      <c r="S627" s="562"/>
      <c r="T627" s="562"/>
      <c r="U627" s="562"/>
      <c r="V627" s="562"/>
      <c r="W627" s="562"/>
      <c r="X627" s="562"/>
      <c r="Y627" s="562"/>
      <c r="Z627" s="562"/>
    </row>
    <row r="628" spans="3:26">
      <c r="C628" s="562"/>
      <c r="D628" s="562"/>
      <c r="E628" s="562"/>
      <c r="F628" s="562"/>
      <c r="G628" s="562"/>
      <c r="H628" s="562"/>
      <c r="I628" s="562"/>
      <c r="J628" s="562"/>
      <c r="K628" s="562"/>
      <c r="L628" s="562"/>
      <c r="M628" s="562"/>
      <c r="N628" s="562"/>
      <c r="O628" s="562"/>
      <c r="P628" s="562"/>
      <c r="Q628" s="562"/>
      <c r="R628" s="562"/>
      <c r="S628" s="562"/>
      <c r="T628" s="562"/>
      <c r="U628" s="562"/>
      <c r="V628" s="562"/>
      <c r="W628" s="562"/>
      <c r="X628" s="562"/>
      <c r="Y628" s="562"/>
      <c r="Z628" s="562"/>
    </row>
    <row r="629" spans="3:26">
      <c r="C629" s="562"/>
      <c r="D629" s="562"/>
      <c r="E629" s="562"/>
      <c r="F629" s="562"/>
      <c r="G629" s="562"/>
      <c r="H629" s="562"/>
      <c r="I629" s="562"/>
      <c r="J629" s="562"/>
      <c r="K629" s="562"/>
      <c r="L629" s="562"/>
      <c r="M629" s="562"/>
      <c r="N629" s="562"/>
      <c r="O629" s="562"/>
      <c r="P629" s="562"/>
      <c r="Q629" s="562"/>
      <c r="R629" s="562"/>
      <c r="S629" s="562"/>
      <c r="T629" s="562"/>
      <c r="U629" s="562"/>
      <c r="V629" s="562"/>
      <c r="W629" s="562"/>
      <c r="X629" s="562"/>
      <c r="Y629" s="562"/>
      <c r="Z629" s="562"/>
    </row>
    <row r="630" spans="3:26">
      <c r="C630" s="562"/>
      <c r="D630" s="562"/>
      <c r="E630" s="562"/>
      <c r="F630" s="562"/>
      <c r="G630" s="562"/>
      <c r="H630" s="562"/>
      <c r="I630" s="562"/>
      <c r="J630" s="562"/>
      <c r="K630" s="562"/>
      <c r="L630" s="562"/>
      <c r="M630" s="562"/>
      <c r="N630" s="562"/>
      <c r="O630" s="562"/>
      <c r="P630" s="562"/>
      <c r="Q630" s="562"/>
      <c r="R630" s="562"/>
      <c r="S630" s="562"/>
      <c r="T630" s="562"/>
      <c r="U630" s="562"/>
      <c r="V630" s="562"/>
      <c r="W630" s="562"/>
      <c r="X630" s="562"/>
      <c r="Y630" s="562"/>
      <c r="Z630" s="562"/>
    </row>
    <row r="631" spans="3:26">
      <c r="C631" s="562"/>
      <c r="D631" s="562"/>
      <c r="E631" s="562"/>
      <c r="F631" s="562"/>
      <c r="G631" s="562"/>
      <c r="H631" s="562"/>
      <c r="I631" s="562"/>
      <c r="J631" s="562"/>
      <c r="K631" s="562"/>
      <c r="L631" s="562"/>
      <c r="M631" s="562"/>
      <c r="N631" s="562"/>
      <c r="O631" s="562"/>
      <c r="P631" s="562"/>
      <c r="Q631" s="562"/>
      <c r="R631" s="562"/>
      <c r="S631" s="562"/>
      <c r="T631" s="562"/>
      <c r="U631" s="562"/>
      <c r="V631" s="562"/>
      <c r="W631" s="562"/>
      <c r="X631" s="562"/>
      <c r="Y631" s="562"/>
      <c r="Z631" s="562"/>
    </row>
    <row r="632" spans="3:26">
      <c r="C632" s="562"/>
      <c r="D632" s="562"/>
      <c r="E632" s="562"/>
      <c r="F632" s="562"/>
      <c r="G632" s="562"/>
      <c r="H632" s="562"/>
      <c r="I632" s="562"/>
      <c r="J632" s="562"/>
      <c r="K632" s="562"/>
      <c r="L632" s="562"/>
      <c r="M632" s="562"/>
      <c r="N632" s="562"/>
      <c r="O632" s="562"/>
      <c r="P632" s="562"/>
      <c r="Q632" s="562"/>
      <c r="R632" s="562"/>
      <c r="S632" s="562"/>
      <c r="T632" s="562"/>
      <c r="U632" s="562"/>
      <c r="V632" s="562"/>
      <c r="W632" s="562"/>
      <c r="X632" s="562"/>
      <c r="Y632" s="562"/>
      <c r="Z632" s="562"/>
    </row>
    <row r="633" spans="3:26">
      <c r="C633" s="562"/>
      <c r="D633" s="562"/>
      <c r="E633" s="562"/>
      <c r="F633" s="562"/>
      <c r="G633" s="562"/>
      <c r="H633" s="562"/>
      <c r="I633" s="562"/>
      <c r="J633" s="562"/>
      <c r="K633" s="562"/>
      <c r="L633" s="562"/>
      <c r="M633" s="562"/>
      <c r="N633" s="562"/>
      <c r="O633" s="562"/>
      <c r="P633" s="562"/>
      <c r="Q633" s="562"/>
      <c r="R633" s="562"/>
      <c r="S633" s="562"/>
      <c r="T633" s="562"/>
      <c r="U633" s="562"/>
      <c r="V633" s="562"/>
      <c r="W633" s="562"/>
      <c r="X633" s="562"/>
      <c r="Y633" s="562"/>
      <c r="Z633" s="562"/>
    </row>
    <row r="634" spans="3:26">
      <c r="C634" s="562"/>
      <c r="D634" s="562"/>
      <c r="E634" s="562"/>
      <c r="F634" s="562"/>
      <c r="G634" s="562"/>
      <c r="H634" s="562"/>
      <c r="I634" s="562"/>
      <c r="J634" s="562"/>
      <c r="K634" s="562"/>
      <c r="L634" s="562"/>
      <c r="M634" s="562"/>
      <c r="N634" s="562"/>
      <c r="O634" s="562"/>
      <c r="P634" s="562"/>
      <c r="Q634" s="562"/>
      <c r="R634" s="562"/>
      <c r="S634" s="562"/>
      <c r="T634" s="562"/>
      <c r="U634" s="562"/>
      <c r="V634" s="562"/>
      <c r="W634" s="562"/>
      <c r="X634" s="562"/>
      <c r="Y634" s="562"/>
      <c r="Z634" s="562"/>
    </row>
    <row r="635" spans="3:26">
      <c r="C635" s="562"/>
      <c r="D635" s="562"/>
      <c r="E635" s="562"/>
      <c r="F635" s="562"/>
      <c r="G635" s="562"/>
      <c r="H635" s="562"/>
      <c r="I635" s="562"/>
      <c r="J635" s="562"/>
      <c r="K635" s="562"/>
      <c r="L635" s="562"/>
      <c r="M635" s="562"/>
      <c r="N635" s="562"/>
      <c r="O635" s="562"/>
      <c r="P635" s="562"/>
      <c r="Q635" s="562"/>
      <c r="R635" s="562"/>
      <c r="S635" s="562"/>
      <c r="T635" s="562"/>
      <c r="U635" s="562"/>
      <c r="V635" s="562"/>
      <c r="W635" s="562"/>
      <c r="X635" s="562"/>
      <c r="Y635" s="562"/>
      <c r="Z635" s="562"/>
    </row>
    <row r="636" spans="3:26">
      <c r="C636" s="562"/>
      <c r="D636" s="562"/>
      <c r="E636" s="562"/>
      <c r="F636" s="562"/>
      <c r="G636" s="562"/>
      <c r="H636" s="562"/>
      <c r="I636" s="562"/>
      <c r="J636" s="562"/>
      <c r="K636" s="562"/>
      <c r="L636" s="562"/>
      <c r="M636" s="562"/>
      <c r="N636" s="562"/>
      <c r="O636" s="562"/>
      <c r="P636" s="562"/>
      <c r="Q636" s="562"/>
      <c r="R636" s="562"/>
      <c r="S636" s="562"/>
      <c r="T636" s="562"/>
      <c r="U636" s="562"/>
      <c r="V636" s="562"/>
      <c r="W636" s="562"/>
      <c r="X636" s="562"/>
      <c r="Y636" s="562"/>
      <c r="Z636" s="562"/>
    </row>
    <row r="637" spans="3:26">
      <c r="C637" s="562"/>
      <c r="D637" s="562"/>
      <c r="E637" s="562"/>
      <c r="F637" s="562"/>
      <c r="G637" s="562"/>
      <c r="H637" s="562"/>
      <c r="I637" s="562"/>
      <c r="J637" s="562"/>
      <c r="K637" s="562"/>
      <c r="L637" s="562"/>
      <c r="M637" s="562"/>
      <c r="N637" s="562"/>
      <c r="O637" s="562"/>
      <c r="P637" s="562"/>
      <c r="Q637" s="562"/>
      <c r="R637" s="562"/>
      <c r="S637" s="562"/>
      <c r="T637" s="562"/>
      <c r="U637" s="562"/>
      <c r="V637" s="562"/>
      <c r="W637" s="562"/>
      <c r="X637" s="562"/>
      <c r="Y637" s="562"/>
      <c r="Z637" s="562"/>
    </row>
    <row r="638" spans="3:26">
      <c r="C638" s="562"/>
      <c r="D638" s="562"/>
      <c r="E638" s="562"/>
      <c r="F638" s="562"/>
      <c r="G638" s="562"/>
      <c r="H638" s="562"/>
      <c r="I638" s="562"/>
      <c r="J638" s="562"/>
      <c r="K638" s="562"/>
      <c r="L638" s="562"/>
      <c r="M638" s="562"/>
      <c r="N638" s="562"/>
      <c r="O638" s="562"/>
      <c r="P638" s="562"/>
      <c r="Q638" s="562"/>
      <c r="R638" s="562"/>
      <c r="S638" s="562"/>
      <c r="T638" s="562"/>
      <c r="U638" s="562"/>
      <c r="V638" s="562"/>
      <c r="W638" s="562"/>
      <c r="X638" s="562"/>
      <c r="Y638" s="562"/>
      <c r="Z638" s="562"/>
    </row>
    <row r="639" spans="3:26">
      <c r="C639" s="562"/>
      <c r="D639" s="562"/>
      <c r="E639" s="562"/>
      <c r="F639" s="562"/>
      <c r="G639" s="562"/>
      <c r="H639" s="562"/>
      <c r="I639" s="562"/>
      <c r="J639" s="562"/>
      <c r="K639" s="562"/>
      <c r="L639" s="562"/>
      <c r="M639" s="562"/>
      <c r="N639" s="562"/>
      <c r="O639" s="562"/>
      <c r="P639" s="562"/>
      <c r="Q639" s="562"/>
      <c r="R639" s="562"/>
      <c r="S639" s="562"/>
      <c r="T639" s="562"/>
      <c r="U639" s="562"/>
      <c r="V639" s="562"/>
      <c r="W639" s="562"/>
      <c r="X639" s="562"/>
      <c r="Y639" s="562"/>
      <c r="Z639" s="562"/>
    </row>
    <row r="640" spans="3:26">
      <c r="C640" s="562"/>
      <c r="D640" s="562"/>
      <c r="E640" s="562"/>
      <c r="F640" s="562"/>
      <c r="G640" s="562"/>
      <c r="H640" s="562"/>
      <c r="I640" s="562"/>
      <c r="J640" s="562"/>
      <c r="K640" s="562"/>
      <c r="L640" s="562"/>
      <c r="M640" s="562"/>
      <c r="N640" s="562"/>
      <c r="O640" s="562"/>
      <c r="P640" s="562"/>
      <c r="Q640" s="562"/>
      <c r="R640" s="562"/>
      <c r="S640" s="562"/>
      <c r="T640" s="562"/>
      <c r="U640" s="562"/>
      <c r="V640" s="562"/>
      <c r="W640" s="562"/>
      <c r="X640" s="562"/>
      <c r="Y640" s="562"/>
      <c r="Z640" s="562"/>
    </row>
    <row r="641" spans="3:26">
      <c r="C641" s="562"/>
      <c r="D641" s="562"/>
      <c r="E641" s="562"/>
      <c r="F641" s="562"/>
      <c r="G641" s="562"/>
      <c r="H641" s="562"/>
      <c r="I641" s="562"/>
      <c r="J641" s="562"/>
      <c r="K641" s="562"/>
      <c r="L641" s="562"/>
      <c r="M641" s="562"/>
      <c r="N641" s="562"/>
      <c r="O641" s="562"/>
      <c r="P641" s="562"/>
      <c r="Q641" s="562"/>
      <c r="R641" s="562"/>
      <c r="S641" s="562"/>
      <c r="T641" s="562"/>
      <c r="U641" s="562"/>
      <c r="V641" s="562"/>
      <c r="W641" s="562"/>
      <c r="X641" s="562"/>
      <c r="Y641" s="562"/>
      <c r="Z641" s="562"/>
    </row>
    <row r="642" spans="3:26">
      <c r="C642" s="562"/>
      <c r="D642" s="562"/>
      <c r="E642" s="562"/>
      <c r="F642" s="562"/>
      <c r="G642" s="562"/>
      <c r="H642" s="562"/>
      <c r="I642" s="562"/>
      <c r="J642" s="562"/>
      <c r="K642" s="562"/>
      <c r="L642" s="562"/>
      <c r="M642" s="562"/>
      <c r="N642" s="562"/>
      <c r="O642" s="562"/>
      <c r="P642" s="562"/>
      <c r="Q642" s="562"/>
      <c r="R642" s="562"/>
      <c r="S642" s="562"/>
      <c r="T642" s="562"/>
      <c r="U642" s="562"/>
      <c r="V642" s="562"/>
      <c r="W642" s="562"/>
      <c r="X642" s="562"/>
      <c r="Y642" s="562"/>
      <c r="Z642" s="562"/>
    </row>
    <row r="643" spans="3:26">
      <c r="C643" s="562"/>
      <c r="D643" s="562"/>
      <c r="E643" s="562"/>
      <c r="F643" s="562"/>
      <c r="G643" s="562"/>
      <c r="H643" s="562"/>
      <c r="I643" s="562"/>
      <c r="J643" s="562"/>
      <c r="K643" s="562"/>
      <c r="L643" s="562"/>
      <c r="M643" s="562"/>
      <c r="N643" s="562"/>
      <c r="O643" s="562"/>
      <c r="P643" s="562"/>
      <c r="Q643" s="562"/>
      <c r="R643" s="562"/>
      <c r="S643" s="562"/>
      <c r="T643" s="562"/>
      <c r="U643" s="562"/>
      <c r="V643" s="562"/>
      <c r="W643" s="562"/>
      <c r="X643" s="562"/>
      <c r="Y643" s="562"/>
      <c r="Z643" s="562"/>
    </row>
    <row r="644" spans="3:26">
      <c r="C644" s="562"/>
      <c r="D644" s="562"/>
      <c r="E644" s="562"/>
      <c r="F644" s="562"/>
      <c r="G644" s="562"/>
      <c r="H644" s="562"/>
      <c r="I644" s="562"/>
      <c r="J644" s="562"/>
      <c r="K644" s="562"/>
      <c r="L644" s="562"/>
      <c r="M644" s="562"/>
      <c r="N644" s="562"/>
      <c r="O644" s="562"/>
      <c r="P644" s="562"/>
      <c r="Q644" s="562"/>
      <c r="R644" s="562"/>
      <c r="S644" s="562"/>
      <c r="T644" s="562"/>
      <c r="U644" s="562"/>
      <c r="V644" s="562"/>
      <c r="W644" s="562"/>
      <c r="X644" s="562"/>
      <c r="Y644" s="562"/>
      <c r="Z644" s="562"/>
    </row>
    <row r="645" spans="3:26">
      <c r="C645" s="562"/>
      <c r="D645" s="562"/>
      <c r="E645" s="562"/>
      <c r="F645" s="562"/>
      <c r="G645" s="562"/>
      <c r="H645" s="562"/>
      <c r="I645" s="562"/>
      <c r="J645" s="562"/>
      <c r="K645" s="562"/>
      <c r="L645" s="562"/>
      <c r="M645" s="562"/>
      <c r="N645" s="562"/>
      <c r="O645" s="562"/>
      <c r="P645" s="562"/>
      <c r="Q645" s="562"/>
      <c r="R645" s="562"/>
      <c r="S645" s="562"/>
      <c r="T645" s="562"/>
      <c r="U645" s="562"/>
      <c r="V645" s="562"/>
      <c r="W645" s="562"/>
      <c r="X645" s="562"/>
      <c r="Y645" s="562"/>
      <c r="Z645" s="562"/>
    </row>
    <row r="646" spans="3:26">
      <c r="C646" s="562"/>
      <c r="D646" s="562"/>
      <c r="E646" s="562"/>
      <c r="F646" s="562"/>
      <c r="G646" s="562"/>
      <c r="H646" s="562"/>
      <c r="I646" s="562"/>
      <c r="J646" s="562"/>
      <c r="K646" s="562"/>
      <c r="L646" s="562"/>
      <c r="M646" s="562"/>
      <c r="N646" s="562"/>
      <c r="O646" s="562"/>
      <c r="P646" s="562"/>
      <c r="Q646" s="562"/>
      <c r="R646" s="562"/>
      <c r="S646" s="562"/>
      <c r="T646" s="562"/>
      <c r="U646" s="562"/>
      <c r="V646" s="562"/>
      <c r="W646" s="562"/>
      <c r="X646" s="562"/>
      <c r="Y646" s="562"/>
      <c r="Z646" s="562"/>
    </row>
    <row r="647" spans="3:26">
      <c r="C647" s="562"/>
      <c r="D647" s="562"/>
      <c r="E647" s="562"/>
      <c r="F647" s="562"/>
      <c r="G647" s="562"/>
      <c r="H647" s="562"/>
      <c r="I647" s="562"/>
      <c r="J647" s="562"/>
      <c r="K647" s="562"/>
      <c r="L647" s="562"/>
      <c r="M647" s="562"/>
      <c r="N647" s="562"/>
      <c r="O647" s="562"/>
      <c r="P647" s="562"/>
      <c r="Q647" s="562"/>
      <c r="R647" s="562"/>
      <c r="S647" s="562"/>
      <c r="T647" s="562"/>
      <c r="U647" s="562"/>
      <c r="V647" s="562"/>
      <c r="W647" s="562"/>
      <c r="X647" s="562"/>
      <c r="Y647" s="562"/>
      <c r="Z647" s="562"/>
    </row>
    <row r="648" spans="3:26">
      <c r="C648" s="562"/>
      <c r="D648" s="562"/>
      <c r="E648" s="562"/>
      <c r="F648" s="562"/>
      <c r="G648" s="562"/>
      <c r="H648" s="562"/>
      <c r="I648" s="562"/>
      <c r="J648" s="562"/>
      <c r="K648" s="562"/>
      <c r="L648" s="562"/>
      <c r="M648" s="562"/>
      <c r="N648" s="562"/>
      <c r="O648" s="562"/>
      <c r="P648" s="562"/>
      <c r="Q648" s="562"/>
      <c r="R648" s="562"/>
      <c r="S648" s="562"/>
      <c r="T648" s="562"/>
      <c r="U648" s="562"/>
      <c r="V648" s="562"/>
      <c r="W648" s="562"/>
      <c r="X648" s="562"/>
      <c r="Y648" s="562"/>
      <c r="Z648" s="562"/>
    </row>
    <row r="649" spans="3:26">
      <c r="C649" s="562"/>
      <c r="D649" s="562"/>
      <c r="E649" s="562"/>
      <c r="F649" s="562"/>
      <c r="G649" s="562"/>
      <c r="H649" s="562"/>
      <c r="I649" s="562"/>
      <c r="J649" s="562"/>
      <c r="K649" s="562"/>
      <c r="L649" s="562"/>
      <c r="M649" s="562"/>
      <c r="N649" s="562"/>
      <c r="O649" s="562"/>
      <c r="P649" s="562"/>
      <c r="Q649" s="562"/>
      <c r="R649" s="562"/>
      <c r="S649" s="562"/>
      <c r="T649" s="562"/>
      <c r="U649" s="562"/>
      <c r="V649" s="562"/>
      <c r="W649" s="562"/>
      <c r="X649" s="562"/>
      <c r="Y649" s="562"/>
      <c r="Z649" s="562"/>
    </row>
    <row r="650" spans="3:26">
      <c r="C650" s="562"/>
      <c r="D650" s="562"/>
      <c r="E650" s="562"/>
      <c r="F650" s="562"/>
      <c r="G650" s="562"/>
      <c r="H650" s="562"/>
      <c r="I650" s="562"/>
      <c r="J650" s="562"/>
      <c r="K650" s="562"/>
      <c r="L650" s="562"/>
      <c r="M650" s="562"/>
      <c r="N650" s="562"/>
      <c r="O650" s="562"/>
      <c r="P650" s="562"/>
      <c r="Q650" s="562"/>
      <c r="R650" s="562"/>
      <c r="S650" s="562"/>
      <c r="T650" s="562"/>
      <c r="U650" s="562"/>
      <c r="V650" s="562"/>
      <c r="W650" s="562"/>
      <c r="X650" s="562"/>
      <c r="Y650" s="562"/>
      <c r="Z650" s="562"/>
    </row>
    <row r="651" spans="3:26">
      <c r="C651" s="562"/>
      <c r="D651" s="562"/>
      <c r="E651" s="562"/>
      <c r="F651" s="562"/>
      <c r="G651" s="562"/>
      <c r="H651" s="562"/>
      <c r="I651" s="562"/>
      <c r="J651" s="562"/>
      <c r="K651" s="562"/>
      <c r="L651" s="562"/>
      <c r="M651" s="562"/>
      <c r="N651" s="562"/>
      <c r="O651" s="562"/>
      <c r="P651" s="562"/>
      <c r="Q651" s="562"/>
      <c r="R651" s="562"/>
      <c r="S651" s="562"/>
      <c r="T651" s="562"/>
      <c r="U651" s="562"/>
      <c r="V651" s="562"/>
      <c r="W651" s="562"/>
      <c r="X651" s="562"/>
      <c r="Y651" s="562"/>
      <c r="Z651" s="562"/>
    </row>
    <row r="652" spans="3:26">
      <c r="C652" s="562"/>
      <c r="D652" s="562"/>
      <c r="E652" s="562"/>
      <c r="F652" s="562"/>
      <c r="G652" s="562"/>
      <c r="H652" s="562"/>
      <c r="I652" s="562"/>
      <c r="J652" s="562"/>
      <c r="K652" s="562"/>
      <c r="L652" s="562"/>
      <c r="M652" s="562"/>
      <c r="N652" s="562"/>
      <c r="O652" s="562"/>
      <c r="P652" s="562"/>
      <c r="Q652" s="562"/>
      <c r="R652" s="562"/>
      <c r="S652" s="562"/>
      <c r="T652" s="562"/>
      <c r="U652" s="562"/>
      <c r="V652" s="562"/>
      <c r="W652" s="562"/>
      <c r="X652" s="562"/>
      <c r="Y652" s="562"/>
      <c r="Z652" s="562"/>
    </row>
    <row r="653" spans="3:26">
      <c r="C653" s="562"/>
      <c r="D653" s="562"/>
      <c r="E653" s="562"/>
      <c r="F653" s="562"/>
      <c r="G653" s="562"/>
      <c r="H653" s="562"/>
      <c r="I653" s="562"/>
      <c r="J653" s="562"/>
      <c r="K653" s="562"/>
      <c r="L653" s="562"/>
      <c r="M653" s="562"/>
      <c r="N653" s="562"/>
      <c r="O653" s="562"/>
      <c r="P653" s="562"/>
      <c r="Q653" s="562"/>
      <c r="R653" s="562"/>
      <c r="S653" s="562"/>
      <c r="T653" s="562"/>
      <c r="U653" s="562"/>
      <c r="V653" s="562"/>
      <c r="W653" s="562"/>
      <c r="X653" s="562"/>
      <c r="Y653" s="562"/>
      <c r="Z653" s="562"/>
    </row>
    <row r="654" spans="3:26">
      <c r="C654" s="562"/>
      <c r="D654" s="562"/>
      <c r="E654" s="562"/>
      <c r="F654" s="562"/>
      <c r="G654" s="562"/>
      <c r="H654" s="562"/>
      <c r="I654" s="562"/>
      <c r="J654" s="562"/>
      <c r="K654" s="562"/>
      <c r="L654" s="562"/>
      <c r="M654" s="562"/>
      <c r="N654" s="562"/>
      <c r="O654" s="562"/>
      <c r="P654" s="562"/>
      <c r="Q654" s="562"/>
      <c r="R654" s="562"/>
      <c r="S654" s="562"/>
      <c r="T654" s="562"/>
      <c r="U654" s="562"/>
      <c r="V654" s="562"/>
      <c r="W654" s="562"/>
      <c r="X654" s="562"/>
      <c r="Y654" s="562"/>
      <c r="Z654" s="562"/>
    </row>
    <row r="655" spans="3:26">
      <c r="C655" s="562"/>
      <c r="D655" s="562"/>
      <c r="E655" s="562"/>
      <c r="F655" s="562"/>
      <c r="G655" s="562"/>
      <c r="H655" s="562"/>
      <c r="I655" s="562"/>
      <c r="J655" s="562"/>
      <c r="K655" s="562"/>
      <c r="L655" s="562"/>
      <c r="M655" s="562"/>
      <c r="N655" s="562"/>
      <c r="O655" s="562"/>
      <c r="P655" s="562"/>
      <c r="Q655" s="562"/>
      <c r="R655" s="562"/>
      <c r="S655" s="562"/>
      <c r="T655" s="562"/>
      <c r="U655" s="562"/>
      <c r="V655" s="562"/>
      <c r="W655" s="562"/>
      <c r="X655" s="562"/>
      <c r="Y655" s="562"/>
      <c r="Z655" s="562"/>
    </row>
    <row r="656" spans="3:26">
      <c r="C656" s="562"/>
      <c r="D656" s="562"/>
      <c r="E656" s="562"/>
      <c r="F656" s="562"/>
      <c r="G656" s="562"/>
      <c r="H656" s="562"/>
      <c r="I656" s="562"/>
      <c r="J656" s="562"/>
      <c r="K656" s="562"/>
      <c r="L656" s="562"/>
      <c r="M656" s="562"/>
      <c r="N656" s="562"/>
      <c r="O656" s="562"/>
      <c r="P656" s="562"/>
      <c r="Q656" s="562"/>
      <c r="R656" s="562"/>
      <c r="S656" s="562"/>
      <c r="T656" s="562"/>
      <c r="U656" s="562"/>
      <c r="V656" s="562"/>
      <c r="W656" s="562"/>
      <c r="X656" s="562"/>
      <c r="Y656" s="562"/>
      <c r="Z656" s="562"/>
    </row>
    <row r="657" spans="3:26">
      <c r="C657" s="562"/>
      <c r="D657" s="562"/>
      <c r="E657" s="562"/>
      <c r="F657" s="562"/>
      <c r="G657" s="562"/>
      <c r="H657" s="562"/>
      <c r="I657" s="562"/>
      <c r="J657" s="562"/>
      <c r="K657" s="562"/>
      <c r="L657" s="562"/>
      <c r="M657" s="562"/>
      <c r="N657" s="562"/>
      <c r="O657" s="562"/>
      <c r="P657" s="562"/>
      <c r="Q657" s="562"/>
      <c r="R657" s="562"/>
      <c r="S657" s="562"/>
      <c r="T657" s="562"/>
      <c r="U657" s="562"/>
      <c r="V657" s="562"/>
      <c r="W657" s="562"/>
      <c r="X657" s="562"/>
      <c r="Y657" s="562"/>
      <c r="Z657" s="562"/>
    </row>
    <row r="658" spans="3:26">
      <c r="C658" s="562"/>
      <c r="D658" s="562"/>
      <c r="E658" s="562"/>
      <c r="F658" s="562"/>
      <c r="G658" s="562"/>
      <c r="H658" s="562"/>
      <c r="I658" s="562"/>
      <c r="J658" s="562"/>
      <c r="K658" s="562"/>
      <c r="L658" s="562"/>
      <c r="M658" s="562"/>
      <c r="N658" s="562"/>
      <c r="O658" s="562"/>
      <c r="P658" s="562"/>
      <c r="Q658" s="562"/>
      <c r="R658" s="562"/>
      <c r="S658" s="562"/>
      <c r="T658" s="562"/>
      <c r="U658" s="562"/>
      <c r="V658" s="562"/>
      <c r="W658" s="562"/>
      <c r="X658" s="562"/>
      <c r="Y658" s="562"/>
      <c r="Z658" s="562"/>
    </row>
    <row r="659" spans="3:26">
      <c r="C659" s="562"/>
      <c r="D659" s="562"/>
      <c r="E659" s="562"/>
      <c r="F659" s="562"/>
      <c r="G659" s="562"/>
      <c r="H659" s="562"/>
      <c r="I659" s="562"/>
      <c r="J659" s="562"/>
      <c r="K659" s="562"/>
      <c r="L659" s="562"/>
      <c r="M659" s="562"/>
      <c r="N659" s="562"/>
      <c r="O659" s="562"/>
      <c r="P659" s="562"/>
      <c r="Q659" s="562"/>
      <c r="R659" s="562"/>
      <c r="S659" s="562"/>
      <c r="T659" s="562"/>
      <c r="U659" s="562"/>
      <c r="V659" s="562"/>
      <c r="W659" s="562"/>
      <c r="X659" s="562"/>
      <c r="Y659" s="562"/>
      <c r="Z659" s="562"/>
    </row>
    <row r="660" spans="3:26">
      <c r="C660" s="562"/>
      <c r="D660" s="562"/>
      <c r="E660" s="562"/>
      <c r="F660" s="562"/>
      <c r="G660" s="562"/>
      <c r="H660" s="562"/>
      <c r="I660" s="562"/>
      <c r="J660" s="562"/>
      <c r="K660" s="562"/>
      <c r="L660" s="562"/>
      <c r="M660" s="562"/>
      <c r="N660" s="562"/>
      <c r="O660" s="562"/>
      <c r="P660" s="562"/>
      <c r="Q660" s="562"/>
      <c r="R660" s="562"/>
      <c r="S660" s="562"/>
      <c r="T660" s="562"/>
      <c r="U660" s="562"/>
      <c r="V660" s="562"/>
      <c r="W660" s="562"/>
      <c r="X660" s="562"/>
      <c r="Y660" s="562"/>
      <c r="Z660" s="562"/>
    </row>
    <row r="661" spans="3:26">
      <c r="C661" s="562"/>
      <c r="D661" s="562"/>
      <c r="E661" s="562"/>
      <c r="F661" s="562"/>
      <c r="G661" s="562"/>
      <c r="H661" s="562"/>
      <c r="I661" s="562"/>
      <c r="J661" s="562"/>
      <c r="K661" s="562"/>
      <c r="L661" s="562"/>
      <c r="M661" s="562"/>
      <c r="N661" s="562"/>
      <c r="O661" s="562"/>
      <c r="P661" s="562"/>
      <c r="Q661" s="562"/>
      <c r="R661" s="562"/>
      <c r="S661" s="562"/>
      <c r="T661" s="562"/>
      <c r="U661" s="562"/>
      <c r="V661" s="562"/>
      <c r="W661" s="562"/>
      <c r="X661" s="562"/>
      <c r="Y661" s="562"/>
      <c r="Z661" s="562"/>
    </row>
    <row r="662" spans="3:26">
      <c r="C662" s="562"/>
      <c r="D662" s="562"/>
      <c r="E662" s="562"/>
      <c r="F662" s="562"/>
      <c r="G662" s="562"/>
      <c r="H662" s="562"/>
      <c r="I662" s="562"/>
      <c r="J662" s="562"/>
      <c r="K662" s="562"/>
      <c r="L662" s="562"/>
      <c r="M662" s="562"/>
      <c r="N662" s="562"/>
      <c r="O662" s="562"/>
      <c r="P662" s="562"/>
      <c r="Q662" s="562"/>
      <c r="R662" s="562"/>
      <c r="S662" s="562"/>
      <c r="T662" s="562"/>
      <c r="U662" s="562"/>
      <c r="V662" s="562"/>
      <c r="W662" s="562"/>
      <c r="X662" s="562"/>
      <c r="Y662" s="562"/>
      <c r="Z662" s="562"/>
    </row>
    <row r="663" spans="3:26">
      <c r="C663" s="562"/>
      <c r="D663" s="562"/>
      <c r="E663" s="562"/>
      <c r="F663" s="562"/>
      <c r="G663" s="562"/>
      <c r="H663" s="562"/>
      <c r="I663" s="562"/>
      <c r="J663" s="562"/>
      <c r="K663" s="562"/>
      <c r="L663" s="562"/>
      <c r="M663" s="562"/>
      <c r="N663" s="562"/>
      <c r="O663" s="562"/>
      <c r="P663" s="562"/>
      <c r="Q663" s="562"/>
      <c r="R663" s="562"/>
      <c r="S663" s="562"/>
      <c r="T663" s="562"/>
      <c r="U663" s="562"/>
      <c r="V663" s="562"/>
      <c r="W663" s="562"/>
      <c r="X663" s="562"/>
      <c r="Y663" s="562"/>
      <c r="Z663" s="562"/>
    </row>
    <row r="664" spans="3:26">
      <c r="C664" s="562"/>
      <c r="D664" s="562"/>
      <c r="E664" s="562"/>
      <c r="F664" s="562"/>
      <c r="G664" s="562"/>
      <c r="H664" s="562"/>
      <c r="I664" s="562"/>
      <c r="J664" s="562"/>
      <c r="K664" s="562"/>
      <c r="L664" s="562"/>
      <c r="M664" s="562"/>
      <c r="N664" s="562"/>
      <c r="O664" s="562"/>
      <c r="P664" s="562"/>
      <c r="Q664" s="562"/>
      <c r="R664" s="562"/>
      <c r="S664" s="562"/>
      <c r="T664" s="562"/>
      <c r="U664" s="562"/>
      <c r="V664" s="562"/>
      <c r="W664" s="562"/>
      <c r="X664" s="562"/>
      <c r="Y664" s="562"/>
      <c r="Z664" s="562"/>
    </row>
    <row r="665" spans="3:26">
      <c r="C665" s="562"/>
      <c r="D665" s="562"/>
      <c r="E665" s="562"/>
      <c r="F665" s="562"/>
      <c r="G665" s="562"/>
      <c r="H665" s="562"/>
      <c r="I665" s="562"/>
      <c r="J665" s="562"/>
      <c r="K665" s="562"/>
      <c r="L665" s="562"/>
      <c r="M665" s="562"/>
      <c r="N665" s="562"/>
      <c r="O665" s="562"/>
      <c r="P665" s="562"/>
      <c r="Q665" s="562"/>
      <c r="R665" s="562"/>
      <c r="S665" s="562"/>
      <c r="T665" s="562"/>
      <c r="U665" s="562"/>
      <c r="V665" s="562"/>
      <c r="W665" s="562"/>
      <c r="X665" s="562"/>
      <c r="Y665" s="562"/>
      <c r="Z665" s="562"/>
    </row>
    <row r="666" spans="3:26">
      <c r="C666" s="562"/>
      <c r="D666" s="562"/>
      <c r="E666" s="562"/>
      <c r="F666" s="562"/>
      <c r="G666" s="562"/>
      <c r="H666" s="562"/>
      <c r="I666" s="562"/>
      <c r="J666" s="562"/>
      <c r="K666" s="562"/>
      <c r="L666" s="562"/>
      <c r="M666" s="562"/>
      <c r="N666" s="562"/>
      <c r="O666" s="562"/>
      <c r="P666" s="562"/>
      <c r="Q666" s="562"/>
      <c r="R666" s="562"/>
      <c r="S666" s="562"/>
      <c r="T666" s="562"/>
      <c r="U666" s="562"/>
      <c r="V666" s="562"/>
      <c r="W666" s="562"/>
      <c r="X666" s="562"/>
      <c r="Y666" s="562"/>
      <c r="Z666" s="562"/>
    </row>
    <row r="667" spans="3:26">
      <c r="C667" s="562"/>
      <c r="D667" s="562"/>
      <c r="E667" s="562"/>
      <c r="F667" s="562"/>
      <c r="G667" s="562"/>
      <c r="H667" s="562"/>
      <c r="I667" s="562"/>
      <c r="J667" s="562"/>
      <c r="K667" s="562"/>
      <c r="L667" s="562"/>
      <c r="M667" s="562"/>
      <c r="N667" s="562"/>
      <c r="O667" s="562"/>
      <c r="P667" s="562"/>
      <c r="Q667" s="562"/>
      <c r="R667" s="562"/>
      <c r="S667" s="562"/>
      <c r="T667" s="562"/>
      <c r="U667" s="562"/>
      <c r="V667" s="562"/>
      <c r="W667" s="562"/>
      <c r="X667" s="562"/>
      <c r="Y667" s="562"/>
      <c r="Z667" s="562"/>
    </row>
    <row r="668" spans="3:26">
      <c r="C668" s="562"/>
      <c r="D668" s="562"/>
      <c r="E668" s="562"/>
      <c r="F668" s="562"/>
      <c r="G668" s="562"/>
      <c r="H668" s="562"/>
      <c r="I668" s="562"/>
      <c r="J668" s="562"/>
      <c r="K668" s="562"/>
      <c r="L668" s="562"/>
      <c r="M668" s="562"/>
      <c r="N668" s="562"/>
      <c r="O668" s="562"/>
      <c r="P668" s="562"/>
      <c r="Q668" s="562"/>
      <c r="R668" s="562"/>
      <c r="S668" s="562"/>
      <c r="T668" s="562"/>
      <c r="U668" s="562"/>
      <c r="V668" s="562"/>
      <c r="W668" s="562"/>
      <c r="X668" s="562"/>
      <c r="Y668" s="562"/>
      <c r="Z668" s="562"/>
    </row>
    <row r="669" spans="3:26">
      <c r="C669" s="562"/>
      <c r="D669" s="562"/>
      <c r="E669" s="562"/>
      <c r="F669" s="562"/>
      <c r="G669" s="562"/>
      <c r="H669" s="562"/>
      <c r="I669" s="562"/>
      <c r="J669" s="562"/>
      <c r="K669" s="562"/>
      <c r="L669" s="562"/>
      <c r="M669" s="562"/>
      <c r="N669" s="562"/>
      <c r="O669" s="562"/>
      <c r="P669" s="562"/>
      <c r="Q669" s="562"/>
      <c r="R669" s="562"/>
      <c r="S669" s="562"/>
      <c r="T669" s="562"/>
      <c r="U669" s="562"/>
      <c r="V669" s="562"/>
      <c r="W669" s="562"/>
      <c r="X669" s="562"/>
      <c r="Y669" s="562"/>
      <c r="Z669" s="562"/>
    </row>
    <row r="670" spans="3:26">
      <c r="C670" s="562"/>
      <c r="D670" s="562"/>
      <c r="E670" s="562"/>
      <c r="F670" s="562"/>
      <c r="G670" s="562"/>
      <c r="H670" s="562"/>
      <c r="I670" s="562"/>
      <c r="J670" s="562"/>
      <c r="K670" s="562"/>
      <c r="L670" s="562"/>
      <c r="M670" s="562"/>
      <c r="N670" s="562"/>
      <c r="O670" s="562"/>
      <c r="P670" s="562"/>
      <c r="Q670" s="562"/>
      <c r="R670" s="562"/>
      <c r="S670" s="562"/>
      <c r="T670" s="562"/>
      <c r="U670" s="562"/>
      <c r="V670" s="562"/>
      <c r="W670" s="562"/>
      <c r="X670" s="562"/>
      <c r="Y670" s="562"/>
      <c r="Z670" s="562"/>
    </row>
    <row r="671" spans="3:26">
      <c r="C671" s="562"/>
      <c r="D671" s="562"/>
      <c r="E671" s="562"/>
      <c r="F671" s="562"/>
      <c r="G671" s="562"/>
      <c r="H671" s="562"/>
      <c r="I671" s="562"/>
      <c r="J671" s="562"/>
      <c r="K671" s="562"/>
      <c r="L671" s="562"/>
      <c r="M671" s="562"/>
      <c r="N671" s="562"/>
      <c r="O671" s="562"/>
      <c r="P671" s="562"/>
      <c r="Q671" s="562"/>
      <c r="R671" s="562"/>
      <c r="S671" s="562"/>
      <c r="T671" s="562"/>
      <c r="U671" s="562"/>
      <c r="V671" s="562"/>
      <c r="W671" s="562"/>
      <c r="X671" s="562"/>
      <c r="Y671" s="562"/>
      <c r="Z671" s="562"/>
    </row>
    <row r="672" spans="3:26">
      <c r="C672" s="562"/>
      <c r="D672" s="562"/>
      <c r="E672" s="562"/>
      <c r="F672" s="562"/>
      <c r="G672" s="562"/>
      <c r="H672" s="562"/>
      <c r="I672" s="562"/>
      <c r="J672" s="562"/>
      <c r="K672" s="562"/>
      <c r="L672" s="562"/>
      <c r="M672" s="562"/>
      <c r="N672" s="562"/>
      <c r="O672" s="562"/>
      <c r="P672" s="562"/>
      <c r="Q672" s="562"/>
      <c r="R672" s="562"/>
      <c r="S672" s="562"/>
      <c r="T672" s="562"/>
      <c r="U672" s="562"/>
      <c r="V672" s="562"/>
      <c r="W672" s="562"/>
      <c r="X672" s="562"/>
      <c r="Y672" s="562"/>
      <c r="Z672" s="562"/>
    </row>
    <row r="673" spans="3:26">
      <c r="C673" s="562"/>
      <c r="D673" s="562"/>
      <c r="E673" s="562"/>
      <c r="F673" s="562"/>
      <c r="G673" s="562"/>
      <c r="H673" s="562"/>
      <c r="I673" s="562"/>
      <c r="J673" s="562"/>
      <c r="K673" s="562"/>
      <c r="L673" s="562"/>
      <c r="M673" s="562"/>
      <c r="N673" s="562"/>
      <c r="O673" s="562"/>
      <c r="P673" s="562"/>
      <c r="Q673" s="562"/>
      <c r="R673" s="562"/>
      <c r="S673" s="562"/>
      <c r="T673" s="562"/>
      <c r="U673" s="562"/>
      <c r="V673" s="562"/>
      <c r="W673" s="562"/>
      <c r="X673" s="562"/>
      <c r="Y673" s="562"/>
      <c r="Z673" s="562"/>
    </row>
    <row r="674" spans="3:26">
      <c r="C674" s="562"/>
      <c r="D674" s="562"/>
      <c r="E674" s="562"/>
      <c r="F674" s="562"/>
      <c r="G674" s="562"/>
      <c r="H674" s="562"/>
      <c r="I674" s="562"/>
      <c r="J674" s="562"/>
      <c r="K674" s="562"/>
      <c r="L674" s="562"/>
      <c r="M674" s="562"/>
      <c r="N674" s="562"/>
      <c r="O674" s="562"/>
      <c r="P674" s="562"/>
      <c r="Q674" s="562"/>
      <c r="R674" s="562"/>
      <c r="S674" s="562"/>
      <c r="T674" s="562"/>
      <c r="U674" s="562"/>
      <c r="V674" s="562"/>
      <c r="W674" s="562"/>
      <c r="X674" s="562"/>
      <c r="Y674" s="562"/>
      <c r="Z674" s="562"/>
    </row>
    <row r="675" spans="3:26">
      <c r="C675" s="562"/>
      <c r="D675" s="562"/>
      <c r="E675" s="562"/>
      <c r="F675" s="562"/>
      <c r="G675" s="562"/>
      <c r="H675" s="562"/>
      <c r="I675" s="562"/>
      <c r="J675" s="562"/>
      <c r="K675" s="562"/>
      <c r="L675" s="562"/>
      <c r="M675" s="562"/>
      <c r="N675" s="562"/>
      <c r="O675" s="562"/>
      <c r="P675" s="562"/>
      <c r="Q675" s="562"/>
      <c r="R675" s="562"/>
      <c r="S675" s="562"/>
      <c r="T675" s="562"/>
      <c r="U675" s="562"/>
      <c r="V675" s="562"/>
      <c r="W675" s="562"/>
      <c r="X675" s="562"/>
      <c r="Y675" s="562"/>
      <c r="Z675" s="562"/>
    </row>
    <row r="676" spans="3:26">
      <c r="C676" s="562"/>
      <c r="D676" s="562"/>
      <c r="E676" s="562"/>
      <c r="F676" s="562"/>
      <c r="G676" s="562"/>
      <c r="H676" s="562"/>
      <c r="I676" s="562"/>
      <c r="J676" s="562"/>
      <c r="K676" s="562"/>
      <c r="L676" s="562"/>
      <c r="M676" s="562"/>
      <c r="N676" s="562"/>
      <c r="O676" s="562"/>
      <c r="P676" s="562"/>
      <c r="Q676" s="562"/>
      <c r="R676" s="562"/>
      <c r="S676" s="562"/>
      <c r="T676" s="562"/>
      <c r="U676" s="562"/>
      <c r="V676" s="562"/>
      <c r="W676" s="562"/>
      <c r="X676" s="562"/>
      <c r="Y676" s="562"/>
      <c r="Z676" s="562"/>
    </row>
    <row r="677" spans="3:26">
      <c r="C677" s="562"/>
      <c r="D677" s="562"/>
      <c r="E677" s="562"/>
      <c r="F677" s="562"/>
      <c r="G677" s="562"/>
      <c r="H677" s="562"/>
      <c r="I677" s="562"/>
      <c r="J677" s="562"/>
      <c r="K677" s="562"/>
      <c r="L677" s="562"/>
      <c r="M677" s="562"/>
      <c r="N677" s="562"/>
      <c r="O677" s="562"/>
      <c r="P677" s="562"/>
      <c r="Q677" s="562"/>
      <c r="R677" s="562"/>
      <c r="S677" s="562"/>
      <c r="T677" s="562"/>
      <c r="U677" s="562"/>
      <c r="V677" s="562"/>
      <c r="W677" s="562"/>
      <c r="X677" s="562"/>
      <c r="Y677" s="562"/>
      <c r="Z677" s="562"/>
    </row>
    <row r="678" spans="3:26">
      <c r="C678" s="562"/>
      <c r="D678" s="562"/>
      <c r="E678" s="562"/>
      <c r="F678" s="562"/>
      <c r="G678" s="562"/>
      <c r="H678" s="562"/>
      <c r="I678" s="562"/>
      <c r="J678" s="562"/>
      <c r="K678" s="562"/>
      <c r="L678" s="562"/>
      <c r="M678" s="562"/>
      <c r="N678" s="562"/>
      <c r="O678" s="562"/>
      <c r="P678" s="562"/>
      <c r="Q678" s="562"/>
      <c r="R678" s="562"/>
      <c r="S678" s="562"/>
      <c r="T678" s="562"/>
      <c r="U678" s="562"/>
      <c r="V678" s="562"/>
      <c r="W678" s="562"/>
      <c r="X678" s="562"/>
      <c r="Y678" s="562"/>
      <c r="Z678" s="562"/>
    </row>
    <row r="679" spans="3:26">
      <c r="C679" s="562"/>
      <c r="D679" s="562"/>
      <c r="E679" s="562"/>
      <c r="F679" s="562"/>
      <c r="G679" s="562"/>
      <c r="H679" s="562"/>
      <c r="I679" s="562"/>
      <c r="J679" s="562"/>
      <c r="K679" s="562"/>
      <c r="L679" s="562"/>
      <c r="M679" s="562"/>
      <c r="N679" s="562"/>
      <c r="O679" s="562"/>
      <c r="P679" s="562"/>
      <c r="Q679" s="562"/>
      <c r="R679" s="562"/>
      <c r="S679" s="562"/>
      <c r="T679" s="562"/>
      <c r="U679" s="562"/>
      <c r="V679" s="562"/>
      <c r="W679" s="562"/>
      <c r="X679" s="562"/>
      <c r="Y679" s="562"/>
      <c r="Z679" s="562"/>
    </row>
    <row r="680" spans="3:26">
      <c r="C680" s="562"/>
      <c r="D680" s="562"/>
      <c r="E680" s="562"/>
      <c r="F680" s="562"/>
      <c r="G680" s="562"/>
      <c r="H680" s="562"/>
      <c r="I680" s="562"/>
      <c r="J680" s="562"/>
      <c r="K680" s="562"/>
      <c r="L680" s="562"/>
      <c r="M680" s="562"/>
      <c r="N680" s="562"/>
      <c r="O680" s="562"/>
      <c r="P680" s="562"/>
      <c r="Q680" s="562"/>
      <c r="R680" s="562"/>
      <c r="S680" s="562"/>
      <c r="T680" s="562"/>
      <c r="U680" s="562"/>
      <c r="V680" s="562"/>
      <c r="W680" s="562"/>
      <c r="X680" s="562"/>
      <c r="Y680" s="562"/>
      <c r="Z680" s="562"/>
    </row>
    <row r="681" spans="3:26">
      <c r="C681" s="562"/>
      <c r="D681" s="562"/>
      <c r="E681" s="562"/>
      <c r="F681" s="562"/>
      <c r="G681" s="562"/>
      <c r="H681" s="562"/>
      <c r="I681" s="562"/>
      <c r="J681" s="562"/>
      <c r="K681" s="562"/>
      <c r="L681" s="562"/>
      <c r="M681" s="562"/>
      <c r="N681" s="562"/>
      <c r="O681" s="562"/>
      <c r="P681" s="562"/>
      <c r="Q681" s="562"/>
      <c r="R681" s="562"/>
      <c r="S681" s="562"/>
      <c r="T681" s="562"/>
      <c r="U681" s="562"/>
      <c r="V681" s="562"/>
      <c r="W681" s="562"/>
      <c r="X681" s="562"/>
      <c r="Y681" s="562"/>
      <c r="Z681" s="562"/>
    </row>
    <row r="682" spans="3:26">
      <c r="C682" s="562"/>
      <c r="D682" s="562"/>
      <c r="E682" s="562"/>
      <c r="F682" s="562"/>
      <c r="G682" s="562"/>
      <c r="H682" s="562"/>
      <c r="I682" s="562"/>
      <c r="J682" s="562"/>
      <c r="K682" s="562"/>
      <c r="L682" s="562"/>
      <c r="M682" s="562"/>
      <c r="N682" s="562"/>
      <c r="O682" s="562"/>
      <c r="P682" s="562"/>
      <c r="Q682" s="562"/>
      <c r="R682" s="562"/>
      <c r="S682" s="562"/>
      <c r="T682" s="562"/>
      <c r="U682" s="562"/>
      <c r="V682" s="562"/>
      <c r="W682" s="562"/>
      <c r="X682" s="562"/>
      <c r="Y682" s="562"/>
      <c r="Z682" s="562"/>
    </row>
    <row r="683" spans="3:26">
      <c r="C683" s="562"/>
      <c r="D683" s="562"/>
      <c r="E683" s="562"/>
      <c r="F683" s="562"/>
      <c r="G683" s="562"/>
      <c r="H683" s="562"/>
      <c r="I683" s="562"/>
      <c r="J683" s="562"/>
      <c r="K683" s="562"/>
      <c r="L683" s="562"/>
      <c r="M683" s="562"/>
      <c r="N683" s="562"/>
      <c r="O683" s="562"/>
      <c r="P683" s="562"/>
      <c r="Q683" s="562"/>
      <c r="R683" s="562"/>
      <c r="S683" s="562"/>
      <c r="T683" s="562"/>
      <c r="U683" s="562"/>
      <c r="V683" s="562"/>
      <c r="W683" s="562"/>
      <c r="X683" s="562"/>
      <c r="Y683" s="562"/>
      <c r="Z683" s="562"/>
    </row>
    <row r="684" spans="3:26">
      <c r="C684" s="562"/>
      <c r="D684" s="562"/>
      <c r="E684" s="562"/>
      <c r="F684" s="562"/>
      <c r="G684" s="562"/>
      <c r="H684" s="562"/>
      <c r="I684" s="562"/>
      <c r="J684" s="562"/>
      <c r="K684" s="562"/>
      <c r="L684" s="562"/>
      <c r="M684" s="562"/>
      <c r="N684" s="562"/>
      <c r="O684" s="562"/>
      <c r="P684" s="562"/>
      <c r="Q684" s="562"/>
      <c r="R684" s="562"/>
      <c r="S684" s="562"/>
      <c r="T684" s="562"/>
      <c r="U684" s="562"/>
      <c r="V684" s="562"/>
      <c r="W684" s="562"/>
      <c r="X684" s="562"/>
      <c r="Y684" s="562"/>
      <c r="Z684" s="562"/>
    </row>
    <row r="685" spans="3:26">
      <c r="C685" s="562"/>
      <c r="D685" s="562"/>
      <c r="E685" s="562"/>
      <c r="F685" s="562"/>
      <c r="G685" s="562"/>
      <c r="H685" s="562"/>
      <c r="I685" s="562"/>
      <c r="J685" s="562"/>
      <c r="K685" s="562"/>
      <c r="L685" s="562"/>
      <c r="M685" s="562"/>
      <c r="N685" s="562"/>
      <c r="O685" s="562"/>
      <c r="P685" s="562"/>
      <c r="Q685" s="562"/>
      <c r="R685" s="562"/>
      <c r="S685" s="562"/>
      <c r="T685" s="562"/>
      <c r="U685" s="562"/>
      <c r="V685" s="562"/>
      <c r="W685" s="562"/>
      <c r="X685" s="562"/>
      <c r="Y685" s="562"/>
      <c r="Z685" s="562"/>
    </row>
    <row r="686" spans="3:26">
      <c r="C686" s="562"/>
      <c r="D686" s="562"/>
      <c r="E686" s="562"/>
      <c r="F686" s="562"/>
      <c r="G686" s="562"/>
      <c r="H686" s="562"/>
      <c r="I686" s="562"/>
      <c r="J686" s="562"/>
      <c r="K686" s="562"/>
      <c r="L686" s="562"/>
      <c r="M686" s="562"/>
      <c r="N686" s="562"/>
      <c r="O686" s="562"/>
      <c r="P686" s="562"/>
      <c r="Q686" s="562"/>
      <c r="R686" s="562"/>
      <c r="S686" s="562"/>
      <c r="T686" s="562"/>
      <c r="U686" s="562"/>
      <c r="V686" s="562"/>
      <c r="W686" s="562"/>
      <c r="X686" s="562"/>
      <c r="Y686" s="562"/>
      <c r="Z686" s="562"/>
    </row>
    <row r="687" spans="3:26">
      <c r="C687" s="562"/>
      <c r="D687" s="562"/>
      <c r="E687" s="562"/>
      <c r="F687" s="562"/>
      <c r="G687" s="562"/>
      <c r="H687" s="562"/>
      <c r="I687" s="562"/>
      <c r="J687" s="562"/>
      <c r="K687" s="562"/>
      <c r="L687" s="562"/>
      <c r="M687" s="562"/>
      <c r="N687" s="562"/>
      <c r="O687" s="562"/>
      <c r="P687" s="562"/>
      <c r="Q687" s="562"/>
      <c r="R687" s="562"/>
      <c r="S687" s="562"/>
      <c r="T687" s="562"/>
      <c r="U687" s="562"/>
      <c r="V687" s="562"/>
      <c r="W687" s="562"/>
      <c r="X687" s="562"/>
      <c r="Y687" s="562"/>
      <c r="Z687" s="562"/>
    </row>
    <row r="688" spans="3:26">
      <c r="C688" s="562"/>
      <c r="D688" s="562"/>
      <c r="E688" s="562"/>
      <c r="F688" s="562"/>
      <c r="G688" s="562"/>
      <c r="H688" s="562"/>
      <c r="I688" s="562"/>
      <c r="J688" s="562"/>
      <c r="K688" s="562"/>
      <c r="L688" s="562"/>
      <c r="M688" s="562"/>
      <c r="N688" s="562"/>
      <c r="O688" s="562"/>
      <c r="P688" s="562"/>
      <c r="Q688" s="562"/>
      <c r="R688" s="562"/>
      <c r="S688" s="562"/>
      <c r="T688" s="562"/>
      <c r="U688" s="562"/>
      <c r="V688" s="562"/>
      <c r="W688" s="562"/>
      <c r="X688" s="562"/>
      <c r="Y688" s="562"/>
      <c r="Z688" s="562"/>
    </row>
    <row r="689" spans="3:26">
      <c r="C689" s="562"/>
      <c r="D689" s="562"/>
      <c r="E689" s="562"/>
      <c r="F689" s="562"/>
      <c r="G689" s="562"/>
      <c r="H689" s="562"/>
      <c r="I689" s="562"/>
      <c r="J689" s="562"/>
      <c r="K689" s="562"/>
      <c r="L689" s="562"/>
      <c r="M689" s="562"/>
      <c r="N689" s="562"/>
      <c r="O689" s="562"/>
      <c r="P689" s="562"/>
      <c r="Q689" s="562"/>
      <c r="R689" s="562"/>
      <c r="S689" s="562"/>
      <c r="T689" s="562"/>
      <c r="U689" s="562"/>
      <c r="V689" s="562"/>
      <c r="W689" s="562"/>
      <c r="X689" s="562"/>
      <c r="Y689" s="562"/>
      <c r="Z689" s="562"/>
    </row>
    <row r="690" spans="3:26">
      <c r="C690" s="562"/>
      <c r="D690" s="562"/>
      <c r="E690" s="562"/>
      <c r="F690" s="562"/>
      <c r="G690" s="562"/>
      <c r="H690" s="562"/>
      <c r="I690" s="562"/>
      <c r="J690" s="562"/>
      <c r="K690" s="562"/>
      <c r="L690" s="562"/>
      <c r="M690" s="562"/>
      <c r="N690" s="562"/>
      <c r="O690" s="562"/>
      <c r="P690" s="562"/>
      <c r="Q690" s="562"/>
      <c r="R690" s="562"/>
      <c r="S690" s="562"/>
      <c r="T690" s="562"/>
      <c r="U690" s="562"/>
      <c r="V690" s="562"/>
      <c r="W690" s="562"/>
      <c r="X690" s="562"/>
      <c r="Y690" s="562"/>
      <c r="Z690" s="562"/>
    </row>
    <row r="691" spans="3:26">
      <c r="C691" s="562"/>
      <c r="D691" s="562"/>
      <c r="E691" s="562"/>
      <c r="F691" s="562"/>
      <c r="G691" s="562"/>
      <c r="H691" s="562"/>
      <c r="I691" s="562"/>
      <c r="J691" s="562"/>
      <c r="K691" s="562"/>
      <c r="L691" s="562"/>
      <c r="M691" s="562"/>
      <c r="N691" s="562"/>
      <c r="O691" s="562"/>
      <c r="P691" s="562"/>
      <c r="Q691" s="562"/>
      <c r="R691" s="562"/>
      <c r="S691" s="562"/>
      <c r="T691" s="562"/>
      <c r="U691" s="562"/>
      <c r="V691" s="562"/>
      <c r="W691" s="562"/>
      <c r="X691" s="562"/>
      <c r="Y691" s="562"/>
      <c r="Z691" s="562"/>
    </row>
    <row r="692" spans="3:26">
      <c r="C692" s="562"/>
      <c r="D692" s="562"/>
      <c r="E692" s="562"/>
      <c r="F692" s="562"/>
      <c r="G692" s="562"/>
      <c r="H692" s="562"/>
      <c r="I692" s="562"/>
      <c r="J692" s="562"/>
      <c r="K692" s="562"/>
      <c r="L692" s="562"/>
      <c r="M692" s="562"/>
      <c r="N692" s="562"/>
      <c r="O692" s="562"/>
      <c r="P692" s="562"/>
      <c r="Q692" s="562"/>
      <c r="R692" s="562"/>
      <c r="S692" s="562"/>
      <c r="T692" s="562"/>
      <c r="U692" s="562"/>
      <c r="V692" s="562"/>
      <c r="W692" s="562"/>
      <c r="X692" s="562"/>
      <c r="Y692" s="562"/>
      <c r="Z692" s="562"/>
    </row>
    <row r="693" spans="3:26">
      <c r="C693" s="562"/>
      <c r="D693" s="562"/>
      <c r="E693" s="562"/>
      <c r="F693" s="562"/>
      <c r="G693" s="562"/>
      <c r="H693" s="562"/>
      <c r="I693" s="562"/>
      <c r="J693" s="562"/>
      <c r="K693" s="562"/>
      <c r="L693" s="562"/>
      <c r="M693" s="562"/>
      <c r="N693" s="562"/>
      <c r="O693" s="562"/>
      <c r="P693" s="562"/>
      <c r="Q693" s="562"/>
      <c r="R693" s="562"/>
      <c r="S693" s="562"/>
      <c r="T693" s="562"/>
      <c r="U693" s="562"/>
      <c r="V693" s="562"/>
      <c r="W693" s="562"/>
      <c r="X693" s="562"/>
      <c r="Y693" s="562"/>
      <c r="Z693" s="562"/>
    </row>
    <row r="694" spans="3:26">
      <c r="C694" s="562"/>
      <c r="D694" s="562"/>
      <c r="E694" s="562"/>
      <c r="F694" s="562"/>
      <c r="G694" s="562"/>
      <c r="H694" s="562"/>
      <c r="I694" s="562"/>
      <c r="J694" s="562"/>
      <c r="K694" s="562"/>
      <c r="L694" s="562"/>
      <c r="M694" s="562"/>
      <c r="N694" s="562"/>
      <c r="O694" s="562"/>
      <c r="P694" s="562"/>
      <c r="Q694" s="562"/>
      <c r="R694" s="562"/>
      <c r="S694" s="562"/>
      <c r="T694" s="562"/>
      <c r="U694" s="562"/>
      <c r="V694" s="562"/>
      <c r="W694" s="562"/>
      <c r="X694" s="562"/>
      <c r="Y694" s="562"/>
      <c r="Z694" s="562"/>
    </row>
    <row r="695" spans="3:26">
      <c r="C695" s="562"/>
      <c r="D695" s="562"/>
      <c r="E695" s="562"/>
      <c r="F695" s="562"/>
      <c r="G695" s="562"/>
      <c r="H695" s="562"/>
      <c r="I695" s="562"/>
      <c r="J695" s="562"/>
      <c r="K695" s="562"/>
      <c r="L695" s="562"/>
      <c r="M695" s="562"/>
      <c r="N695" s="562"/>
      <c r="O695" s="562"/>
      <c r="P695" s="562"/>
      <c r="Q695" s="562"/>
      <c r="R695" s="562"/>
      <c r="S695" s="562"/>
      <c r="T695" s="562"/>
      <c r="U695" s="562"/>
      <c r="V695" s="562"/>
      <c r="W695" s="562"/>
      <c r="X695" s="562"/>
      <c r="Y695" s="562"/>
      <c r="Z695" s="562"/>
    </row>
    <row r="696" spans="3:26">
      <c r="C696" s="562"/>
      <c r="D696" s="562"/>
      <c r="E696" s="562"/>
      <c r="F696" s="562"/>
      <c r="G696" s="562"/>
      <c r="H696" s="562"/>
      <c r="I696" s="562"/>
      <c r="J696" s="562"/>
      <c r="K696" s="562"/>
      <c r="L696" s="562"/>
      <c r="M696" s="562"/>
      <c r="N696" s="562"/>
      <c r="O696" s="562"/>
      <c r="P696" s="562"/>
      <c r="Q696" s="562"/>
      <c r="R696" s="562"/>
      <c r="S696" s="562"/>
      <c r="T696" s="562"/>
      <c r="U696" s="562"/>
      <c r="V696" s="562"/>
      <c r="W696" s="562"/>
      <c r="X696" s="562"/>
      <c r="Y696" s="562"/>
      <c r="Z696" s="562"/>
    </row>
    <row r="697" spans="3:26">
      <c r="C697" s="562"/>
      <c r="D697" s="562"/>
      <c r="E697" s="562"/>
      <c r="F697" s="562"/>
      <c r="G697" s="562"/>
      <c r="H697" s="562"/>
      <c r="I697" s="562"/>
      <c r="J697" s="562"/>
      <c r="K697" s="562"/>
      <c r="L697" s="562"/>
      <c r="M697" s="562"/>
      <c r="N697" s="562"/>
      <c r="O697" s="562"/>
      <c r="P697" s="562"/>
      <c r="Q697" s="562"/>
      <c r="R697" s="562"/>
      <c r="S697" s="562"/>
      <c r="T697" s="562"/>
      <c r="U697" s="562"/>
      <c r="V697" s="562"/>
      <c r="W697" s="562"/>
      <c r="X697" s="562"/>
      <c r="Y697" s="562"/>
      <c r="Z697" s="562"/>
    </row>
    <row r="698" spans="3:26">
      <c r="C698" s="562"/>
      <c r="D698" s="562"/>
      <c r="E698" s="562"/>
      <c r="F698" s="562"/>
      <c r="G698" s="562"/>
      <c r="H698" s="562"/>
      <c r="I698" s="562"/>
      <c r="J698" s="562"/>
      <c r="K698" s="562"/>
      <c r="L698" s="562"/>
      <c r="M698" s="562"/>
      <c r="N698" s="562"/>
      <c r="O698" s="562"/>
      <c r="P698" s="562"/>
      <c r="Q698" s="562"/>
      <c r="R698" s="562"/>
      <c r="S698" s="562"/>
      <c r="T698" s="562"/>
      <c r="U698" s="562"/>
      <c r="V698" s="562"/>
      <c r="W698" s="562"/>
      <c r="X698" s="562"/>
      <c r="Y698" s="562"/>
      <c r="Z698" s="562"/>
    </row>
    <row r="699" spans="3:26">
      <c r="C699" s="562"/>
      <c r="D699" s="562"/>
      <c r="E699" s="562"/>
      <c r="F699" s="562"/>
      <c r="G699" s="562"/>
      <c r="H699" s="562"/>
      <c r="I699" s="562"/>
      <c r="J699" s="562"/>
      <c r="K699" s="562"/>
      <c r="L699" s="562"/>
      <c r="M699" s="562"/>
      <c r="N699" s="562"/>
      <c r="O699" s="562"/>
      <c r="P699" s="562"/>
      <c r="Q699" s="562"/>
      <c r="R699" s="562"/>
      <c r="S699" s="562"/>
      <c r="T699" s="562"/>
      <c r="U699" s="562"/>
      <c r="V699" s="562"/>
      <c r="W699" s="562"/>
      <c r="X699" s="562"/>
      <c r="Y699" s="562"/>
      <c r="Z699" s="562"/>
    </row>
    <row r="700" spans="3:26">
      <c r="C700" s="562"/>
      <c r="D700" s="562"/>
      <c r="E700" s="562"/>
      <c r="F700" s="562"/>
      <c r="G700" s="562"/>
      <c r="H700" s="562"/>
      <c r="I700" s="562"/>
      <c r="J700" s="562"/>
      <c r="K700" s="562"/>
      <c r="L700" s="562"/>
      <c r="M700" s="562"/>
      <c r="N700" s="562"/>
      <c r="O700" s="562"/>
      <c r="P700" s="562"/>
      <c r="Q700" s="562"/>
      <c r="R700" s="562"/>
      <c r="S700" s="562"/>
      <c r="T700" s="562"/>
      <c r="U700" s="562"/>
      <c r="V700" s="562"/>
      <c r="W700" s="562"/>
      <c r="X700" s="562"/>
      <c r="Y700" s="562"/>
      <c r="Z700" s="562"/>
    </row>
    <row r="701" spans="3:26">
      <c r="C701" s="562"/>
      <c r="D701" s="562"/>
      <c r="E701" s="562"/>
      <c r="F701" s="562"/>
      <c r="G701" s="562"/>
      <c r="H701" s="562"/>
      <c r="I701" s="562"/>
      <c r="J701" s="562"/>
      <c r="K701" s="562"/>
      <c r="L701" s="562"/>
      <c r="M701" s="562"/>
      <c r="N701" s="562"/>
      <c r="O701" s="562"/>
      <c r="P701" s="562"/>
      <c r="Q701" s="562"/>
      <c r="R701" s="562"/>
      <c r="S701" s="562"/>
      <c r="T701" s="562"/>
      <c r="U701" s="562"/>
      <c r="V701" s="562"/>
      <c r="W701" s="562"/>
      <c r="X701" s="562"/>
      <c r="Y701" s="562"/>
      <c r="Z701" s="562"/>
    </row>
    <row r="702" spans="3:26">
      <c r="C702" s="562"/>
      <c r="D702" s="562"/>
      <c r="E702" s="562"/>
      <c r="F702" s="562"/>
      <c r="G702" s="562"/>
      <c r="H702" s="562"/>
      <c r="I702" s="562"/>
      <c r="J702" s="562"/>
      <c r="K702" s="562"/>
      <c r="L702" s="562"/>
      <c r="M702" s="562"/>
      <c r="N702" s="562"/>
      <c r="O702" s="562"/>
      <c r="P702" s="562"/>
      <c r="Q702" s="562"/>
      <c r="R702" s="562"/>
      <c r="S702" s="562"/>
      <c r="T702" s="562"/>
      <c r="U702" s="562"/>
      <c r="V702" s="562"/>
      <c r="W702" s="562"/>
      <c r="X702" s="562"/>
      <c r="Y702" s="562"/>
      <c r="Z702" s="562"/>
    </row>
    <row r="703" spans="3:26">
      <c r="C703" s="562"/>
      <c r="D703" s="562"/>
      <c r="E703" s="562"/>
      <c r="F703" s="562"/>
      <c r="G703" s="562"/>
      <c r="H703" s="562"/>
      <c r="I703" s="562"/>
      <c r="J703" s="562"/>
      <c r="K703" s="562"/>
      <c r="L703" s="562"/>
      <c r="M703" s="562"/>
      <c r="N703" s="562"/>
      <c r="O703" s="562"/>
      <c r="P703" s="562"/>
      <c r="Q703" s="562"/>
      <c r="R703" s="562"/>
      <c r="S703" s="562"/>
      <c r="T703" s="562"/>
      <c r="U703" s="562"/>
      <c r="V703" s="562"/>
      <c r="W703" s="562"/>
      <c r="X703" s="562"/>
      <c r="Y703" s="562"/>
      <c r="Z703" s="562"/>
    </row>
    <row r="704" spans="3:26">
      <c r="C704" s="562"/>
      <c r="D704" s="562"/>
      <c r="E704" s="562"/>
      <c r="F704" s="562"/>
      <c r="G704" s="562"/>
      <c r="H704" s="562"/>
      <c r="I704" s="562"/>
      <c r="J704" s="562"/>
      <c r="K704" s="562"/>
      <c r="L704" s="562"/>
      <c r="M704" s="562"/>
      <c r="N704" s="562"/>
      <c r="O704" s="562"/>
      <c r="P704" s="562"/>
      <c r="Q704" s="562"/>
      <c r="R704" s="562"/>
      <c r="S704" s="562"/>
      <c r="T704" s="562"/>
      <c r="U704" s="562"/>
      <c r="V704" s="562"/>
      <c r="W704" s="562"/>
      <c r="X704" s="562"/>
      <c r="Y704" s="562"/>
      <c r="Z704" s="562"/>
    </row>
    <row r="705" spans="3:26">
      <c r="C705" s="562"/>
      <c r="D705" s="562"/>
      <c r="E705" s="562"/>
      <c r="F705" s="562"/>
      <c r="G705" s="562"/>
      <c r="H705" s="562"/>
      <c r="I705" s="562"/>
      <c r="J705" s="562"/>
      <c r="K705" s="562"/>
      <c r="L705" s="562"/>
      <c r="M705" s="562"/>
      <c r="N705" s="562"/>
      <c r="O705" s="562"/>
      <c r="P705" s="562"/>
      <c r="Q705" s="562"/>
      <c r="R705" s="562"/>
      <c r="S705" s="562"/>
      <c r="T705" s="562"/>
      <c r="U705" s="562"/>
      <c r="V705" s="562"/>
      <c r="W705" s="562"/>
      <c r="X705" s="562"/>
      <c r="Y705" s="562"/>
      <c r="Z705" s="562"/>
    </row>
    <row r="706" spans="3:26">
      <c r="C706" s="562"/>
      <c r="D706" s="562"/>
      <c r="E706" s="562"/>
      <c r="F706" s="562"/>
      <c r="G706" s="562"/>
      <c r="H706" s="562"/>
      <c r="I706" s="562"/>
      <c r="J706" s="562"/>
      <c r="K706" s="562"/>
      <c r="L706" s="562"/>
      <c r="M706" s="562"/>
      <c r="N706" s="562"/>
      <c r="O706" s="562"/>
      <c r="P706" s="562"/>
      <c r="Q706" s="562"/>
      <c r="R706" s="562"/>
      <c r="S706" s="562"/>
      <c r="T706" s="562"/>
      <c r="U706" s="562"/>
      <c r="V706" s="562"/>
      <c r="W706" s="562"/>
      <c r="X706" s="562"/>
      <c r="Y706" s="562"/>
      <c r="Z706" s="562"/>
    </row>
    <row r="707" spans="3:26">
      <c r="C707" s="562"/>
      <c r="D707" s="562"/>
      <c r="E707" s="562"/>
      <c r="F707" s="562"/>
      <c r="G707" s="562"/>
      <c r="H707" s="562"/>
      <c r="I707" s="562"/>
      <c r="J707" s="562"/>
      <c r="K707" s="562"/>
      <c r="L707" s="562"/>
      <c r="M707" s="562"/>
      <c r="N707" s="562"/>
      <c r="O707" s="562"/>
      <c r="P707" s="562"/>
      <c r="Q707" s="562"/>
      <c r="R707" s="562"/>
      <c r="S707" s="562"/>
      <c r="T707" s="562"/>
      <c r="U707" s="562"/>
      <c r="V707" s="562"/>
      <c r="W707" s="562"/>
      <c r="X707" s="562"/>
      <c r="Y707" s="562"/>
      <c r="Z707" s="562"/>
    </row>
    <row r="708" spans="3:26">
      <c r="C708" s="562"/>
      <c r="D708" s="562"/>
      <c r="E708" s="562"/>
      <c r="F708" s="562"/>
      <c r="G708" s="562"/>
      <c r="H708" s="562"/>
      <c r="I708" s="562"/>
      <c r="J708" s="562"/>
      <c r="K708" s="562"/>
      <c r="L708" s="562"/>
      <c r="M708" s="562"/>
      <c r="N708" s="562"/>
      <c r="O708" s="562"/>
      <c r="P708" s="562"/>
      <c r="Q708" s="562"/>
      <c r="R708" s="562"/>
      <c r="S708" s="562"/>
      <c r="T708" s="562"/>
      <c r="U708" s="562"/>
      <c r="V708" s="562"/>
      <c r="W708" s="562"/>
      <c r="X708" s="562"/>
      <c r="Y708" s="562"/>
      <c r="Z708" s="562"/>
    </row>
    <row r="709" spans="3:26">
      <c r="C709" s="562"/>
      <c r="D709" s="562"/>
      <c r="E709" s="562"/>
      <c r="F709" s="562"/>
      <c r="G709" s="562"/>
      <c r="H709" s="562"/>
      <c r="I709" s="562"/>
      <c r="J709" s="562"/>
      <c r="K709" s="562"/>
      <c r="L709" s="562"/>
      <c r="M709" s="562"/>
      <c r="N709" s="562"/>
      <c r="O709" s="562"/>
      <c r="P709" s="562"/>
      <c r="Q709" s="562"/>
      <c r="R709" s="562"/>
      <c r="S709" s="562"/>
      <c r="T709" s="562"/>
      <c r="U709" s="562"/>
      <c r="V709" s="562"/>
      <c r="W709" s="562"/>
      <c r="X709" s="562"/>
      <c r="Y709" s="562"/>
      <c r="Z709" s="562"/>
    </row>
    <row r="710" spans="3:26">
      <c r="C710" s="562"/>
      <c r="D710" s="562"/>
      <c r="E710" s="562"/>
      <c r="F710" s="562"/>
      <c r="G710" s="562"/>
      <c r="H710" s="562"/>
      <c r="I710" s="562"/>
      <c r="J710" s="562"/>
      <c r="K710" s="562"/>
      <c r="L710" s="562"/>
      <c r="M710" s="562"/>
      <c r="N710" s="562"/>
      <c r="O710" s="562"/>
      <c r="P710" s="562"/>
      <c r="Q710" s="562"/>
      <c r="R710" s="562"/>
      <c r="S710" s="562"/>
      <c r="T710" s="562"/>
      <c r="U710" s="562"/>
      <c r="V710" s="562"/>
      <c r="W710" s="562"/>
      <c r="X710" s="562"/>
      <c r="Y710" s="562"/>
      <c r="Z710" s="562"/>
    </row>
    <row r="711" spans="3:26">
      <c r="C711" s="562"/>
      <c r="D711" s="562"/>
      <c r="E711" s="562"/>
      <c r="F711" s="562"/>
      <c r="G711" s="562"/>
      <c r="H711" s="562"/>
      <c r="I711" s="562"/>
      <c r="J711" s="562"/>
      <c r="K711" s="562"/>
      <c r="L711" s="562"/>
      <c r="M711" s="562"/>
      <c r="N711" s="562"/>
      <c r="O711" s="562"/>
      <c r="P711" s="562"/>
      <c r="Q711" s="562"/>
      <c r="R711" s="562"/>
      <c r="S711" s="562"/>
      <c r="T711" s="562"/>
      <c r="U711" s="562"/>
      <c r="V711" s="562"/>
      <c r="W711" s="562"/>
      <c r="X711" s="562"/>
      <c r="Y711" s="562"/>
      <c r="Z711" s="562"/>
    </row>
    <row r="712" spans="3:26">
      <c r="C712" s="562"/>
      <c r="D712" s="562"/>
      <c r="E712" s="562"/>
      <c r="F712" s="562"/>
      <c r="G712" s="562"/>
      <c r="H712" s="562"/>
      <c r="I712" s="562"/>
      <c r="J712" s="562"/>
      <c r="K712" s="562"/>
      <c r="L712" s="562"/>
      <c r="M712" s="562"/>
      <c r="N712" s="562"/>
      <c r="O712" s="562"/>
      <c r="P712" s="562"/>
      <c r="Q712" s="562"/>
      <c r="R712" s="562"/>
      <c r="S712" s="562"/>
      <c r="T712" s="562"/>
      <c r="U712" s="562"/>
      <c r="V712" s="562"/>
      <c r="W712" s="562"/>
      <c r="X712" s="562"/>
      <c r="Y712" s="562"/>
      <c r="Z712" s="562"/>
    </row>
    <row r="713" spans="3:26">
      <c r="C713" s="562"/>
      <c r="D713" s="562"/>
      <c r="E713" s="562"/>
      <c r="F713" s="562"/>
      <c r="G713" s="562"/>
      <c r="H713" s="562"/>
      <c r="I713" s="562"/>
      <c r="J713" s="562"/>
      <c r="K713" s="562"/>
      <c r="L713" s="562"/>
      <c r="M713" s="562"/>
      <c r="N713" s="562"/>
      <c r="O713" s="562"/>
      <c r="P713" s="562"/>
      <c r="Q713" s="562"/>
      <c r="R713" s="562"/>
      <c r="S713" s="562"/>
      <c r="T713" s="562"/>
      <c r="U713" s="562"/>
      <c r="V713" s="562"/>
      <c r="W713" s="562"/>
      <c r="X713" s="562"/>
      <c r="Y713" s="562"/>
      <c r="Z713" s="562"/>
    </row>
    <row r="714" spans="3:26">
      <c r="C714" s="562"/>
      <c r="D714" s="562"/>
      <c r="E714" s="562"/>
      <c r="F714" s="562"/>
      <c r="G714" s="562"/>
      <c r="H714" s="562"/>
      <c r="I714" s="562"/>
      <c r="J714" s="562"/>
      <c r="K714" s="562"/>
      <c r="L714" s="562"/>
      <c r="M714" s="562"/>
      <c r="N714" s="562"/>
      <c r="O714" s="562"/>
      <c r="P714" s="562"/>
      <c r="Q714" s="562"/>
      <c r="R714" s="562"/>
      <c r="S714" s="562"/>
      <c r="T714" s="562"/>
      <c r="U714" s="562"/>
      <c r="V714" s="562"/>
      <c r="W714" s="562"/>
      <c r="X714" s="562"/>
      <c r="Y714" s="562"/>
      <c r="Z714" s="562"/>
    </row>
    <row r="715" spans="3:26">
      <c r="C715" s="562"/>
      <c r="D715" s="562"/>
      <c r="E715" s="562"/>
      <c r="F715" s="562"/>
      <c r="G715" s="562"/>
      <c r="H715" s="562"/>
      <c r="I715" s="562"/>
      <c r="J715" s="562"/>
      <c r="K715" s="562"/>
      <c r="L715" s="562"/>
      <c r="M715" s="562"/>
      <c r="N715" s="562"/>
      <c r="O715" s="562"/>
      <c r="P715" s="562"/>
      <c r="Q715" s="562"/>
      <c r="R715" s="562"/>
      <c r="S715" s="562"/>
      <c r="T715" s="562"/>
      <c r="U715" s="562"/>
      <c r="V715" s="562"/>
      <c r="W715" s="562"/>
      <c r="X715" s="562"/>
      <c r="Y715" s="562"/>
      <c r="Z715" s="562"/>
    </row>
    <row r="716" spans="3:26">
      <c r="C716" s="562"/>
      <c r="D716" s="562"/>
      <c r="E716" s="562"/>
      <c r="F716" s="562"/>
      <c r="G716" s="562"/>
      <c r="H716" s="562"/>
      <c r="I716" s="562"/>
      <c r="J716" s="562"/>
      <c r="K716" s="562"/>
      <c r="L716" s="562"/>
      <c r="M716" s="562"/>
      <c r="N716" s="562"/>
      <c r="O716" s="562"/>
      <c r="P716" s="562"/>
      <c r="Q716" s="562"/>
      <c r="R716" s="562"/>
      <c r="S716" s="562"/>
      <c r="T716" s="562"/>
      <c r="U716" s="562"/>
      <c r="V716" s="562"/>
      <c r="W716" s="562"/>
      <c r="X716" s="562"/>
      <c r="Y716" s="562"/>
      <c r="Z716" s="562"/>
    </row>
    <row r="717" spans="3:26">
      <c r="C717" s="562"/>
      <c r="D717" s="562"/>
      <c r="E717" s="562"/>
      <c r="F717" s="562"/>
      <c r="G717" s="562"/>
      <c r="H717" s="562"/>
      <c r="I717" s="562"/>
      <c r="J717" s="562"/>
      <c r="K717" s="562"/>
      <c r="L717" s="562"/>
      <c r="M717" s="562"/>
      <c r="N717" s="562"/>
      <c r="O717" s="562"/>
      <c r="P717" s="562"/>
      <c r="Q717" s="562"/>
      <c r="R717" s="562"/>
      <c r="S717" s="562"/>
      <c r="T717" s="562"/>
      <c r="U717" s="562"/>
      <c r="V717" s="562"/>
      <c r="W717" s="562"/>
      <c r="X717" s="562"/>
      <c r="Y717" s="562"/>
      <c r="Z717" s="562"/>
    </row>
    <row r="718" spans="3:26">
      <c r="C718" s="562"/>
      <c r="D718" s="562"/>
      <c r="E718" s="562"/>
      <c r="F718" s="562"/>
      <c r="G718" s="562"/>
      <c r="H718" s="562"/>
      <c r="I718" s="562"/>
      <c r="J718" s="562"/>
      <c r="K718" s="562"/>
      <c r="L718" s="562"/>
      <c r="M718" s="562"/>
      <c r="N718" s="562"/>
      <c r="O718" s="562"/>
      <c r="P718" s="562"/>
      <c r="Q718" s="562"/>
      <c r="R718" s="562"/>
      <c r="S718" s="562"/>
      <c r="T718" s="562"/>
      <c r="U718" s="562"/>
      <c r="V718" s="562"/>
      <c r="W718" s="562"/>
      <c r="X718" s="562"/>
      <c r="Y718" s="562"/>
      <c r="Z718" s="562"/>
    </row>
    <row r="719" spans="3:26">
      <c r="C719" s="562"/>
      <c r="D719" s="562"/>
      <c r="E719" s="562"/>
      <c r="F719" s="562"/>
      <c r="G719" s="562"/>
      <c r="H719" s="562"/>
      <c r="I719" s="562"/>
      <c r="J719" s="562"/>
      <c r="K719" s="562"/>
      <c r="L719" s="562"/>
      <c r="M719" s="562"/>
      <c r="N719" s="562"/>
      <c r="O719" s="562"/>
      <c r="P719" s="562"/>
      <c r="Q719" s="562"/>
      <c r="R719" s="562"/>
      <c r="S719" s="562"/>
      <c r="T719" s="562"/>
      <c r="U719" s="562"/>
      <c r="V719" s="562"/>
      <c r="W719" s="562"/>
      <c r="X719" s="562"/>
      <c r="Y719" s="562"/>
      <c r="Z719" s="562"/>
    </row>
    <row r="720" spans="3:26">
      <c r="C720" s="562"/>
      <c r="D720" s="562"/>
      <c r="E720" s="562"/>
      <c r="F720" s="562"/>
      <c r="G720" s="562"/>
      <c r="H720" s="562"/>
      <c r="I720" s="562"/>
      <c r="J720" s="562"/>
      <c r="K720" s="562"/>
      <c r="L720" s="562"/>
      <c r="M720" s="562"/>
      <c r="N720" s="562"/>
      <c r="O720" s="562"/>
      <c r="P720" s="562"/>
      <c r="Q720" s="562"/>
      <c r="R720" s="562"/>
      <c r="S720" s="562"/>
      <c r="T720" s="562"/>
      <c r="U720" s="562"/>
      <c r="V720" s="562"/>
      <c r="W720" s="562"/>
      <c r="X720" s="562"/>
      <c r="Y720" s="562"/>
      <c r="Z720" s="562"/>
    </row>
    <row r="721" spans="3:26">
      <c r="C721" s="562"/>
      <c r="D721" s="562"/>
      <c r="E721" s="562"/>
      <c r="F721" s="562"/>
      <c r="G721" s="562"/>
      <c r="H721" s="562"/>
      <c r="I721" s="562"/>
      <c r="J721" s="562"/>
      <c r="K721" s="562"/>
      <c r="L721" s="562"/>
      <c r="M721" s="562"/>
      <c r="N721" s="562"/>
      <c r="O721" s="562"/>
      <c r="P721" s="562"/>
      <c r="Q721" s="562"/>
      <c r="R721" s="562"/>
      <c r="S721" s="562"/>
      <c r="T721" s="562"/>
      <c r="U721" s="562"/>
      <c r="V721" s="562"/>
      <c r="W721" s="562"/>
      <c r="X721" s="562"/>
      <c r="Y721" s="562"/>
      <c r="Z721" s="562"/>
    </row>
    <row r="722" spans="3:26">
      <c r="C722" s="562"/>
      <c r="D722" s="562"/>
      <c r="E722" s="562"/>
      <c r="F722" s="562"/>
      <c r="G722" s="562"/>
      <c r="H722" s="562"/>
      <c r="I722" s="562"/>
      <c r="J722" s="562"/>
      <c r="K722" s="562"/>
      <c r="L722" s="562"/>
      <c r="M722" s="562"/>
      <c r="N722" s="562"/>
      <c r="O722" s="562"/>
      <c r="P722" s="562"/>
      <c r="Q722" s="562"/>
      <c r="R722" s="562"/>
      <c r="S722" s="562"/>
      <c r="T722" s="562"/>
      <c r="U722" s="562"/>
      <c r="V722" s="562"/>
      <c r="W722" s="562"/>
      <c r="X722" s="562"/>
      <c r="Y722" s="562"/>
      <c r="Z722" s="562"/>
    </row>
    <row r="723" spans="3:26">
      <c r="C723" s="562"/>
      <c r="D723" s="562"/>
      <c r="E723" s="562"/>
      <c r="F723" s="562"/>
      <c r="G723" s="562"/>
      <c r="H723" s="562"/>
      <c r="I723" s="562"/>
      <c r="J723" s="562"/>
      <c r="K723" s="562"/>
      <c r="L723" s="562"/>
      <c r="M723" s="562"/>
      <c r="N723" s="562"/>
      <c r="O723" s="562"/>
      <c r="P723" s="562"/>
      <c r="Q723" s="562"/>
      <c r="R723" s="562"/>
      <c r="S723" s="562"/>
      <c r="T723" s="562"/>
      <c r="U723" s="562"/>
      <c r="V723" s="562"/>
      <c r="W723" s="562"/>
      <c r="X723" s="562"/>
      <c r="Y723" s="562"/>
      <c r="Z723" s="562"/>
    </row>
    <row r="724" spans="3:26">
      <c r="C724" s="562"/>
      <c r="D724" s="562"/>
      <c r="E724" s="562"/>
      <c r="F724" s="562"/>
      <c r="G724" s="562"/>
      <c r="H724" s="562"/>
      <c r="I724" s="562"/>
      <c r="J724" s="562"/>
      <c r="K724" s="562"/>
      <c r="L724" s="562"/>
      <c r="M724" s="562"/>
      <c r="N724" s="562"/>
      <c r="O724" s="562"/>
      <c r="P724" s="562"/>
      <c r="Q724" s="562"/>
      <c r="R724" s="562"/>
      <c r="S724" s="562"/>
      <c r="T724" s="562"/>
      <c r="U724" s="562"/>
      <c r="V724" s="562"/>
      <c r="W724" s="562"/>
      <c r="X724" s="562"/>
      <c r="Y724" s="562"/>
      <c r="Z724" s="562"/>
    </row>
    <row r="725" spans="3:26">
      <c r="C725" s="562"/>
      <c r="D725" s="562"/>
      <c r="E725" s="562"/>
      <c r="F725" s="562"/>
      <c r="G725" s="562"/>
      <c r="H725" s="562"/>
      <c r="I725" s="562"/>
      <c r="J725" s="562"/>
      <c r="K725" s="562"/>
      <c r="L725" s="562"/>
      <c r="M725" s="562"/>
      <c r="N725" s="562"/>
      <c r="O725" s="562"/>
      <c r="P725" s="562"/>
      <c r="Q725" s="562"/>
      <c r="R725" s="562"/>
      <c r="S725" s="562"/>
      <c r="T725" s="562"/>
      <c r="U725" s="562"/>
      <c r="V725" s="562"/>
      <c r="W725" s="562"/>
      <c r="X725" s="562"/>
      <c r="Y725" s="562"/>
      <c r="Z725" s="562"/>
    </row>
    <row r="726" spans="3:26">
      <c r="C726" s="562"/>
      <c r="D726" s="562"/>
      <c r="E726" s="562"/>
      <c r="F726" s="562"/>
      <c r="G726" s="562"/>
      <c r="H726" s="562"/>
      <c r="I726" s="562"/>
      <c r="J726" s="562"/>
      <c r="K726" s="562"/>
      <c r="L726" s="562"/>
      <c r="M726" s="562"/>
      <c r="N726" s="562"/>
      <c r="O726" s="562"/>
      <c r="P726" s="562"/>
      <c r="Q726" s="562"/>
      <c r="R726" s="562"/>
      <c r="S726" s="562"/>
      <c r="T726" s="562"/>
      <c r="U726" s="562"/>
      <c r="V726" s="562"/>
      <c r="W726" s="562"/>
      <c r="X726" s="562"/>
      <c r="Y726" s="562"/>
      <c r="Z726" s="562"/>
    </row>
    <row r="727" spans="3:26">
      <c r="C727" s="562"/>
      <c r="D727" s="562"/>
      <c r="E727" s="562"/>
      <c r="F727" s="562"/>
      <c r="G727" s="562"/>
      <c r="H727" s="562"/>
      <c r="I727" s="562"/>
      <c r="J727" s="562"/>
      <c r="K727" s="562"/>
      <c r="L727" s="562"/>
      <c r="M727" s="562"/>
      <c r="N727" s="562"/>
      <c r="O727" s="562"/>
      <c r="P727" s="562"/>
      <c r="Q727" s="562"/>
      <c r="R727" s="562"/>
      <c r="S727" s="562"/>
      <c r="T727" s="562"/>
      <c r="U727" s="562"/>
      <c r="V727" s="562"/>
      <c r="W727" s="562"/>
      <c r="X727" s="562"/>
      <c r="Y727" s="562"/>
      <c r="Z727" s="562"/>
    </row>
    <row r="728" spans="3:26">
      <c r="C728" s="562"/>
      <c r="D728" s="562"/>
      <c r="E728" s="562"/>
      <c r="F728" s="562"/>
      <c r="G728" s="562"/>
      <c r="H728" s="562"/>
      <c r="I728" s="562"/>
      <c r="J728" s="562"/>
      <c r="K728" s="562"/>
      <c r="L728" s="562"/>
      <c r="M728" s="562"/>
      <c r="N728" s="562"/>
      <c r="O728" s="562"/>
      <c r="P728" s="562"/>
      <c r="Q728" s="562"/>
      <c r="R728" s="562"/>
      <c r="S728" s="562"/>
      <c r="T728" s="562"/>
      <c r="U728" s="562"/>
      <c r="V728" s="562"/>
      <c r="W728" s="562"/>
      <c r="X728" s="562"/>
      <c r="Y728" s="562"/>
      <c r="Z728" s="562"/>
    </row>
    <row r="729" spans="3:26">
      <c r="C729" s="562"/>
      <c r="D729" s="562"/>
      <c r="E729" s="562"/>
      <c r="F729" s="562"/>
      <c r="G729" s="562"/>
      <c r="H729" s="562"/>
      <c r="I729" s="562"/>
      <c r="J729" s="562"/>
      <c r="K729" s="562"/>
      <c r="L729" s="562"/>
      <c r="M729" s="562"/>
      <c r="N729" s="562"/>
      <c r="O729" s="562"/>
      <c r="P729" s="562"/>
      <c r="Q729" s="562"/>
      <c r="R729" s="562"/>
      <c r="S729" s="562"/>
      <c r="T729" s="562"/>
      <c r="U729" s="562"/>
      <c r="V729" s="562"/>
      <c r="W729" s="562"/>
      <c r="X729" s="562"/>
      <c r="Y729" s="562"/>
      <c r="Z729" s="562"/>
    </row>
    <row r="730" spans="3:26">
      <c r="C730" s="562"/>
      <c r="D730" s="562"/>
      <c r="E730" s="562"/>
      <c r="F730" s="562"/>
      <c r="G730" s="562"/>
      <c r="H730" s="562"/>
      <c r="I730" s="562"/>
      <c r="J730" s="562"/>
      <c r="K730" s="562"/>
      <c r="L730" s="562"/>
      <c r="M730" s="562"/>
      <c r="N730" s="562"/>
      <c r="O730" s="562"/>
      <c r="P730" s="562"/>
      <c r="Q730" s="562"/>
      <c r="R730" s="562"/>
      <c r="S730" s="562"/>
      <c r="T730" s="562"/>
      <c r="U730" s="562"/>
      <c r="V730" s="562"/>
      <c r="W730" s="562"/>
      <c r="X730" s="562"/>
      <c r="Y730" s="562"/>
      <c r="Z730" s="562"/>
    </row>
    <row r="731" spans="3:26">
      <c r="C731" s="562"/>
      <c r="D731" s="562"/>
      <c r="E731" s="562"/>
      <c r="F731" s="562"/>
      <c r="G731" s="562"/>
      <c r="H731" s="562"/>
      <c r="I731" s="562"/>
      <c r="J731" s="562"/>
      <c r="K731" s="562"/>
      <c r="L731" s="562"/>
      <c r="M731" s="562"/>
      <c r="N731" s="562"/>
      <c r="O731" s="562"/>
      <c r="P731" s="562"/>
      <c r="Q731" s="562"/>
      <c r="R731" s="562"/>
      <c r="S731" s="562"/>
      <c r="T731" s="562"/>
      <c r="U731" s="562"/>
      <c r="V731" s="562"/>
      <c r="W731" s="562"/>
      <c r="X731" s="562"/>
      <c r="Y731" s="562"/>
      <c r="Z731" s="562"/>
    </row>
    <row r="732" spans="3:26">
      <c r="C732" s="562"/>
      <c r="D732" s="562"/>
      <c r="E732" s="562"/>
      <c r="F732" s="562"/>
      <c r="G732" s="562"/>
      <c r="H732" s="562"/>
      <c r="I732" s="562"/>
      <c r="J732" s="562"/>
      <c r="K732" s="562"/>
      <c r="L732" s="562"/>
      <c r="M732" s="562"/>
      <c r="N732" s="562"/>
      <c r="O732" s="562"/>
      <c r="P732" s="562"/>
      <c r="Q732" s="562"/>
      <c r="R732" s="562"/>
      <c r="S732" s="562"/>
      <c r="T732" s="562"/>
      <c r="U732" s="562"/>
      <c r="V732" s="562"/>
      <c r="W732" s="562"/>
      <c r="X732" s="562"/>
      <c r="Y732" s="562"/>
      <c r="Z732" s="562"/>
    </row>
    <row r="733" spans="3:26">
      <c r="C733" s="562"/>
      <c r="D733" s="562"/>
      <c r="E733" s="562"/>
      <c r="F733" s="562"/>
      <c r="G733" s="562"/>
      <c r="H733" s="562"/>
      <c r="I733" s="562"/>
      <c r="J733" s="562"/>
      <c r="K733" s="562"/>
      <c r="L733" s="562"/>
      <c r="M733" s="562"/>
      <c r="N733" s="562"/>
      <c r="O733" s="562"/>
      <c r="P733" s="562"/>
      <c r="Q733" s="562"/>
      <c r="R733" s="562"/>
      <c r="S733" s="562"/>
      <c r="T733" s="562"/>
      <c r="U733" s="562"/>
      <c r="V733" s="562"/>
      <c r="W733" s="562"/>
      <c r="X733" s="562"/>
      <c r="Y733" s="562"/>
      <c r="Z733" s="562"/>
    </row>
    <row r="734" spans="3:26">
      <c r="C734" s="562"/>
      <c r="D734" s="562"/>
      <c r="E734" s="562"/>
      <c r="F734" s="562"/>
      <c r="G734" s="562"/>
      <c r="H734" s="562"/>
      <c r="I734" s="562"/>
      <c r="J734" s="562"/>
      <c r="K734" s="562"/>
      <c r="L734" s="562"/>
      <c r="M734" s="562"/>
      <c r="N734" s="562"/>
      <c r="O734" s="562"/>
      <c r="P734" s="562"/>
      <c r="Q734" s="562"/>
      <c r="R734" s="562"/>
      <c r="S734" s="562"/>
      <c r="T734" s="562"/>
      <c r="U734" s="562"/>
      <c r="V734" s="562"/>
      <c r="W734" s="562"/>
      <c r="X734" s="562"/>
      <c r="Y734" s="562"/>
      <c r="Z734" s="562"/>
    </row>
    <row r="735" spans="3:26">
      <c r="C735" s="562"/>
      <c r="D735" s="562"/>
      <c r="E735" s="562"/>
      <c r="F735" s="562"/>
      <c r="G735" s="562"/>
      <c r="H735" s="562"/>
      <c r="I735" s="562"/>
      <c r="J735" s="562"/>
      <c r="K735" s="562"/>
      <c r="L735" s="562"/>
      <c r="M735" s="562"/>
      <c r="N735" s="562"/>
      <c r="O735" s="562"/>
      <c r="P735" s="562"/>
      <c r="Q735" s="562"/>
      <c r="R735" s="562"/>
      <c r="S735" s="562"/>
      <c r="T735" s="562"/>
      <c r="U735" s="562"/>
      <c r="V735" s="562"/>
      <c r="W735" s="562"/>
      <c r="X735" s="562"/>
      <c r="Y735" s="562"/>
      <c r="Z735" s="562"/>
    </row>
    <row r="736" spans="3:26">
      <c r="C736" s="562"/>
      <c r="D736" s="562"/>
      <c r="E736" s="562"/>
      <c r="F736" s="562"/>
      <c r="G736" s="562"/>
      <c r="H736" s="562"/>
      <c r="I736" s="562"/>
      <c r="J736" s="562"/>
      <c r="K736" s="562"/>
      <c r="L736" s="562"/>
      <c r="M736" s="562"/>
      <c r="N736" s="562"/>
      <c r="O736" s="562"/>
      <c r="P736" s="562"/>
      <c r="Q736" s="562"/>
      <c r="R736" s="562"/>
      <c r="S736" s="562"/>
      <c r="T736" s="562"/>
      <c r="U736" s="562"/>
      <c r="V736" s="562"/>
      <c r="W736" s="562"/>
      <c r="X736" s="562"/>
      <c r="Y736" s="562"/>
      <c r="Z736" s="562"/>
    </row>
    <row r="737" spans="3:26">
      <c r="C737" s="562"/>
      <c r="D737" s="562"/>
      <c r="E737" s="562"/>
      <c r="F737" s="562"/>
      <c r="G737" s="562"/>
      <c r="H737" s="562"/>
      <c r="I737" s="562"/>
      <c r="J737" s="562"/>
      <c r="K737" s="562"/>
      <c r="L737" s="562"/>
      <c r="M737" s="562"/>
      <c r="N737" s="562"/>
      <c r="O737" s="562"/>
      <c r="P737" s="562"/>
      <c r="Q737" s="562"/>
      <c r="R737" s="562"/>
      <c r="S737" s="562"/>
      <c r="T737" s="562"/>
      <c r="U737" s="562"/>
      <c r="V737" s="562"/>
      <c r="W737" s="562"/>
      <c r="X737" s="562"/>
      <c r="Y737" s="562"/>
      <c r="Z737" s="562"/>
    </row>
    <row r="738" spans="3:26">
      <c r="C738" s="562"/>
      <c r="D738" s="562"/>
      <c r="E738" s="562"/>
      <c r="F738" s="562"/>
      <c r="G738" s="562"/>
      <c r="H738" s="562"/>
      <c r="I738" s="562"/>
      <c r="J738" s="562"/>
      <c r="K738" s="562"/>
      <c r="L738" s="562"/>
      <c r="M738" s="562"/>
      <c r="N738" s="562"/>
      <c r="O738" s="562"/>
      <c r="P738" s="562"/>
      <c r="Q738" s="562"/>
      <c r="R738" s="562"/>
      <c r="S738" s="562"/>
      <c r="T738" s="562"/>
      <c r="U738" s="562"/>
      <c r="V738" s="562"/>
      <c r="W738" s="562"/>
      <c r="X738" s="562"/>
      <c r="Y738" s="562"/>
      <c r="Z738" s="562"/>
    </row>
    <row r="739" spans="3:26">
      <c r="C739" s="562"/>
      <c r="D739" s="562"/>
      <c r="E739" s="562"/>
      <c r="F739" s="562"/>
      <c r="G739" s="562"/>
      <c r="H739" s="562"/>
      <c r="I739" s="562"/>
      <c r="J739" s="562"/>
      <c r="K739" s="562"/>
      <c r="L739" s="562"/>
      <c r="M739" s="562"/>
      <c r="N739" s="562"/>
      <c r="O739" s="562"/>
      <c r="P739" s="562"/>
      <c r="Q739" s="562"/>
      <c r="R739" s="562"/>
      <c r="S739" s="562"/>
      <c r="T739" s="562"/>
      <c r="U739" s="562"/>
      <c r="V739" s="562"/>
      <c r="W739" s="562"/>
      <c r="X739" s="562"/>
      <c r="Y739" s="562"/>
      <c r="Z739" s="562"/>
    </row>
    <row r="740" spans="3:26">
      <c r="C740" s="562"/>
      <c r="D740" s="562"/>
      <c r="E740" s="562"/>
      <c r="F740" s="562"/>
      <c r="G740" s="562"/>
      <c r="H740" s="562"/>
      <c r="I740" s="562"/>
      <c r="J740" s="562"/>
      <c r="K740" s="562"/>
      <c r="L740" s="562"/>
      <c r="M740" s="562"/>
      <c r="N740" s="562"/>
      <c r="O740" s="562"/>
      <c r="P740" s="562"/>
      <c r="Q740" s="562"/>
      <c r="R740" s="562"/>
      <c r="S740" s="562"/>
      <c r="T740" s="562"/>
      <c r="U740" s="562"/>
      <c r="V740" s="562"/>
      <c r="W740" s="562"/>
      <c r="X740" s="562"/>
      <c r="Y740" s="562"/>
      <c r="Z740" s="562"/>
    </row>
    <row r="741" spans="3:26">
      <c r="C741" s="562"/>
      <c r="D741" s="562"/>
      <c r="E741" s="562"/>
      <c r="F741" s="562"/>
      <c r="G741" s="562"/>
      <c r="H741" s="562"/>
      <c r="I741" s="562"/>
      <c r="J741" s="562"/>
      <c r="K741" s="562"/>
      <c r="L741" s="562"/>
      <c r="M741" s="562"/>
      <c r="N741" s="562"/>
      <c r="O741" s="562"/>
      <c r="P741" s="562"/>
      <c r="Q741" s="562"/>
      <c r="R741" s="562"/>
      <c r="S741" s="562"/>
      <c r="T741" s="562"/>
      <c r="U741" s="562"/>
      <c r="V741" s="562"/>
      <c r="W741" s="562"/>
      <c r="X741" s="562"/>
      <c r="Y741" s="562"/>
      <c r="Z741" s="562"/>
    </row>
    <row r="742" spans="3:26">
      <c r="C742" s="562"/>
      <c r="D742" s="562"/>
      <c r="E742" s="562"/>
      <c r="F742" s="562"/>
      <c r="G742" s="562"/>
      <c r="H742" s="562"/>
      <c r="I742" s="562"/>
      <c r="J742" s="562"/>
      <c r="K742" s="562"/>
      <c r="L742" s="562"/>
      <c r="M742" s="562"/>
      <c r="N742" s="562"/>
      <c r="O742" s="562"/>
      <c r="P742" s="562"/>
      <c r="Q742" s="562"/>
      <c r="R742" s="562"/>
      <c r="S742" s="562"/>
      <c r="T742" s="562"/>
      <c r="U742" s="562"/>
      <c r="V742" s="562"/>
      <c r="W742" s="562"/>
      <c r="X742" s="562"/>
      <c r="Y742" s="562"/>
      <c r="Z742" s="562"/>
    </row>
    <row r="743" spans="3:26">
      <c r="C743" s="562"/>
      <c r="D743" s="562"/>
      <c r="E743" s="562"/>
      <c r="F743" s="562"/>
      <c r="G743" s="562"/>
      <c r="H743" s="562"/>
      <c r="I743" s="562"/>
      <c r="J743" s="562"/>
      <c r="K743" s="562"/>
      <c r="L743" s="562"/>
      <c r="M743" s="562"/>
      <c r="N743" s="562"/>
      <c r="O743" s="562"/>
      <c r="P743" s="562"/>
      <c r="Q743" s="562"/>
      <c r="R743" s="562"/>
      <c r="S743" s="562"/>
      <c r="T743" s="562"/>
      <c r="U743" s="562"/>
      <c r="V743" s="562"/>
      <c r="W743" s="562"/>
      <c r="X743" s="562"/>
      <c r="Y743" s="562"/>
      <c r="Z743" s="562"/>
    </row>
    <row r="744" spans="3:26">
      <c r="C744" s="562"/>
      <c r="D744" s="562"/>
      <c r="E744" s="562"/>
      <c r="F744" s="562"/>
      <c r="G744" s="562"/>
      <c r="H744" s="562"/>
      <c r="I744" s="562"/>
      <c r="J744" s="562"/>
      <c r="K744" s="562"/>
      <c r="L744" s="562"/>
      <c r="M744" s="562"/>
      <c r="N744" s="562"/>
      <c r="O744" s="562"/>
      <c r="P744" s="562"/>
      <c r="Q744" s="562"/>
      <c r="R744" s="562"/>
      <c r="S744" s="562"/>
      <c r="T744" s="562"/>
      <c r="U744" s="562"/>
      <c r="V744" s="562"/>
      <c r="W744" s="562"/>
      <c r="X744" s="562"/>
      <c r="Y744" s="562"/>
      <c r="Z744" s="562"/>
    </row>
    <row r="745" spans="3:26">
      <c r="C745" s="562"/>
      <c r="D745" s="562"/>
      <c r="E745" s="562"/>
      <c r="F745" s="562"/>
      <c r="G745" s="562"/>
      <c r="H745" s="562"/>
      <c r="I745" s="562"/>
      <c r="J745" s="562"/>
      <c r="K745" s="562"/>
      <c r="L745" s="562"/>
      <c r="M745" s="562"/>
      <c r="N745" s="562"/>
      <c r="O745" s="562"/>
      <c r="P745" s="562"/>
      <c r="Q745" s="562"/>
      <c r="R745" s="562"/>
      <c r="S745" s="562"/>
      <c r="T745" s="562"/>
      <c r="U745" s="562"/>
      <c r="V745" s="562"/>
      <c r="W745" s="562"/>
      <c r="X745" s="562"/>
      <c r="Y745" s="562"/>
      <c r="Z745" s="562"/>
    </row>
    <row r="746" spans="3:26">
      <c r="C746" s="562"/>
      <c r="D746" s="562"/>
      <c r="E746" s="562"/>
      <c r="F746" s="562"/>
      <c r="G746" s="562"/>
      <c r="H746" s="562"/>
      <c r="I746" s="562"/>
      <c r="J746" s="562"/>
      <c r="K746" s="562"/>
      <c r="L746" s="562"/>
      <c r="M746" s="562"/>
      <c r="N746" s="562"/>
      <c r="O746" s="562"/>
      <c r="P746" s="562"/>
      <c r="Q746" s="562"/>
      <c r="R746" s="562"/>
      <c r="S746" s="562"/>
      <c r="T746" s="562"/>
      <c r="U746" s="562"/>
      <c r="V746" s="562"/>
      <c r="W746" s="562"/>
      <c r="X746" s="562"/>
      <c r="Y746" s="562"/>
      <c r="Z746" s="562"/>
    </row>
    <row r="747" spans="3:26">
      <c r="C747" s="562"/>
      <c r="D747" s="562"/>
      <c r="E747" s="562"/>
      <c r="F747" s="562"/>
      <c r="G747" s="562"/>
      <c r="H747" s="562"/>
      <c r="I747" s="562"/>
      <c r="J747" s="562"/>
      <c r="K747" s="562"/>
      <c r="L747" s="562"/>
      <c r="M747" s="562"/>
      <c r="N747" s="562"/>
      <c r="O747" s="562"/>
      <c r="P747" s="562"/>
      <c r="Q747" s="562"/>
      <c r="R747" s="562"/>
      <c r="S747" s="562"/>
      <c r="T747" s="562"/>
      <c r="U747" s="562"/>
      <c r="V747" s="562"/>
      <c r="W747" s="562"/>
      <c r="X747" s="562"/>
      <c r="Y747" s="562"/>
      <c r="Z747" s="562"/>
    </row>
    <row r="748" spans="3:26">
      <c r="C748" s="562"/>
      <c r="D748" s="562"/>
      <c r="E748" s="562"/>
      <c r="F748" s="562"/>
      <c r="G748" s="562"/>
      <c r="H748" s="562"/>
      <c r="I748" s="562"/>
      <c r="J748" s="562"/>
      <c r="K748" s="562"/>
      <c r="L748" s="562"/>
      <c r="M748" s="562"/>
      <c r="N748" s="562"/>
      <c r="O748" s="562"/>
      <c r="P748" s="562"/>
      <c r="Q748" s="562"/>
      <c r="R748" s="562"/>
      <c r="S748" s="562"/>
      <c r="T748" s="562"/>
      <c r="U748" s="562"/>
      <c r="V748" s="562"/>
      <c r="W748" s="562"/>
      <c r="X748" s="562"/>
      <c r="Y748" s="562"/>
      <c r="Z748" s="562"/>
    </row>
    <row r="749" spans="3:26">
      <c r="C749" s="562"/>
      <c r="D749" s="562"/>
      <c r="E749" s="562"/>
      <c r="F749" s="562"/>
      <c r="G749" s="562"/>
      <c r="H749" s="562"/>
      <c r="I749" s="562"/>
      <c r="J749" s="562"/>
      <c r="K749" s="562"/>
      <c r="L749" s="562"/>
      <c r="M749" s="562"/>
      <c r="N749" s="562"/>
      <c r="O749" s="562"/>
      <c r="P749" s="562"/>
      <c r="Q749" s="562"/>
      <c r="R749" s="562"/>
      <c r="S749" s="562"/>
      <c r="T749" s="562"/>
      <c r="U749" s="562"/>
      <c r="V749" s="562"/>
      <c r="W749" s="562"/>
      <c r="X749" s="562"/>
      <c r="Y749" s="562"/>
      <c r="Z749" s="562"/>
    </row>
    <row r="750" spans="3:26">
      <c r="C750" s="562"/>
      <c r="D750" s="562"/>
      <c r="E750" s="562"/>
      <c r="F750" s="562"/>
      <c r="G750" s="562"/>
      <c r="H750" s="562"/>
      <c r="I750" s="562"/>
      <c r="J750" s="562"/>
      <c r="K750" s="562"/>
      <c r="L750" s="562"/>
      <c r="M750" s="562"/>
      <c r="N750" s="562"/>
      <c r="O750" s="562"/>
      <c r="P750" s="562"/>
      <c r="Q750" s="562"/>
      <c r="R750" s="562"/>
      <c r="S750" s="562"/>
      <c r="T750" s="562"/>
      <c r="U750" s="562"/>
      <c r="V750" s="562"/>
      <c r="W750" s="562"/>
      <c r="X750" s="562"/>
      <c r="Y750" s="562"/>
      <c r="Z750" s="562"/>
    </row>
    <row r="751" spans="3:26">
      <c r="C751" s="562"/>
      <c r="D751" s="562"/>
      <c r="E751" s="562"/>
      <c r="F751" s="562"/>
      <c r="G751" s="562"/>
      <c r="H751" s="562"/>
      <c r="I751" s="562"/>
      <c r="J751" s="562"/>
      <c r="K751" s="562"/>
      <c r="L751" s="562"/>
      <c r="M751" s="562"/>
      <c r="N751" s="562"/>
      <c r="O751" s="562"/>
      <c r="P751" s="562"/>
      <c r="Q751" s="562"/>
      <c r="R751" s="562"/>
      <c r="S751" s="562"/>
      <c r="T751" s="562"/>
      <c r="U751" s="562"/>
      <c r="V751" s="562"/>
      <c r="W751" s="562"/>
      <c r="X751" s="562"/>
      <c r="Y751" s="562"/>
      <c r="Z751" s="562"/>
    </row>
    <row r="752" spans="3:26">
      <c r="C752" s="562"/>
      <c r="D752" s="562"/>
      <c r="E752" s="562"/>
      <c r="F752" s="562"/>
      <c r="G752" s="562"/>
      <c r="H752" s="562"/>
      <c r="I752" s="562"/>
      <c r="J752" s="562"/>
      <c r="K752" s="562"/>
      <c r="L752" s="562"/>
      <c r="M752" s="562"/>
      <c r="N752" s="562"/>
      <c r="O752" s="562"/>
      <c r="P752" s="562"/>
      <c r="Q752" s="562"/>
      <c r="R752" s="562"/>
      <c r="S752" s="562"/>
      <c r="T752" s="562"/>
      <c r="U752" s="562"/>
      <c r="V752" s="562"/>
      <c r="W752" s="562"/>
      <c r="X752" s="562"/>
      <c r="Y752" s="562"/>
      <c r="Z752" s="562"/>
    </row>
    <row r="753" spans="3:26">
      <c r="C753" s="562"/>
      <c r="D753" s="562"/>
      <c r="E753" s="562"/>
      <c r="F753" s="562"/>
      <c r="G753" s="562"/>
      <c r="H753" s="562"/>
      <c r="I753" s="562"/>
      <c r="J753" s="562"/>
      <c r="K753" s="562"/>
      <c r="L753" s="562"/>
      <c r="M753" s="562"/>
      <c r="N753" s="562"/>
      <c r="O753" s="562"/>
      <c r="P753" s="562"/>
      <c r="Q753" s="562"/>
      <c r="R753" s="562"/>
      <c r="S753" s="562"/>
      <c r="T753" s="562"/>
      <c r="U753" s="562"/>
      <c r="V753" s="562"/>
      <c r="W753" s="562"/>
      <c r="X753" s="562"/>
      <c r="Y753" s="562"/>
      <c r="Z753" s="562"/>
    </row>
    <row r="754" spans="3:26">
      <c r="C754" s="562"/>
      <c r="D754" s="562"/>
      <c r="E754" s="562"/>
      <c r="F754" s="562"/>
      <c r="G754" s="562"/>
      <c r="H754" s="562"/>
      <c r="I754" s="562"/>
      <c r="J754" s="562"/>
      <c r="K754" s="562"/>
      <c r="L754" s="562"/>
      <c r="M754" s="562"/>
      <c r="N754" s="562"/>
      <c r="O754" s="562"/>
      <c r="P754" s="562"/>
      <c r="Q754" s="562"/>
      <c r="R754" s="562"/>
      <c r="S754" s="562"/>
      <c r="T754" s="562"/>
      <c r="U754" s="562"/>
      <c r="V754" s="562"/>
      <c r="W754" s="562"/>
      <c r="X754" s="562"/>
      <c r="Y754" s="562"/>
      <c r="Z754" s="562"/>
    </row>
    <row r="755" spans="3:26">
      <c r="C755" s="562"/>
      <c r="D755" s="562"/>
      <c r="E755" s="562"/>
      <c r="F755" s="562"/>
      <c r="G755" s="562"/>
      <c r="H755" s="562"/>
      <c r="I755" s="562"/>
      <c r="J755" s="562"/>
      <c r="K755" s="562"/>
      <c r="L755" s="562"/>
      <c r="M755" s="562"/>
      <c r="N755" s="562"/>
      <c r="O755" s="562"/>
      <c r="P755" s="562"/>
      <c r="Q755" s="562"/>
      <c r="R755" s="562"/>
      <c r="S755" s="562"/>
      <c r="T755" s="562"/>
      <c r="U755" s="562"/>
      <c r="V755" s="562"/>
      <c r="W755" s="562"/>
      <c r="X755" s="562"/>
      <c r="Y755" s="562"/>
      <c r="Z755" s="562"/>
    </row>
    <row r="756" spans="3:26">
      <c r="C756" s="562"/>
      <c r="D756" s="562"/>
      <c r="E756" s="562"/>
      <c r="F756" s="562"/>
      <c r="G756" s="562"/>
      <c r="H756" s="562"/>
      <c r="I756" s="562"/>
      <c r="J756" s="562"/>
      <c r="K756" s="562"/>
      <c r="L756" s="562"/>
      <c r="M756" s="562"/>
      <c r="N756" s="562"/>
      <c r="O756" s="562"/>
      <c r="P756" s="562"/>
      <c r="Q756" s="562"/>
      <c r="R756" s="562"/>
      <c r="S756" s="562"/>
      <c r="T756" s="562"/>
      <c r="U756" s="562"/>
      <c r="V756" s="562"/>
      <c r="W756" s="562"/>
      <c r="X756" s="562"/>
      <c r="Y756" s="562"/>
      <c r="Z756" s="562"/>
    </row>
    <row r="757" spans="3:26">
      <c r="C757" s="562"/>
      <c r="D757" s="562"/>
      <c r="E757" s="562"/>
      <c r="F757" s="562"/>
      <c r="G757" s="562"/>
      <c r="H757" s="562"/>
      <c r="I757" s="562"/>
      <c r="J757" s="562"/>
      <c r="K757" s="562"/>
      <c r="L757" s="562"/>
      <c r="M757" s="562"/>
      <c r="N757" s="562"/>
      <c r="O757" s="562"/>
      <c r="P757" s="562"/>
      <c r="Q757" s="562"/>
      <c r="R757" s="562"/>
      <c r="S757" s="562"/>
      <c r="T757" s="562"/>
      <c r="U757" s="562"/>
      <c r="V757" s="562"/>
      <c r="W757" s="562"/>
      <c r="X757" s="562"/>
      <c r="Y757" s="562"/>
      <c r="Z757" s="562"/>
    </row>
    <row r="758" spans="3:26">
      <c r="C758" s="562"/>
      <c r="D758" s="562"/>
      <c r="E758" s="562"/>
      <c r="F758" s="562"/>
      <c r="G758" s="562"/>
      <c r="H758" s="562"/>
      <c r="I758" s="562"/>
      <c r="J758" s="562"/>
      <c r="K758" s="562"/>
      <c r="L758" s="562"/>
      <c r="M758" s="562"/>
      <c r="N758" s="562"/>
      <c r="O758" s="562"/>
      <c r="P758" s="562"/>
      <c r="Q758" s="562"/>
      <c r="R758" s="562"/>
      <c r="S758" s="562"/>
      <c r="T758" s="562"/>
      <c r="U758" s="562"/>
      <c r="V758" s="562"/>
      <c r="W758" s="562"/>
      <c r="X758" s="562"/>
      <c r="Y758" s="562"/>
      <c r="Z758" s="562"/>
    </row>
    <row r="759" spans="3:26">
      <c r="C759" s="562"/>
      <c r="D759" s="562"/>
      <c r="E759" s="562"/>
      <c r="F759" s="562"/>
      <c r="G759" s="562"/>
      <c r="H759" s="562"/>
      <c r="I759" s="562"/>
      <c r="J759" s="562"/>
      <c r="K759" s="562"/>
      <c r="L759" s="562"/>
      <c r="M759" s="562"/>
      <c r="N759" s="562"/>
      <c r="O759" s="562"/>
      <c r="P759" s="562"/>
      <c r="Q759" s="562"/>
      <c r="R759" s="562"/>
      <c r="S759" s="562"/>
      <c r="T759" s="562"/>
      <c r="U759" s="562"/>
      <c r="V759" s="562"/>
      <c r="W759" s="562"/>
      <c r="X759" s="562"/>
      <c r="Y759" s="562"/>
      <c r="Z759" s="562"/>
    </row>
    <row r="760" spans="3:26">
      <c r="C760" s="562"/>
      <c r="D760" s="562"/>
      <c r="E760" s="562"/>
      <c r="F760" s="562"/>
      <c r="G760" s="562"/>
      <c r="H760" s="562"/>
      <c r="I760" s="562"/>
      <c r="J760" s="562"/>
      <c r="K760" s="562"/>
      <c r="L760" s="562"/>
      <c r="M760" s="562"/>
      <c r="N760" s="562"/>
      <c r="O760" s="562"/>
      <c r="P760" s="562"/>
      <c r="Q760" s="562"/>
      <c r="R760" s="562"/>
      <c r="S760" s="562"/>
      <c r="T760" s="562"/>
      <c r="U760" s="562"/>
      <c r="V760" s="562"/>
      <c r="W760" s="562"/>
      <c r="X760" s="562"/>
      <c r="Y760" s="562"/>
      <c r="Z760" s="562"/>
    </row>
    <row r="761" spans="3:26">
      <c r="C761" s="562"/>
      <c r="D761" s="562"/>
      <c r="E761" s="562"/>
      <c r="F761" s="562"/>
      <c r="G761" s="562"/>
      <c r="H761" s="562"/>
      <c r="I761" s="562"/>
      <c r="J761" s="562"/>
      <c r="K761" s="562"/>
      <c r="L761" s="562"/>
      <c r="M761" s="562"/>
      <c r="N761" s="562"/>
      <c r="O761" s="562"/>
      <c r="P761" s="562"/>
      <c r="Q761" s="562"/>
      <c r="R761" s="562"/>
      <c r="S761" s="562"/>
      <c r="T761" s="562"/>
      <c r="U761" s="562"/>
      <c r="V761" s="562"/>
      <c r="W761" s="562"/>
      <c r="X761" s="562"/>
      <c r="Y761" s="562"/>
      <c r="Z761" s="562"/>
    </row>
    <row r="762" spans="3:26">
      <c r="C762" s="562"/>
      <c r="D762" s="562"/>
      <c r="E762" s="562"/>
      <c r="F762" s="562"/>
      <c r="G762" s="562"/>
      <c r="H762" s="562"/>
      <c r="I762" s="562"/>
      <c r="J762" s="562"/>
      <c r="K762" s="562"/>
      <c r="L762" s="562"/>
      <c r="M762" s="562"/>
      <c r="N762" s="562"/>
      <c r="O762" s="562"/>
      <c r="P762" s="562"/>
      <c r="Q762" s="562"/>
      <c r="R762" s="562"/>
      <c r="S762" s="562"/>
      <c r="T762" s="562"/>
      <c r="U762" s="562"/>
      <c r="V762" s="562"/>
      <c r="W762" s="562"/>
      <c r="X762" s="562"/>
      <c r="Y762" s="562"/>
      <c r="Z762" s="562"/>
    </row>
    <row r="763" spans="3:26">
      <c r="C763" s="562"/>
      <c r="D763" s="562"/>
      <c r="E763" s="562"/>
      <c r="F763" s="562"/>
      <c r="G763" s="562"/>
      <c r="H763" s="562"/>
      <c r="I763" s="562"/>
      <c r="J763" s="562"/>
      <c r="K763" s="562"/>
      <c r="L763" s="562"/>
      <c r="M763" s="562"/>
      <c r="N763" s="562"/>
      <c r="O763" s="562"/>
      <c r="P763" s="562"/>
      <c r="Q763" s="562"/>
      <c r="R763" s="562"/>
      <c r="S763" s="562"/>
      <c r="T763" s="562"/>
      <c r="U763" s="562"/>
      <c r="V763" s="562"/>
      <c r="W763" s="562"/>
      <c r="X763" s="562"/>
      <c r="Y763" s="562"/>
      <c r="Z763" s="562"/>
    </row>
    <row r="764" spans="3:26">
      <c r="C764" s="562"/>
      <c r="D764" s="562"/>
      <c r="E764" s="562"/>
      <c r="F764" s="562"/>
      <c r="G764" s="562"/>
      <c r="H764" s="562"/>
      <c r="I764" s="562"/>
      <c r="J764" s="562"/>
      <c r="K764" s="562"/>
      <c r="L764" s="562"/>
      <c r="M764" s="562"/>
      <c r="N764" s="562"/>
      <c r="O764" s="562"/>
      <c r="P764" s="562"/>
      <c r="Q764" s="562"/>
      <c r="R764" s="562"/>
      <c r="S764" s="562"/>
      <c r="T764" s="562"/>
      <c r="U764" s="562"/>
      <c r="V764" s="562"/>
      <c r="W764" s="562"/>
      <c r="X764" s="562"/>
      <c r="Y764" s="562"/>
      <c r="Z764" s="562"/>
    </row>
    <row r="765" spans="3:26">
      <c r="C765" s="562"/>
      <c r="D765" s="562"/>
      <c r="E765" s="562"/>
      <c r="F765" s="562"/>
      <c r="G765" s="562"/>
      <c r="H765" s="562"/>
      <c r="I765" s="562"/>
      <c r="J765" s="562"/>
      <c r="K765" s="562"/>
      <c r="L765" s="562"/>
      <c r="M765" s="562"/>
      <c r="N765" s="562"/>
      <c r="O765" s="562"/>
      <c r="P765" s="562"/>
      <c r="Q765" s="562"/>
      <c r="R765" s="562"/>
      <c r="S765" s="562"/>
      <c r="T765" s="562"/>
      <c r="U765" s="562"/>
      <c r="V765" s="562"/>
      <c r="W765" s="562"/>
      <c r="X765" s="562"/>
      <c r="Y765" s="562"/>
      <c r="Z765" s="562"/>
    </row>
    <row r="766" spans="3:26">
      <c r="C766" s="562"/>
      <c r="D766" s="562"/>
      <c r="E766" s="562"/>
      <c r="F766" s="562"/>
      <c r="G766" s="562"/>
      <c r="H766" s="562"/>
      <c r="I766" s="562"/>
      <c r="J766" s="562"/>
      <c r="K766" s="562"/>
      <c r="L766" s="562"/>
      <c r="M766" s="562"/>
      <c r="N766" s="562"/>
      <c r="O766" s="562"/>
      <c r="P766" s="562"/>
      <c r="Q766" s="562"/>
      <c r="R766" s="562"/>
      <c r="S766" s="562"/>
      <c r="T766" s="562"/>
      <c r="U766" s="562"/>
      <c r="V766" s="562"/>
      <c r="W766" s="562"/>
      <c r="X766" s="562"/>
      <c r="Y766" s="562"/>
      <c r="Z766" s="562"/>
    </row>
    <row r="767" spans="3:26">
      <c r="C767" s="562"/>
      <c r="D767" s="562"/>
      <c r="E767" s="562"/>
      <c r="F767" s="562"/>
      <c r="G767" s="562"/>
      <c r="H767" s="562"/>
      <c r="I767" s="562"/>
      <c r="J767" s="562"/>
      <c r="K767" s="562"/>
      <c r="L767" s="562"/>
      <c r="M767" s="562"/>
      <c r="N767" s="562"/>
      <c r="O767" s="562"/>
      <c r="P767" s="562"/>
      <c r="Q767" s="562"/>
      <c r="R767" s="562"/>
      <c r="S767" s="562"/>
      <c r="T767" s="562"/>
      <c r="U767" s="562"/>
      <c r="V767" s="562"/>
      <c r="W767" s="562"/>
      <c r="X767" s="562"/>
      <c r="Y767" s="562"/>
      <c r="Z767" s="562"/>
    </row>
    <row r="768" spans="3:26">
      <c r="C768" s="562"/>
      <c r="D768" s="562"/>
      <c r="E768" s="562"/>
      <c r="F768" s="562"/>
      <c r="G768" s="562"/>
      <c r="H768" s="562"/>
      <c r="I768" s="562"/>
      <c r="J768" s="562"/>
      <c r="K768" s="562"/>
      <c r="L768" s="562"/>
      <c r="M768" s="562"/>
      <c r="N768" s="562"/>
      <c r="O768" s="562"/>
      <c r="P768" s="562"/>
      <c r="Q768" s="562"/>
      <c r="R768" s="562"/>
      <c r="S768" s="562"/>
      <c r="T768" s="562"/>
      <c r="U768" s="562"/>
      <c r="V768" s="562"/>
      <c r="W768" s="562"/>
      <c r="X768" s="562"/>
      <c r="Y768" s="562"/>
      <c r="Z768" s="562"/>
    </row>
    <row r="769" spans="3:26">
      <c r="C769" s="562"/>
      <c r="D769" s="562"/>
      <c r="E769" s="562"/>
      <c r="F769" s="562"/>
      <c r="G769" s="562"/>
      <c r="H769" s="562"/>
      <c r="I769" s="562"/>
      <c r="J769" s="562"/>
      <c r="K769" s="562"/>
      <c r="L769" s="562"/>
      <c r="M769" s="562"/>
      <c r="N769" s="562"/>
      <c r="O769" s="562"/>
      <c r="P769" s="562"/>
      <c r="Q769" s="562"/>
      <c r="R769" s="562"/>
      <c r="S769" s="562"/>
      <c r="T769" s="562"/>
      <c r="U769" s="562"/>
      <c r="V769" s="562"/>
      <c r="W769" s="562"/>
      <c r="X769" s="562"/>
      <c r="Y769" s="562"/>
      <c r="Z769" s="562"/>
    </row>
    <row r="770" spans="3:26">
      <c r="C770" s="562"/>
      <c r="D770" s="562"/>
      <c r="E770" s="562"/>
      <c r="F770" s="562"/>
      <c r="G770" s="562"/>
      <c r="H770" s="562"/>
      <c r="I770" s="562"/>
      <c r="J770" s="562"/>
      <c r="K770" s="562"/>
      <c r="L770" s="562"/>
      <c r="M770" s="562"/>
      <c r="N770" s="562"/>
      <c r="O770" s="562"/>
      <c r="P770" s="562"/>
      <c r="Q770" s="562"/>
      <c r="R770" s="562"/>
      <c r="S770" s="562"/>
      <c r="T770" s="562"/>
      <c r="U770" s="562"/>
      <c r="V770" s="562"/>
      <c r="W770" s="562"/>
      <c r="X770" s="562"/>
      <c r="Y770" s="562"/>
      <c r="Z770" s="562"/>
    </row>
    <row r="771" spans="3:26">
      <c r="C771" s="562"/>
      <c r="D771" s="562"/>
      <c r="E771" s="562"/>
      <c r="F771" s="562"/>
      <c r="G771" s="562"/>
      <c r="H771" s="562"/>
      <c r="I771" s="562"/>
      <c r="J771" s="562"/>
      <c r="K771" s="562"/>
      <c r="L771" s="562"/>
      <c r="M771" s="562"/>
      <c r="N771" s="562"/>
      <c r="O771" s="562"/>
      <c r="P771" s="562"/>
      <c r="Q771" s="562"/>
      <c r="R771" s="562"/>
      <c r="S771" s="562"/>
      <c r="T771" s="562"/>
      <c r="U771" s="562"/>
      <c r="V771" s="562"/>
      <c r="W771" s="562"/>
      <c r="X771" s="562"/>
      <c r="Y771" s="562"/>
      <c r="Z771" s="562"/>
    </row>
    <row r="772" spans="3:26">
      <c r="C772" s="562"/>
      <c r="D772" s="562"/>
      <c r="E772" s="562"/>
      <c r="F772" s="562"/>
      <c r="G772" s="562"/>
      <c r="H772" s="562"/>
      <c r="I772" s="562"/>
      <c r="J772" s="562"/>
      <c r="K772" s="562"/>
      <c r="L772" s="562"/>
      <c r="M772" s="562"/>
      <c r="N772" s="562"/>
      <c r="O772" s="562"/>
      <c r="P772" s="562"/>
      <c r="Q772" s="562"/>
      <c r="R772" s="562"/>
      <c r="S772" s="562"/>
      <c r="T772" s="562"/>
      <c r="U772" s="562"/>
      <c r="V772" s="562"/>
      <c r="W772" s="562"/>
      <c r="X772" s="562"/>
      <c r="Y772" s="562"/>
      <c r="Z772" s="562"/>
    </row>
    <row r="773" spans="3:26">
      <c r="C773" s="562"/>
      <c r="D773" s="562"/>
      <c r="E773" s="562"/>
      <c r="F773" s="562"/>
      <c r="G773" s="562"/>
      <c r="H773" s="562"/>
      <c r="I773" s="562"/>
      <c r="J773" s="562"/>
      <c r="K773" s="562"/>
      <c r="L773" s="562"/>
      <c r="M773" s="562"/>
      <c r="N773" s="562"/>
      <c r="O773" s="562"/>
      <c r="P773" s="562"/>
      <c r="Q773" s="562"/>
      <c r="R773" s="562"/>
      <c r="S773" s="562"/>
      <c r="T773" s="562"/>
      <c r="U773" s="562"/>
      <c r="V773" s="562"/>
      <c r="W773" s="562"/>
      <c r="X773" s="562"/>
      <c r="Y773" s="562"/>
      <c r="Z773" s="562"/>
    </row>
    <row r="774" spans="3:26">
      <c r="C774" s="562"/>
      <c r="D774" s="562"/>
      <c r="E774" s="562"/>
      <c r="F774" s="562"/>
      <c r="G774" s="562"/>
      <c r="H774" s="562"/>
      <c r="I774" s="562"/>
      <c r="J774" s="562"/>
      <c r="K774" s="562"/>
      <c r="L774" s="562"/>
      <c r="M774" s="562"/>
      <c r="N774" s="562"/>
      <c r="O774" s="562"/>
      <c r="P774" s="562"/>
      <c r="Q774" s="562"/>
      <c r="R774" s="562"/>
      <c r="S774" s="562"/>
      <c r="T774" s="562"/>
      <c r="U774" s="562"/>
      <c r="V774" s="562"/>
      <c r="W774" s="562"/>
      <c r="X774" s="562"/>
      <c r="Y774" s="562"/>
      <c r="Z774" s="562"/>
    </row>
    <row r="775" spans="3:26">
      <c r="C775" s="562"/>
      <c r="D775" s="562"/>
      <c r="E775" s="562"/>
      <c r="F775" s="562"/>
      <c r="G775" s="562"/>
      <c r="H775" s="562"/>
      <c r="I775" s="562"/>
      <c r="J775" s="562"/>
      <c r="K775" s="562"/>
      <c r="L775" s="562"/>
      <c r="M775" s="562"/>
      <c r="N775" s="562"/>
      <c r="O775" s="562"/>
      <c r="P775" s="562"/>
      <c r="Q775" s="562"/>
      <c r="R775" s="562"/>
      <c r="S775" s="562"/>
      <c r="T775" s="562"/>
      <c r="U775" s="562"/>
      <c r="V775" s="562"/>
      <c r="W775" s="562"/>
      <c r="X775" s="562"/>
      <c r="Y775" s="562"/>
      <c r="Z775" s="562"/>
    </row>
    <row r="776" spans="3:26">
      <c r="C776" s="562"/>
      <c r="D776" s="562"/>
      <c r="E776" s="562"/>
      <c r="F776" s="562"/>
      <c r="G776" s="562"/>
      <c r="H776" s="562"/>
      <c r="I776" s="562"/>
      <c r="J776" s="562"/>
      <c r="K776" s="562"/>
      <c r="L776" s="562"/>
      <c r="M776" s="562"/>
      <c r="N776" s="562"/>
      <c r="O776" s="562"/>
      <c r="P776" s="562"/>
      <c r="Q776" s="562"/>
      <c r="R776" s="562"/>
      <c r="S776" s="562"/>
      <c r="T776" s="562"/>
      <c r="U776" s="562"/>
      <c r="V776" s="562"/>
      <c r="W776" s="562"/>
      <c r="X776" s="562"/>
      <c r="Y776" s="562"/>
      <c r="Z776" s="562"/>
    </row>
    <row r="777" spans="3:26">
      <c r="C777" s="562"/>
      <c r="D777" s="562"/>
      <c r="E777" s="562"/>
      <c r="F777" s="562"/>
      <c r="G777" s="562"/>
      <c r="H777" s="562"/>
      <c r="I777" s="562"/>
      <c r="J777" s="562"/>
      <c r="K777" s="562"/>
      <c r="L777" s="562"/>
      <c r="M777" s="562"/>
      <c r="N777" s="562"/>
      <c r="O777" s="562"/>
      <c r="P777" s="562"/>
      <c r="Q777" s="562"/>
      <c r="R777" s="562"/>
      <c r="S777" s="562"/>
      <c r="T777" s="562"/>
      <c r="U777" s="562"/>
      <c r="V777" s="562"/>
      <c r="W777" s="562"/>
      <c r="X777" s="562"/>
      <c r="Y777" s="562"/>
      <c r="Z777" s="562"/>
    </row>
    <row r="778" spans="3:26">
      <c r="C778" s="562"/>
      <c r="D778" s="562"/>
      <c r="E778" s="562"/>
      <c r="F778" s="562"/>
      <c r="G778" s="562"/>
      <c r="H778" s="562"/>
      <c r="I778" s="562"/>
      <c r="J778" s="562"/>
      <c r="K778" s="562"/>
      <c r="L778" s="562"/>
      <c r="M778" s="562"/>
      <c r="N778" s="562"/>
      <c r="O778" s="562"/>
      <c r="P778" s="562"/>
      <c r="Q778" s="562"/>
      <c r="R778" s="562"/>
      <c r="S778" s="562"/>
      <c r="T778" s="562"/>
      <c r="U778" s="562"/>
      <c r="V778" s="562"/>
      <c r="W778" s="562"/>
      <c r="X778" s="562"/>
      <c r="Y778" s="562"/>
      <c r="Z778" s="562"/>
    </row>
    <row r="779" spans="3:26">
      <c r="C779" s="562"/>
      <c r="D779" s="562"/>
      <c r="E779" s="562"/>
      <c r="F779" s="562"/>
      <c r="G779" s="562"/>
      <c r="H779" s="562"/>
      <c r="I779" s="562"/>
      <c r="J779" s="562"/>
      <c r="K779" s="562"/>
      <c r="L779" s="562"/>
      <c r="M779" s="562"/>
      <c r="N779" s="562"/>
      <c r="O779" s="562"/>
      <c r="P779" s="562"/>
      <c r="Q779" s="562"/>
      <c r="R779" s="562"/>
      <c r="S779" s="562"/>
      <c r="T779" s="562"/>
      <c r="U779" s="562"/>
      <c r="V779" s="562"/>
      <c r="W779" s="562"/>
      <c r="X779" s="562"/>
      <c r="Y779" s="562"/>
      <c r="Z779" s="562"/>
    </row>
    <row r="780" spans="3:26">
      <c r="C780" s="562"/>
      <c r="D780" s="562"/>
      <c r="E780" s="562"/>
      <c r="F780" s="562"/>
      <c r="G780" s="562"/>
      <c r="H780" s="562"/>
      <c r="I780" s="562"/>
      <c r="J780" s="562"/>
      <c r="K780" s="562"/>
      <c r="L780" s="562"/>
      <c r="M780" s="562"/>
      <c r="N780" s="562"/>
      <c r="O780" s="562"/>
      <c r="P780" s="562"/>
      <c r="Q780" s="562"/>
      <c r="R780" s="562"/>
      <c r="S780" s="562"/>
      <c r="T780" s="562"/>
      <c r="U780" s="562"/>
      <c r="V780" s="562"/>
      <c r="W780" s="562"/>
      <c r="X780" s="562"/>
      <c r="Y780" s="562"/>
      <c r="Z780" s="562"/>
    </row>
    <row r="781" spans="3:26">
      <c r="C781" s="562"/>
      <c r="D781" s="562"/>
      <c r="E781" s="562"/>
      <c r="F781" s="562"/>
      <c r="G781" s="562"/>
      <c r="H781" s="562"/>
      <c r="I781" s="562"/>
      <c r="J781" s="562"/>
      <c r="K781" s="562"/>
      <c r="L781" s="562"/>
      <c r="M781" s="562"/>
      <c r="N781" s="562"/>
      <c r="O781" s="562"/>
      <c r="P781" s="562"/>
      <c r="Q781" s="562"/>
      <c r="R781" s="562"/>
      <c r="S781" s="562"/>
      <c r="T781" s="562"/>
      <c r="U781" s="562"/>
      <c r="V781" s="562"/>
      <c r="W781" s="562"/>
      <c r="X781" s="562"/>
      <c r="Y781" s="562"/>
      <c r="Z781" s="562"/>
    </row>
    <row r="782" spans="3:26">
      <c r="C782" s="562"/>
      <c r="D782" s="562"/>
      <c r="E782" s="562"/>
      <c r="F782" s="562"/>
      <c r="G782" s="562"/>
      <c r="H782" s="562"/>
      <c r="I782" s="562"/>
      <c r="J782" s="562"/>
      <c r="K782" s="562"/>
      <c r="L782" s="562"/>
      <c r="M782" s="562"/>
      <c r="N782" s="562"/>
      <c r="O782" s="562"/>
      <c r="P782" s="562"/>
      <c r="Q782" s="562"/>
      <c r="R782" s="562"/>
      <c r="S782" s="562"/>
      <c r="T782" s="562"/>
      <c r="U782" s="562"/>
      <c r="V782" s="562"/>
      <c r="W782" s="562"/>
      <c r="X782" s="562"/>
      <c r="Y782" s="562"/>
      <c r="Z782" s="562"/>
    </row>
    <row r="783" spans="3:26">
      <c r="C783" s="562"/>
      <c r="D783" s="562"/>
      <c r="E783" s="562"/>
      <c r="F783" s="562"/>
      <c r="G783" s="562"/>
      <c r="H783" s="562"/>
      <c r="I783" s="562"/>
      <c r="J783" s="562"/>
      <c r="K783" s="562"/>
      <c r="L783" s="562"/>
      <c r="M783" s="562"/>
      <c r="N783" s="562"/>
      <c r="O783" s="562"/>
      <c r="P783" s="562"/>
      <c r="Q783" s="562"/>
      <c r="R783" s="562"/>
      <c r="S783" s="562"/>
      <c r="T783" s="562"/>
      <c r="U783" s="562"/>
      <c r="V783" s="562"/>
      <c r="W783" s="562"/>
      <c r="X783" s="562"/>
      <c r="Y783" s="562"/>
      <c r="Z783" s="562"/>
    </row>
    <row r="784" spans="3:26">
      <c r="C784" s="562"/>
      <c r="D784" s="562"/>
      <c r="E784" s="562"/>
      <c r="F784" s="562"/>
      <c r="G784" s="562"/>
      <c r="H784" s="562"/>
      <c r="I784" s="562"/>
      <c r="J784" s="562"/>
      <c r="K784" s="562"/>
      <c r="L784" s="562"/>
      <c r="M784" s="562"/>
      <c r="N784" s="562"/>
      <c r="O784" s="562"/>
      <c r="P784" s="562"/>
      <c r="Q784" s="562"/>
      <c r="R784" s="562"/>
      <c r="S784" s="562"/>
      <c r="T784" s="562"/>
      <c r="U784" s="562"/>
      <c r="V784" s="562"/>
      <c r="W784" s="562"/>
      <c r="X784" s="562"/>
      <c r="Y784" s="562"/>
      <c r="Z784" s="562"/>
    </row>
    <row r="785" spans="3:26">
      <c r="C785" s="562"/>
      <c r="D785" s="562"/>
      <c r="E785" s="562"/>
      <c r="F785" s="562"/>
      <c r="G785" s="562"/>
      <c r="H785" s="562"/>
      <c r="I785" s="562"/>
      <c r="J785" s="562"/>
      <c r="K785" s="562"/>
      <c r="L785" s="562"/>
      <c r="M785" s="562"/>
      <c r="N785" s="562"/>
      <c r="O785" s="562"/>
      <c r="P785" s="562"/>
      <c r="Q785" s="562"/>
      <c r="R785" s="562"/>
      <c r="S785" s="562"/>
      <c r="T785" s="562"/>
      <c r="U785" s="562"/>
      <c r="V785" s="562"/>
      <c r="W785" s="562"/>
      <c r="X785" s="562"/>
      <c r="Y785" s="562"/>
      <c r="Z785" s="562"/>
    </row>
    <row r="786" spans="3:26">
      <c r="C786" s="562"/>
      <c r="D786" s="562"/>
      <c r="E786" s="562"/>
      <c r="F786" s="562"/>
      <c r="G786" s="562"/>
      <c r="H786" s="562"/>
      <c r="I786" s="562"/>
      <c r="J786" s="562"/>
      <c r="K786" s="562"/>
      <c r="L786" s="562"/>
      <c r="M786" s="562"/>
      <c r="N786" s="562"/>
      <c r="O786" s="562"/>
      <c r="P786" s="562"/>
      <c r="Q786" s="562"/>
      <c r="R786" s="562"/>
      <c r="S786" s="562"/>
      <c r="T786" s="562"/>
      <c r="U786" s="562"/>
      <c r="V786" s="562"/>
      <c r="W786" s="562"/>
      <c r="X786" s="562"/>
      <c r="Y786" s="562"/>
      <c r="Z786" s="562"/>
    </row>
    <row r="787" spans="3:26">
      <c r="C787" s="562"/>
      <c r="D787" s="562"/>
      <c r="E787" s="562"/>
      <c r="F787" s="562"/>
      <c r="G787" s="562"/>
      <c r="H787" s="562"/>
      <c r="I787" s="562"/>
      <c r="J787" s="562"/>
      <c r="K787" s="562"/>
      <c r="L787" s="562"/>
      <c r="M787" s="562"/>
      <c r="N787" s="562"/>
      <c r="O787" s="562"/>
      <c r="P787" s="562"/>
      <c r="Q787" s="562"/>
      <c r="R787" s="562"/>
      <c r="S787" s="562"/>
      <c r="T787" s="562"/>
      <c r="U787" s="562"/>
      <c r="V787" s="562"/>
      <c r="W787" s="562"/>
      <c r="X787" s="562"/>
      <c r="Y787" s="562"/>
      <c r="Z787" s="562"/>
    </row>
    <row r="788" spans="3:26">
      <c r="C788" s="562"/>
      <c r="D788" s="562"/>
      <c r="E788" s="562"/>
      <c r="F788" s="562"/>
      <c r="G788" s="562"/>
      <c r="H788" s="562"/>
      <c r="I788" s="562"/>
      <c r="J788" s="562"/>
      <c r="K788" s="562"/>
      <c r="L788" s="562"/>
      <c r="M788" s="562"/>
      <c r="N788" s="562"/>
      <c r="O788" s="562"/>
      <c r="P788" s="562"/>
      <c r="Q788" s="562"/>
      <c r="R788" s="562"/>
      <c r="S788" s="562"/>
      <c r="T788" s="562"/>
      <c r="U788" s="562"/>
      <c r="V788" s="562"/>
      <c r="W788" s="562"/>
      <c r="X788" s="562"/>
      <c r="Y788" s="562"/>
      <c r="Z788" s="562"/>
    </row>
    <row r="789" spans="3:26">
      <c r="C789" s="562"/>
      <c r="D789" s="562"/>
      <c r="E789" s="562"/>
      <c r="F789" s="562"/>
      <c r="G789" s="562"/>
      <c r="H789" s="562"/>
      <c r="I789" s="562"/>
      <c r="J789" s="562"/>
      <c r="K789" s="562"/>
      <c r="L789" s="562"/>
      <c r="M789" s="562"/>
      <c r="N789" s="562"/>
      <c r="O789" s="562"/>
      <c r="P789" s="562"/>
      <c r="Q789" s="562"/>
      <c r="R789" s="562"/>
      <c r="S789" s="562"/>
      <c r="T789" s="562"/>
      <c r="U789" s="562"/>
      <c r="V789" s="562"/>
      <c r="W789" s="562"/>
      <c r="X789" s="562"/>
      <c r="Y789" s="562"/>
      <c r="Z789" s="562"/>
    </row>
    <row r="790" spans="3:26">
      <c r="C790" s="562"/>
      <c r="D790" s="562"/>
      <c r="E790" s="562"/>
      <c r="F790" s="562"/>
      <c r="G790" s="562"/>
      <c r="H790" s="562"/>
      <c r="I790" s="562"/>
      <c r="J790" s="562"/>
      <c r="K790" s="562"/>
      <c r="L790" s="562"/>
      <c r="M790" s="562"/>
      <c r="N790" s="562"/>
      <c r="O790" s="562"/>
      <c r="P790" s="562"/>
      <c r="Q790" s="562"/>
      <c r="R790" s="562"/>
      <c r="S790" s="562"/>
      <c r="T790" s="562"/>
      <c r="U790" s="562"/>
      <c r="V790" s="562"/>
      <c r="W790" s="562"/>
      <c r="X790" s="562"/>
      <c r="Y790" s="562"/>
      <c r="Z790" s="562"/>
    </row>
    <row r="791" spans="3:26">
      <c r="C791" s="562"/>
      <c r="D791" s="562"/>
      <c r="E791" s="562"/>
      <c r="F791" s="562"/>
      <c r="G791" s="562"/>
      <c r="H791" s="562"/>
      <c r="I791" s="562"/>
      <c r="J791" s="562"/>
      <c r="K791" s="562"/>
      <c r="L791" s="562"/>
      <c r="M791" s="562"/>
      <c r="N791" s="562"/>
      <c r="O791" s="562"/>
      <c r="P791" s="562"/>
      <c r="Q791" s="562"/>
      <c r="R791" s="562"/>
      <c r="S791" s="562"/>
      <c r="T791" s="562"/>
      <c r="U791" s="562"/>
      <c r="V791" s="562"/>
      <c r="W791" s="562"/>
      <c r="X791" s="562"/>
      <c r="Y791" s="562"/>
      <c r="Z791" s="562"/>
    </row>
    <row r="792" spans="3:26">
      <c r="C792" s="562"/>
      <c r="D792" s="562"/>
      <c r="E792" s="562"/>
      <c r="F792" s="562"/>
      <c r="G792" s="562"/>
      <c r="H792" s="562"/>
      <c r="I792" s="562"/>
      <c r="J792" s="562"/>
      <c r="K792" s="562"/>
      <c r="L792" s="562"/>
      <c r="M792" s="562"/>
      <c r="N792" s="562"/>
      <c r="O792" s="562"/>
      <c r="P792" s="562"/>
      <c r="Q792" s="562"/>
      <c r="R792" s="562"/>
      <c r="S792" s="562"/>
      <c r="T792" s="562"/>
      <c r="U792" s="562"/>
      <c r="V792" s="562"/>
      <c r="W792" s="562"/>
      <c r="X792" s="562"/>
      <c r="Y792" s="562"/>
      <c r="Z792" s="562"/>
    </row>
    <row r="793" spans="3:26">
      <c r="C793" s="562"/>
      <c r="D793" s="562"/>
      <c r="E793" s="562"/>
      <c r="F793" s="562"/>
      <c r="G793" s="562"/>
      <c r="H793" s="562"/>
      <c r="I793" s="562"/>
      <c r="J793" s="562"/>
      <c r="K793" s="562"/>
      <c r="L793" s="562"/>
      <c r="M793" s="562"/>
      <c r="N793" s="562"/>
      <c r="O793" s="562"/>
      <c r="P793" s="562"/>
      <c r="Q793" s="562"/>
      <c r="R793" s="562"/>
      <c r="S793" s="562"/>
      <c r="T793" s="562"/>
      <c r="U793" s="562"/>
      <c r="V793" s="562"/>
      <c r="W793" s="562"/>
      <c r="X793" s="562"/>
      <c r="Y793" s="562"/>
      <c r="Z793" s="562"/>
    </row>
    <row r="794" spans="3:26">
      <c r="C794" s="562"/>
      <c r="D794" s="562"/>
      <c r="E794" s="562"/>
      <c r="F794" s="562"/>
      <c r="G794" s="562"/>
      <c r="H794" s="562"/>
      <c r="I794" s="562"/>
      <c r="J794" s="562"/>
      <c r="K794" s="562"/>
      <c r="L794" s="562"/>
      <c r="M794" s="562"/>
      <c r="N794" s="562"/>
      <c r="O794" s="562"/>
      <c r="P794" s="562"/>
      <c r="Q794" s="562"/>
      <c r="R794" s="562"/>
      <c r="S794" s="562"/>
      <c r="T794" s="562"/>
      <c r="U794" s="562"/>
      <c r="V794" s="562"/>
      <c r="W794" s="562"/>
      <c r="X794" s="562"/>
      <c r="Y794" s="562"/>
      <c r="Z794" s="562"/>
    </row>
    <row r="795" spans="3:26">
      <c r="C795" s="562"/>
      <c r="D795" s="562"/>
      <c r="E795" s="562"/>
      <c r="F795" s="562"/>
      <c r="G795" s="562"/>
      <c r="H795" s="562"/>
      <c r="I795" s="562"/>
      <c r="J795" s="562"/>
      <c r="K795" s="562"/>
      <c r="L795" s="562"/>
      <c r="M795" s="562"/>
      <c r="N795" s="562"/>
      <c r="O795" s="562"/>
      <c r="P795" s="562"/>
      <c r="Q795" s="562"/>
      <c r="R795" s="562"/>
      <c r="S795" s="562"/>
      <c r="T795" s="562"/>
      <c r="U795" s="562"/>
      <c r="V795" s="562"/>
      <c r="W795" s="562"/>
      <c r="X795" s="562"/>
      <c r="Y795" s="562"/>
      <c r="Z795" s="562"/>
    </row>
    <row r="796" spans="3:26">
      <c r="C796" s="562"/>
      <c r="D796" s="562"/>
      <c r="E796" s="562"/>
      <c r="F796" s="562"/>
      <c r="G796" s="562"/>
      <c r="H796" s="562"/>
      <c r="I796" s="562"/>
      <c r="J796" s="562"/>
      <c r="K796" s="562"/>
      <c r="L796" s="562"/>
      <c r="M796" s="562"/>
      <c r="N796" s="562"/>
      <c r="O796" s="562"/>
      <c r="P796" s="562"/>
      <c r="Q796" s="562"/>
      <c r="R796" s="562"/>
      <c r="S796" s="562"/>
      <c r="T796" s="562"/>
      <c r="U796" s="562"/>
      <c r="V796" s="562"/>
      <c r="W796" s="562"/>
      <c r="X796" s="562"/>
      <c r="Y796" s="562"/>
      <c r="Z796" s="562"/>
    </row>
    <row r="797" spans="3:26">
      <c r="C797" s="562"/>
      <c r="D797" s="562"/>
      <c r="E797" s="562"/>
      <c r="F797" s="562"/>
      <c r="G797" s="562"/>
      <c r="H797" s="562"/>
      <c r="I797" s="562"/>
      <c r="J797" s="562"/>
      <c r="K797" s="562"/>
      <c r="L797" s="562"/>
      <c r="M797" s="562"/>
      <c r="N797" s="562"/>
      <c r="O797" s="562"/>
      <c r="P797" s="562"/>
      <c r="Q797" s="562"/>
      <c r="R797" s="562"/>
      <c r="S797" s="562"/>
      <c r="T797" s="562"/>
      <c r="U797" s="562"/>
      <c r="V797" s="562"/>
      <c r="W797" s="562"/>
      <c r="X797" s="562"/>
      <c r="Y797" s="562"/>
      <c r="Z797" s="562"/>
    </row>
    <row r="798" spans="3:26">
      <c r="C798" s="562"/>
      <c r="D798" s="562"/>
      <c r="E798" s="562"/>
      <c r="F798" s="562"/>
      <c r="G798" s="562"/>
      <c r="H798" s="562"/>
      <c r="I798" s="562"/>
      <c r="J798" s="562"/>
      <c r="K798" s="562"/>
      <c r="L798" s="562"/>
      <c r="M798" s="562"/>
      <c r="N798" s="562"/>
      <c r="O798" s="562"/>
      <c r="P798" s="562"/>
      <c r="Q798" s="562"/>
      <c r="R798" s="562"/>
      <c r="S798" s="562"/>
      <c r="T798" s="562"/>
      <c r="U798" s="562"/>
      <c r="V798" s="562"/>
      <c r="W798" s="562"/>
      <c r="X798" s="562"/>
      <c r="Y798" s="562"/>
      <c r="Z798" s="562"/>
    </row>
    <row r="799" spans="3:26">
      <c r="C799" s="562"/>
      <c r="D799" s="562"/>
      <c r="E799" s="562"/>
      <c r="F799" s="562"/>
      <c r="G799" s="562"/>
      <c r="H799" s="562"/>
      <c r="I799" s="562"/>
      <c r="J799" s="562"/>
      <c r="K799" s="562"/>
      <c r="L799" s="562"/>
      <c r="M799" s="562"/>
      <c r="N799" s="562"/>
      <c r="O799" s="562"/>
      <c r="P799" s="562"/>
      <c r="Q799" s="562"/>
      <c r="R799" s="562"/>
      <c r="S799" s="562"/>
      <c r="T799" s="562"/>
      <c r="U799" s="562"/>
      <c r="V799" s="562"/>
      <c r="W799" s="562"/>
      <c r="X799" s="562"/>
      <c r="Y799" s="562"/>
      <c r="Z799" s="562"/>
    </row>
    <row r="800" spans="3:26">
      <c r="C800" s="562"/>
      <c r="D800" s="562"/>
      <c r="E800" s="562"/>
      <c r="F800" s="562"/>
      <c r="G800" s="562"/>
      <c r="H800" s="562"/>
      <c r="I800" s="562"/>
      <c r="J800" s="562"/>
      <c r="K800" s="562"/>
      <c r="L800" s="562"/>
      <c r="M800" s="562"/>
      <c r="N800" s="562"/>
      <c r="O800" s="562"/>
      <c r="P800" s="562"/>
      <c r="Q800" s="562"/>
      <c r="R800" s="562"/>
      <c r="S800" s="562"/>
      <c r="T800" s="562"/>
      <c r="U800" s="562"/>
      <c r="V800" s="562"/>
      <c r="W800" s="562"/>
      <c r="X800" s="562"/>
      <c r="Y800" s="562"/>
      <c r="Z800" s="562"/>
    </row>
    <row r="801" spans="3:26">
      <c r="C801" s="562"/>
      <c r="D801" s="562"/>
      <c r="E801" s="562"/>
      <c r="F801" s="562"/>
      <c r="G801" s="562"/>
      <c r="H801" s="562"/>
      <c r="I801" s="562"/>
      <c r="J801" s="562"/>
      <c r="K801" s="562"/>
      <c r="L801" s="562"/>
      <c r="M801" s="562"/>
      <c r="N801" s="562"/>
      <c r="O801" s="562"/>
      <c r="P801" s="562"/>
      <c r="Q801" s="562"/>
      <c r="R801" s="562"/>
      <c r="S801" s="562"/>
      <c r="T801" s="562"/>
      <c r="U801" s="562"/>
      <c r="V801" s="562"/>
      <c r="W801" s="562"/>
      <c r="X801" s="562"/>
      <c r="Y801" s="562"/>
      <c r="Z801" s="562"/>
    </row>
    <row r="802" spans="3:26">
      <c r="C802" s="562"/>
      <c r="D802" s="562"/>
      <c r="E802" s="562"/>
      <c r="F802" s="562"/>
      <c r="G802" s="562"/>
      <c r="H802" s="562"/>
      <c r="I802" s="562"/>
      <c r="J802" s="562"/>
      <c r="K802" s="562"/>
      <c r="L802" s="562"/>
      <c r="M802" s="562"/>
      <c r="N802" s="562"/>
      <c r="O802" s="562"/>
      <c r="P802" s="562"/>
      <c r="Q802" s="562"/>
      <c r="R802" s="562"/>
      <c r="S802" s="562"/>
      <c r="T802" s="562"/>
      <c r="U802" s="562"/>
      <c r="V802" s="562"/>
      <c r="W802" s="562"/>
      <c r="X802" s="562"/>
      <c r="Y802" s="562"/>
      <c r="Z802" s="562"/>
    </row>
    <row r="803" spans="3:26">
      <c r="C803" s="562"/>
      <c r="D803" s="562"/>
      <c r="E803" s="562"/>
      <c r="F803" s="562"/>
      <c r="G803" s="562"/>
      <c r="H803" s="562"/>
      <c r="I803" s="562"/>
      <c r="J803" s="562"/>
      <c r="K803" s="562"/>
      <c r="L803" s="562"/>
      <c r="M803" s="562"/>
      <c r="N803" s="562"/>
      <c r="O803" s="562"/>
      <c r="P803" s="562"/>
      <c r="Q803" s="562"/>
      <c r="R803" s="562"/>
      <c r="S803" s="562"/>
      <c r="T803" s="562"/>
      <c r="U803" s="562"/>
      <c r="V803" s="562"/>
      <c r="W803" s="562"/>
      <c r="X803" s="562"/>
      <c r="Y803" s="562"/>
      <c r="Z803" s="562"/>
    </row>
    <row r="804" spans="3:26">
      <c r="C804" s="562"/>
      <c r="D804" s="562"/>
      <c r="E804" s="562"/>
      <c r="F804" s="562"/>
      <c r="G804" s="562"/>
      <c r="H804" s="562"/>
      <c r="I804" s="562"/>
      <c r="J804" s="562"/>
      <c r="K804" s="562"/>
      <c r="L804" s="562"/>
      <c r="M804" s="562"/>
      <c r="N804" s="562"/>
      <c r="O804" s="562"/>
      <c r="P804" s="562"/>
      <c r="Q804" s="562"/>
      <c r="R804" s="562"/>
      <c r="S804" s="562"/>
      <c r="T804" s="562"/>
      <c r="U804" s="562"/>
      <c r="V804" s="562"/>
      <c r="W804" s="562"/>
      <c r="X804" s="562"/>
      <c r="Y804" s="562"/>
      <c r="Z804" s="562"/>
    </row>
    <row r="805" spans="3:26">
      <c r="C805" s="562"/>
      <c r="D805" s="562"/>
      <c r="E805" s="562"/>
      <c r="F805" s="562"/>
      <c r="G805" s="562"/>
      <c r="H805" s="562"/>
      <c r="I805" s="562"/>
      <c r="J805" s="562"/>
      <c r="K805" s="562"/>
      <c r="L805" s="562"/>
      <c r="M805" s="562"/>
      <c r="N805" s="562"/>
      <c r="O805" s="562"/>
      <c r="P805" s="562"/>
      <c r="Q805" s="562"/>
      <c r="R805" s="562"/>
      <c r="S805" s="562"/>
      <c r="T805" s="562"/>
      <c r="U805" s="562"/>
      <c r="V805" s="562"/>
      <c r="W805" s="562"/>
      <c r="X805" s="562"/>
      <c r="Y805" s="562"/>
      <c r="Z805" s="562"/>
    </row>
    <row r="806" spans="3:26">
      <c r="C806" s="562"/>
      <c r="D806" s="562"/>
      <c r="E806" s="562"/>
      <c r="F806" s="562"/>
      <c r="G806" s="562"/>
      <c r="H806" s="562"/>
      <c r="I806" s="562"/>
      <c r="J806" s="562"/>
      <c r="K806" s="562"/>
      <c r="L806" s="562"/>
      <c r="M806" s="562"/>
      <c r="N806" s="562"/>
      <c r="O806" s="562"/>
      <c r="P806" s="562"/>
      <c r="Q806" s="562"/>
      <c r="R806" s="562"/>
      <c r="S806" s="562"/>
      <c r="T806" s="562"/>
      <c r="U806" s="562"/>
      <c r="V806" s="562"/>
      <c r="W806" s="562"/>
      <c r="X806" s="562"/>
      <c r="Y806" s="562"/>
      <c r="Z806" s="562"/>
    </row>
    <row r="807" spans="3:26">
      <c r="C807" s="562"/>
      <c r="D807" s="562"/>
      <c r="E807" s="562"/>
      <c r="F807" s="562"/>
      <c r="G807" s="562"/>
      <c r="H807" s="562"/>
      <c r="I807" s="562"/>
      <c r="J807" s="562"/>
      <c r="K807" s="562"/>
      <c r="L807" s="562"/>
      <c r="M807" s="562"/>
      <c r="N807" s="562"/>
      <c r="O807" s="562"/>
      <c r="P807" s="562"/>
      <c r="Q807" s="562"/>
      <c r="R807" s="562"/>
      <c r="S807" s="562"/>
      <c r="T807" s="562"/>
      <c r="U807" s="562"/>
      <c r="V807" s="562"/>
      <c r="W807" s="562"/>
      <c r="X807" s="562"/>
      <c r="Y807" s="562"/>
      <c r="Z807" s="562"/>
    </row>
    <row r="808" spans="3:26">
      <c r="C808" s="562"/>
      <c r="D808" s="562"/>
      <c r="E808" s="562"/>
      <c r="F808" s="562"/>
      <c r="G808" s="562"/>
      <c r="H808" s="562"/>
      <c r="I808" s="562"/>
      <c r="J808" s="562"/>
      <c r="K808" s="562"/>
      <c r="L808" s="562"/>
      <c r="M808" s="562"/>
      <c r="N808" s="562"/>
      <c r="O808" s="562"/>
      <c r="P808" s="562"/>
      <c r="Q808" s="562"/>
      <c r="R808" s="562"/>
      <c r="S808" s="562"/>
      <c r="T808" s="562"/>
      <c r="U808" s="562"/>
      <c r="V808" s="562"/>
      <c r="W808" s="562"/>
      <c r="X808" s="562"/>
      <c r="Y808" s="562"/>
      <c r="Z808" s="562"/>
    </row>
    <row r="809" spans="3:26">
      <c r="C809" s="562"/>
      <c r="D809" s="562"/>
      <c r="E809" s="562"/>
      <c r="F809" s="562"/>
      <c r="G809" s="562"/>
      <c r="H809" s="562"/>
      <c r="I809" s="562"/>
      <c r="J809" s="562"/>
      <c r="K809" s="562"/>
      <c r="L809" s="562"/>
      <c r="M809" s="562"/>
      <c r="N809" s="562"/>
      <c r="O809" s="562"/>
      <c r="P809" s="562"/>
      <c r="Q809" s="562"/>
      <c r="R809" s="562"/>
      <c r="S809" s="562"/>
      <c r="T809" s="562"/>
      <c r="U809" s="562"/>
      <c r="V809" s="562"/>
      <c r="W809" s="562"/>
      <c r="X809" s="562"/>
      <c r="Y809" s="562"/>
      <c r="Z809" s="562"/>
    </row>
    <row r="810" spans="3:26">
      <c r="C810" s="562"/>
      <c r="D810" s="562"/>
      <c r="E810" s="562"/>
      <c r="F810" s="562"/>
      <c r="G810" s="562"/>
      <c r="H810" s="562"/>
      <c r="I810" s="562"/>
      <c r="J810" s="562"/>
      <c r="K810" s="562"/>
      <c r="L810" s="562"/>
      <c r="M810" s="562"/>
      <c r="N810" s="562"/>
      <c r="O810" s="562"/>
      <c r="P810" s="562"/>
      <c r="Q810" s="562"/>
      <c r="R810" s="562"/>
      <c r="S810" s="562"/>
      <c r="T810" s="562"/>
      <c r="U810" s="562"/>
      <c r="V810" s="562"/>
      <c r="W810" s="562"/>
      <c r="X810" s="562"/>
      <c r="Y810" s="562"/>
      <c r="Z810" s="562"/>
    </row>
    <row r="811" spans="3:26">
      <c r="C811" s="562"/>
      <c r="D811" s="562"/>
      <c r="E811" s="562"/>
      <c r="F811" s="562"/>
      <c r="G811" s="562"/>
      <c r="H811" s="562"/>
      <c r="I811" s="562"/>
      <c r="J811" s="562"/>
      <c r="K811" s="562"/>
      <c r="L811" s="562"/>
      <c r="M811" s="562"/>
      <c r="N811" s="562"/>
      <c r="O811" s="562"/>
      <c r="P811" s="562"/>
      <c r="Q811" s="562"/>
      <c r="R811" s="562"/>
      <c r="S811" s="562"/>
      <c r="T811" s="562"/>
      <c r="U811" s="562"/>
      <c r="V811" s="562"/>
      <c r="W811" s="562"/>
      <c r="X811" s="562"/>
      <c r="Y811" s="562"/>
      <c r="Z811" s="562"/>
    </row>
    <row r="812" spans="3:26">
      <c r="C812" s="562"/>
      <c r="D812" s="562"/>
      <c r="E812" s="562"/>
      <c r="F812" s="562"/>
      <c r="G812" s="562"/>
      <c r="H812" s="562"/>
      <c r="I812" s="562"/>
      <c r="J812" s="562"/>
      <c r="K812" s="562"/>
      <c r="L812" s="562"/>
      <c r="M812" s="562"/>
      <c r="N812" s="562"/>
      <c r="O812" s="562"/>
      <c r="P812" s="562"/>
      <c r="Q812" s="562"/>
      <c r="R812" s="562"/>
      <c r="S812" s="562"/>
      <c r="T812" s="562"/>
      <c r="U812" s="562"/>
      <c r="V812" s="562"/>
      <c r="W812" s="562"/>
      <c r="X812" s="562"/>
      <c r="Y812" s="562"/>
      <c r="Z812" s="562"/>
    </row>
    <row r="813" spans="3:26">
      <c r="C813" s="562"/>
      <c r="D813" s="562"/>
      <c r="E813" s="562"/>
      <c r="F813" s="562"/>
      <c r="G813" s="562"/>
      <c r="H813" s="562"/>
      <c r="I813" s="562"/>
      <c r="J813" s="562"/>
      <c r="K813" s="562"/>
      <c r="L813" s="562"/>
      <c r="M813" s="562"/>
      <c r="N813" s="562"/>
      <c r="O813" s="562"/>
      <c r="P813" s="562"/>
      <c r="Q813" s="562"/>
      <c r="R813" s="562"/>
      <c r="S813" s="562"/>
      <c r="T813" s="562"/>
      <c r="U813" s="562"/>
      <c r="V813" s="562"/>
      <c r="W813" s="562"/>
      <c r="X813" s="562"/>
      <c r="Y813" s="562"/>
      <c r="Z813" s="562"/>
    </row>
    <row r="814" spans="3:26">
      <c r="C814" s="562"/>
      <c r="D814" s="562"/>
      <c r="E814" s="562"/>
      <c r="F814" s="562"/>
      <c r="G814" s="562"/>
      <c r="H814" s="562"/>
      <c r="I814" s="562"/>
      <c r="J814" s="562"/>
      <c r="K814" s="562"/>
      <c r="L814" s="562"/>
      <c r="M814" s="562"/>
      <c r="N814" s="562"/>
      <c r="O814" s="562"/>
      <c r="P814" s="562"/>
      <c r="Q814" s="562"/>
      <c r="R814" s="562"/>
      <c r="S814" s="562"/>
      <c r="T814" s="562"/>
      <c r="U814" s="562"/>
      <c r="V814" s="562"/>
      <c r="W814" s="562"/>
      <c r="X814" s="562"/>
      <c r="Y814" s="562"/>
      <c r="Z814" s="562"/>
    </row>
    <row r="815" spans="3:26">
      <c r="C815" s="562"/>
      <c r="D815" s="562"/>
      <c r="E815" s="562"/>
      <c r="F815" s="562"/>
      <c r="G815" s="562"/>
      <c r="H815" s="562"/>
      <c r="I815" s="562"/>
      <c r="J815" s="562"/>
      <c r="K815" s="562"/>
      <c r="L815" s="562"/>
      <c r="M815" s="562"/>
      <c r="N815" s="562"/>
      <c r="O815" s="562"/>
      <c r="P815" s="562"/>
      <c r="Q815" s="562"/>
      <c r="R815" s="562"/>
      <c r="S815" s="562"/>
      <c r="T815" s="562"/>
      <c r="U815" s="562"/>
      <c r="V815" s="562"/>
      <c r="W815" s="562"/>
      <c r="X815" s="562"/>
      <c r="Y815" s="562"/>
      <c r="Z815" s="562"/>
    </row>
    <row r="816" spans="3:26">
      <c r="C816" s="562"/>
      <c r="D816" s="562"/>
      <c r="E816" s="562"/>
      <c r="F816" s="562"/>
      <c r="G816" s="562"/>
      <c r="H816" s="562"/>
      <c r="I816" s="562"/>
      <c r="J816" s="562"/>
      <c r="K816" s="562"/>
      <c r="L816" s="562"/>
      <c r="M816" s="562"/>
      <c r="N816" s="562"/>
      <c r="O816" s="562"/>
      <c r="P816" s="562"/>
      <c r="Q816" s="562"/>
      <c r="R816" s="562"/>
      <c r="S816" s="562"/>
      <c r="T816" s="562"/>
      <c r="U816" s="562"/>
      <c r="V816" s="562"/>
      <c r="W816" s="562"/>
      <c r="X816" s="562"/>
      <c r="Y816" s="562"/>
      <c r="Z816" s="562"/>
    </row>
    <row r="817" spans="3:26">
      <c r="C817" s="562"/>
      <c r="D817" s="562"/>
      <c r="E817" s="562"/>
      <c r="F817" s="562"/>
      <c r="G817" s="562"/>
      <c r="H817" s="562"/>
      <c r="I817" s="562"/>
      <c r="J817" s="562"/>
      <c r="K817" s="562"/>
      <c r="L817" s="562"/>
      <c r="M817" s="562"/>
      <c r="N817" s="562"/>
      <c r="O817" s="562"/>
      <c r="P817" s="562"/>
      <c r="Q817" s="562"/>
      <c r="R817" s="562"/>
      <c r="S817" s="562"/>
      <c r="T817" s="562"/>
      <c r="U817" s="562"/>
      <c r="V817" s="562"/>
      <c r="W817" s="562"/>
      <c r="X817" s="562"/>
      <c r="Y817" s="562"/>
      <c r="Z817" s="562"/>
    </row>
    <row r="818" spans="3:26">
      <c r="C818" s="562"/>
      <c r="D818" s="562"/>
      <c r="E818" s="562"/>
      <c r="F818" s="562"/>
      <c r="G818" s="562"/>
      <c r="H818" s="562"/>
      <c r="I818" s="562"/>
      <c r="J818" s="562"/>
      <c r="K818" s="562"/>
      <c r="L818" s="562"/>
      <c r="M818" s="562"/>
      <c r="N818" s="562"/>
      <c r="O818" s="562"/>
      <c r="P818" s="562"/>
      <c r="Q818" s="562"/>
      <c r="R818" s="562"/>
      <c r="S818" s="562"/>
      <c r="T818" s="562"/>
      <c r="U818" s="562"/>
      <c r="V818" s="562"/>
      <c r="W818" s="562"/>
      <c r="X818" s="562"/>
      <c r="Y818" s="562"/>
      <c r="Z818" s="562"/>
    </row>
    <row r="819" spans="3:26">
      <c r="C819" s="562"/>
      <c r="D819" s="562"/>
      <c r="E819" s="562"/>
      <c r="F819" s="562"/>
      <c r="G819" s="562"/>
      <c r="H819" s="562"/>
      <c r="I819" s="562"/>
      <c r="J819" s="562"/>
      <c r="K819" s="562"/>
      <c r="L819" s="562"/>
      <c r="M819" s="562"/>
      <c r="N819" s="562"/>
      <c r="O819" s="562"/>
      <c r="P819" s="562"/>
      <c r="Q819" s="562"/>
      <c r="R819" s="562"/>
      <c r="S819" s="562"/>
      <c r="T819" s="562"/>
      <c r="U819" s="562"/>
      <c r="V819" s="562"/>
      <c r="W819" s="562"/>
      <c r="X819" s="562"/>
      <c r="Y819" s="562"/>
      <c r="Z819" s="562"/>
    </row>
    <row r="820" spans="3:26">
      <c r="C820" s="562"/>
      <c r="D820" s="562"/>
      <c r="E820" s="562"/>
      <c r="F820" s="562"/>
      <c r="G820" s="562"/>
      <c r="H820" s="562"/>
      <c r="I820" s="562"/>
      <c r="J820" s="562"/>
      <c r="K820" s="562"/>
      <c r="L820" s="562"/>
      <c r="M820" s="562"/>
      <c r="N820" s="562"/>
      <c r="O820" s="562"/>
      <c r="P820" s="562"/>
      <c r="Q820" s="562"/>
      <c r="R820" s="562"/>
      <c r="S820" s="562"/>
      <c r="T820" s="562"/>
      <c r="U820" s="562"/>
      <c r="V820" s="562"/>
      <c r="W820" s="562"/>
      <c r="X820" s="562"/>
      <c r="Y820" s="562"/>
      <c r="Z820" s="562"/>
    </row>
    <row r="821" spans="3:26">
      <c r="C821" s="562"/>
      <c r="D821" s="562"/>
      <c r="E821" s="562"/>
      <c r="F821" s="562"/>
      <c r="G821" s="562"/>
      <c r="H821" s="562"/>
      <c r="I821" s="562"/>
      <c r="J821" s="562"/>
      <c r="K821" s="562"/>
      <c r="L821" s="562"/>
      <c r="M821" s="562"/>
      <c r="N821" s="562"/>
      <c r="O821" s="562"/>
      <c r="P821" s="562"/>
      <c r="Q821" s="562"/>
      <c r="R821" s="562"/>
      <c r="S821" s="562"/>
      <c r="T821" s="562"/>
      <c r="U821" s="562"/>
      <c r="V821" s="562"/>
      <c r="W821" s="562"/>
      <c r="X821" s="562"/>
      <c r="Y821" s="562"/>
      <c r="Z821" s="562"/>
    </row>
    <row r="822" spans="3:26">
      <c r="C822" s="562"/>
      <c r="D822" s="562"/>
      <c r="E822" s="562"/>
      <c r="F822" s="562"/>
      <c r="G822" s="562"/>
      <c r="H822" s="562"/>
      <c r="I822" s="562"/>
      <c r="J822" s="562"/>
      <c r="K822" s="562"/>
      <c r="L822" s="562"/>
      <c r="M822" s="562"/>
      <c r="N822" s="562"/>
      <c r="O822" s="562"/>
      <c r="P822" s="562"/>
      <c r="Q822" s="562"/>
      <c r="R822" s="562"/>
      <c r="S822" s="562"/>
      <c r="T822" s="562"/>
      <c r="U822" s="562"/>
      <c r="V822" s="562"/>
      <c r="W822" s="562"/>
      <c r="X822" s="562"/>
      <c r="Y822" s="562"/>
      <c r="Z822" s="562"/>
    </row>
    <row r="823" spans="3:26">
      <c r="C823" s="562"/>
      <c r="D823" s="562"/>
      <c r="E823" s="562"/>
      <c r="F823" s="562"/>
      <c r="G823" s="562"/>
      <c r="H823" s="562"/>
      <c r="I823" s="562"/>
      <c r="J823" s="562"/>
      <c r="K823" s="562"/>
      <c r="L823" s="562"/>
      <c r="M823" s="562"/>
      <c r="N823" s="562"/>
      <c r="O823" s="562"/>
      <c r="P823" s="562"/>
      <c r="Q823" s="562"/>
      <c r="R823" s="562"/>
      <c r="S823" s="562"/>
      <c r="T823" s="562"/>
      <c r="U823" s="562"/>
      <c r="V823" s="562"/>
      <c r="W823" s="562"/>
      <c r="X823" s="562"/>
      <c r="Y823" s="562"/>
      <c r="Z823" s="562"/>
    </row>
    <row r="824" spans="3:26">
      <c r="C824" s="562"/>
      <c r="D824" s="562"/>
      <c r="E824" s="562"/>
      <c r="F824" s="562"/>
      <c r="G824" s="562"/>
      <c r="H824" s="562"/>
      <c r="I824" s="562"/>
      <c r="J824" s="562"/>
      <c r="K824" s="562"/>
      <c r="L824" s="562"/>
      <c r="M824" s="562"/>
      <c r="N824" s="562"/>
      <c r="O824" s="562"/>
      <c r="P824" s="562"/>
      <c r="Q824" s="562"/>
      <c r="R824" s="562"/>
      <c r="S824" s="562"/>
      <c r="T824" s="562"/>
      <c r="U824" s="562"/>
      <c r="V824" s="562"/>
      <c r="W824" s="562"/>
      <c r="X824" s="562"/>
      <c r="Y824" s="562"/>
      <c r="Z824" s="562"/>
    </row>
    <row r="825" spans="3:26">
      <c r="C825" s="562"/>
      <c r="D825" s="562"/>
      <c r="E825" s="562"/>
      <c r="F825" s="562"/>
      <c r="G825" s="562"/>
      <c r="H825" s="562"/>
      <c r="I825" s="562"/>
      <c r="J825" s="562"/>
      <c r="K825" s="562"/>
      <c r="L825" s="562"/>
      <c r="M825" s="562"/>
      <c r="N825" s="562"/>
      <c r="O825" s="562"/>
      <c r="P825" s="562"/>
      <c r="Q825" s="562"/>
      <c r="R825" s="562"/>
      <c r="S825" s="562"/>
      <c r="T825" s="562"/>
      <c r="U825" s="562"/>
      <c r="V825" s="562"/>
      <c r="W825" s="562"/>
      <c r="X825" s="562"/>
      <c r="Y825" s="562"/>
      <c r="Z825" s="562"/>
    </row>
    <row r="826" spans="3:26">
      <c r="C826" s="562"/>
      <c r="D826" s="562"/>
      <c r="E826" s="562"/>
      <c r="F826" s="562"/>
      <c r="G826" s="562"/>
      <c r="H826" s="562"/>
      <c r="I826" s="562"/>
      <c r="J826" s="562"/>
      <c r="K826" s="562"/>
      <c r="L826" s="562"/>
      <c r="M826" s="562"/>
      <c r="N826" s="562"/>
      <c r="O826" s="562"/>
      <c r="P826" s="562"/>
      <c r="Q826" s="562"/>
      <c r="R826" s="562"/>
      <c r="S826" s="562"/>
      <c r="T826" s="562"/>
      <c r="U826" s="562"/>
      <c r="V826" s="562"/>
      <c r="W826" s="562"/>
      <c r="X826" s="562"/>
      <c r="Y826" s="562"/>
      <c r="Z826" s="562"/>
    </row>
    <row r="827" spans="3:26">
      <c r="C827" s="562"/>
      <c r="D827" s="562"/>
      <c r="E827" s="562"/>
      <c r="F827" s="562"/>
      <c r="G827" s="562"/>
      <c r="H827" s="562"/>
      <c r="I827" s="562"/>
      <c r="J827" s="562"/>
      <c r="K827" s="562"/>
      <c r="L827" s="562"/>
      <c r="M827" s="562"/>
      <c r="N827" s="562"/>
      <c r="O827" s="562"/>
      <c r="P827" s="562"/>
      <c r="Q827" s="562"/>
      <c r="R827" s="562"/>
      <c r="S827" s="562"/>
      <c r="T827" s="562"/>
      <c r="U827" s="562"/>
      <c r="V827" s="562"/>
      <c r="W827" s="562"/>
      <c r="X827" s="562"/>
      <c r="Y827" s="562"/>
      <c r="Z827" s="562"/>
    </row>
    <row r="828" spans="3:26">
      <c r="C828" s="562"/>
      <c r="D828" s="562"/>
      <c r="E828" s="562"/>
      <c r="F828" s="562"/>
      <c r="G828" s="562"/>
      <c r="H828" s="562"/>
      <c r="I828" s="562"/>
      <c r="J828" s="562"/>
      <c r="K828" s="562"/>
      <c r="L828" s="562"/>
      <c r="M828" s="562"/>
      <c r="N828" s="562"/>
      <c r="O828" s="562"/>
      <c r="P828" s="562"/>
      <c r="Q828" s="562"/>
      <c r="R828" s="562"/>
      <c r="S828" s="562"/>
      <c r="T828" s="562"/>
      <c r="U828" s="562"/>
      <c r="V828" s="562"/>
      <c r="W828" s="562"/>
      <c r="X828" s="562"/>
      <c r="Y828" s="562"/>
      <c r="Z828" s="562"/>
    </row>
    <row r="829" spans="3:26">
      <c r="C829" s="562"/>
      <c r="D829" s="562"/>
      <c r="E829" s="562"/>
      <c r="F829" s="562"/>
      <c r="G829" s="562"/>
      <c r="H829" s="562"/>
      <c r="I829" s="562"/>
      <c r="J829" s="562"/>
      <c r="K829" s="562"/>
      <c r="L829" s="562"/>
      <c r="M829" s="562"/>
      <c r="N829" s="562"/>
      <c r="O829" s="562"/>
      <c r="P829" s="562"/>
      <c r="Q829" s="562"/>
      <c r="R829" s="562"/>
      <c r="S829" s="562"/>
      <c r="T829" s="562"/>
      <c r="U829" s="562"/>
      <c r="V829" s="562"/>
      <c r="W829" s="562"/>
      <c r="X829" s="562"/>
      <c r="Y829" s="562"/>
      <c r="Z829" s="562"/>
    </row>
    <row r="830" spans="3:26">
      <c r="C830" s="562"/>
      <c r="D830" s="562"/>
      <c r="E830" s="562"/>
      <c r="F830" s="562"/>
      <c r="G830" s="562"/>
      <c r="H830" s="562"/>
      <c r="I830" s="562"/>
      <c r="J830" s="562"/>
      <c r="K830" s="562"/>
      <c r="L830" s="562"/>
      <c r="M830" s="562"/>
      <c r="N830" s="562"/>
      <c r="O830" s="562"/>
      <c r="P830" s="562"/>
      <c r="Q830" s="562"/>
      <c r="R830" s="562"/>
      <c r="S830" s="562"/>
      <c r="T830" s="562"/>
      <c r="U830" s="562"/>
      <c r="V830" s="562"/>
      <c r="W830" s="562"/>
      <c r="X830" s="562"/>
      <c r="Y830" s="562"/>
      <c r="Z830" s="562"/>
    </row>
    <row r="831" spans="3:26">
      <c r="C831" s="562"/>
      <c r="D831" s="562"/>
      <c r="E831" s="562"/>
      <c r="F831" s="562"/>
      <c r="G831" s="562"/>
      <c r="H831" s="562"/>
      <c r="I831" s="562"/>
      <c r="J831" s="562"/>
      <c r="K831" s="562"/>
      <c r="L831" s="562"/>
      <c r="M831" s="562"/>
      <c r="N831" s="562"/>
      <c r="O831" s="562"/>
      <c r="P831" s="562"/>
      <c r="Q831" s="562"/>
      <c r="R831" s="562"/>
      <c r="S831" s="562"/>
      <c r="T831" s="562"/>
      <c r="U831" s="562"/>
      <c r="V831" s="562"/>
      <c r="W831" s="562"/>
      <c r="X831" s="562"/>
      <c r="Y831" s="562"/>
      <c r="Z831" s="562"/>
    </row>
    <row r="832" spans="3:26">
      <c r="C832" s="562"/>
      <c r="D832" s="562"/>
      <c r="E832" s="562"/>
      <c r="F832" s="562"/>
      <c r="G832" s="562"/>
      <c r="H832" s="562"/>
      <c r="I832" s="562"/>
      <c r="J832" s="562"/>
      <c r="K832" s="562"/>
      <c r="L832" s="562"/>
      <c r="M832" s="562"/>
      <c r="N832" s="562"/>
      <c r="O832" s="562"/>
      <c r="P832" s="562"/>
      <c r="Q832" s="562"/>
      <c r="R832" s="562"/>
      <c r="S832" s="562"/>
      <c r="T832" s="562"/>
      <c r="U832" s="562"/>
      <c r="V832" s="562"/>
      <c r="W832" s="562"/>
      <c r="X832" s="562"/>
      <c r="Y832" s="562"/>
      <c r="Z832" s="562"/>
    </row>
    <row r="833" spans="3:26">
      <c r="C833" s="562"/>
      <c r="D833" s="562"/>
      <c r="E833" s="562"/>
      <c r="F833" s="562"/>
      <c r="G833" s="562"/>
      <c r="H833" s="562"/>
      <c r="I833" s="562"/>
      <c r="J833" s="562"/>
      <c r="K833" s="562"/>
      <c r="L833" s="562"/>
      <c r="M833" s="562"/>
      <c r="N833" s="562"/>
      <c r="O833" s="562"/>
      <c r="P833" s="562"/>
      <c r="Q833" s="562"/>
      <c r="R833" s="562"/>
      <c r="S833" s="562"/>
      <c r="T833" s="562"/>
      <c r="U833" s="562"/>
      <c r="V833" s="562"/>
      <c r="W833" s="562"/>
      <c r="X833" s="562"/>
      <c r="Y833" s="562"/>
      <c r="Z833" s="562"/>
    </row>
    <row r="834" spans="3:26">
      <c r="C834" s="562"/>
      <c r="D834" s="562"/>
      <c r="E834" s="562"/>
      <c r="F834" s="562"/>
      <c r="G834" s="562"/>
      <c r="H834" s="562"/>
      <c r="I834" s="562"/>
      <c r="J834" s="562"/>
      <c r="K834" s="562"/>
      <c r="L834" s="562"/>
      <c r="M834" s="562"/>
      <c r="N834" s="562"/>
      <c r="O834" s="562"/>
      <c r="P834" s="562"/>
      <c r="Q834" s="562"/>
      <c r="R834" s="562"/>
      <c r="S834" s="562"/>
      <c r="T834" s="562"/>
      <c r="U834" s="562"/>
      <c r="V834" s="562"/>
      <c r="W834" s="562"/>
      <c r="X834" s="562"/>
      <c r="Y834" s="562"/>
      <c r="Z834" s="562"/>
    </row>
    <row r="835" spans="3:26">
      <c r="C835" s="562"/>
      <c r="D835" s="562"/>
      <c r="E835" s="562"/>
      <c r="F835" s="562"/>
      <c r="G835" s="562"/>
      <c r="H835" s="562"/>
      <c r="I835" s="562"/>
      <c r="J835" s="562"/>
      <c r="K835" s="562"/>
      <c r="L835" s="562"/>
      <c r="M835" s="562"/>
      <c r="N835" s="562"/>
      <c r="O835" s="562"/>
      <c r="P835" s="562"/>
      <c r="Q835" s="562"/>
      <c r="R835" s="562"/>
      <c r="S835" s="562"/>
      <c r="T835" s="562"/>
      <c r="U835" s="562"/>
      <c r="V835" s="562"/>
      <c r="W835" s="562"/>
      <c r="X835" s="562"/>
      <c r="Y835" s="562"/>
      <c r="Z835" s="562"/>
    </row>
    <row r="836" spans="3:26">
      <c r="C836" s="562"/>
      <c r="D836" s="562"/>
      <c r="E836" s="562"/>
      <c r="F836" s="562"/>
      <c r="G836" s="562"/>
      <c r="H836" s="562"/>
      <c r="I836" s="562"/>
      <c r="J836" s="562"/>
      <c r="K836" s="562"/>
      <c r="L836" s="562"/>
      <c r="M836" s="562"/>
      <c r="N836" s="562"/>
      <c r="O836" s="562"/>
      <c r="P836" s="562"/>
      <c r="Q836" s="562"/>
      <c r="R836" s="562"/>
      <c r="S836" s="562"/>
      <c r="T836" s="562"/>
      <c r="U836" s="562"/>
      <c r="V836" s="562"/>
      <c r="W836" s="562"/>
      <c r="X836" s="562"/>
      <c r="Y836" s="562"/>
      <c r="Z836" s="562"/>
    </row>
    <row r="837" spans="3:26">
      <c r="C837" s="562"/>
      <c r="D837" s="562"/>
      <c r="E837" s="562"/>
      <c r="F837" s="562"/>
      <c r="G837" s="562"/>
      <c r="H837" s="562"/>
      <c r="I837" s="562"/>
      <c r="J837" s="562"/>
      <c r="K837" s="562"/>
      <c r="L837" s="562"/>
      <c r="M837" s="562"/>
      <c r="N837" s="562"/>
      <c r="O837" s="562"/>
      <c r="P837" s="562"/>
      <c r="Q837" s="562"/>
      <c r="R837" s="562"/>
      <c r="S837" s="562"/>
      <c r="T837" s="562"/>
      <c r="U837" s="562"/>
      <c r="V837" s="562"/>
      <c r="W837" s="562"/>
      <c r="X837" s="562"/>
      <c r="Y837" s="562"/>
      <c r="Z837" s="562"/>
    </row>
    <row r="838" spans="3:26">
      <c r="C838" s="562"/>
      <c r="D838" s="562"/>
      <c r="E838" s="562"/>
      <c r="F838" s="562"/>
      <c r="G838" s="562"/>
      <c r="H838" s="562"/>
      <c r="I838" s="562"/>
      <c r="J838" s="562"/>
      <c r="K838" s="562"/>
      <c r="L838" s="562"/>
      <c r="M838" s="562"/>
      <c r="N838" s="562"/>
      <c r="O838" s="562"/>
      <c r="P838" s="562"/>
      <c r="Q838" s="562"/>
      <c r="R838" s="562"/>
      <c r="S838" s="562"/>
      <c r="T838" s="562"/>
      <c r="U838" s="562"/>
      <c r="V838" s="562"/>
      <c r="W838" s="562"/>
      <c r="X838" s="562"/>
      <c r="Y838" s="562"/>
      <c r="Z838" s="562"/>
    </row>
    <row r="839" spans="3:26">
      <c r="C839" s="562"/>
      <c r="D839" s="562"/>
      <c r="E839" s="562"/>
      <c r="F839" s="562"/>
      <c r="G839" s="562"/>
      <c r="H839" s="562"/>
      <c r="I839" s="562"/>
      <c r="J839" s="562"/>
      <c r="K839" s="562"/>
      <c r="L839" s="562"/>
      <c r="M839" s="562"/>
      <c r="N839" s="562"/>
      <c r="O839" s="562"/>
      <c r="P839" s="562"/>
      <c r="Q839" s="562"/>
      <c r="R839" s="562"/>
      <c r="S839" s="562"/>
      <c r="T839" s="562"/>
      <c r="U839" s="562"/>
      <c r="V839" s="562"/>
      <c r="W839" s="562"/>
      <c r="X839" s="562"/>
      <c r="Y839" s="562"/>
      <c r="Z839" s="562"/>
    </row>
    <row r="840" spans="3:26">
      <c r="C840" s="562"/>
      <c r="D840" s="562"/>
      <c r="E840" s="562"/>
      <c r="F840" s="562"/>
      <c r="G840" s="562"/>
      <c r="H840" s="562"/>
      <c r="I840" s="562"/>
      <c r="J840" s="562"/>
      <c r="K840" s="562"/>
      <c r="L840" s="562"/>
      <c r="M840" s="562"/>
      <c r="N840" s="562"/>
      <c r="O840" s="562"/>
      <c r="P840" s="562"/>
      <c r="Q840" s="562"/>
      <c r="R840" s="562"/>
      <c r="S840" s="562"/>
      <c r="T840" s="562"/>
      <c r="U840" s="562"/>
      <c r="V840" s="562"/>
      <c r="W840" s="562"/>
      <c r="X840" s="562"/>
      <c r="Y840" s="562"/>
      <c r="Z840" s="562"/>
    </row>
    <row r="841" spans="3:26">
      <c r="C841" s="562"/>
      <c r="D841" s="562"/>
      <c r="E841" s="562"/>
      <c r="F841" s="562"/>
      <c r="G841" s="562"/>
      <c r="H841" s="562"/>
      <c r="I841" s="562"/>
      <c r="J841" s="562"/>
      <c r="K841" s="562"/>
      <c r="L841" s="562"/>
      <c r="M841" s="562"/>
      <c r="N841" s="562"/>
      <c r="O841" s="562"/>
      <c r="P841" s="562"/>
      <c r="Q841" s="562"/>
      <c r="R841" s="562"/>
      <c r="S841" s="562"/>
      <c r="T841" s="562"/>
      <c r="U841" s="562"/>
      <c r="V841" s="562"/>
      <c r="W841" s="562"/>
      <c r="X841" s="562"/>
      <c r="Y841" s="562"/>
      <c r="Z841" s="562"/>
    </row>
    <row r="842" spans="3:26">
      <c r="C842" s="562"/>
      <c r="D842" s="562"/>
      <c r="E842" s="562"/>
      <c r="F842" s="562"/>
      <c r="G842" s="562"/>
      <c r="H842" s="562"/>
      <c r="I842" s="562"/>
      <c r="J842" s="562"/>
      <c r="K842" s="562"/>
      <c r="L842" s="562"/>
      <c r="M842" s="562"/>
      <c r="N842" s="562"/>
      <c r="O842" s="562"/>
      <c r="P842" s="562"/>
      <c r="Q842" s="562"/>
      <c r="R842" s="562"/>
      <c r="S842" s="562"/>
      <c r="T842" s="562"/>
      <c r="U842" s="562"/>
      <c r="V842" s="562"/>
      <c r="W842" s="562"/>
      <c r="X842" s="562"/>
      <c r="Y842" s="562"/>
      <c r="Z842" s="562"/>
    </row>
    <row r="843" spans="3:26">
      <c r="C843" s="562"/>
      <c r="D843" s="562"/>
      <c r="E843" s="562"/>
      <c r="F843" s="562"/>
      <c r="G843" s="562"/>
      <c r="H843" s="562"/>
      <c r="I843" s="562"/>
      <c r="J843" s="562"/>
      <c r="K843" s="562"/>
      <c r="L843" s="562"/>
      <c r="M843" s="562"/>
      <c r="N843" s="562"/>
      <c r="O843" s="562"/>
      <c r="P843" s="562"/>
      <c r="Q843" s="562"/>
      <c r="R843" s="562"/>
      <c r="S843" s="562"/>
      <c r="T843" s="562"/>
      <c r="U843" s="562"/>
      <c r="V843" s="562"/>
      <c r="W843" s="562"/>
      <c r="X843" s="562"/>
      <c r="Y843" s="562"/>
      <c r="Z843" s="562"/>
    </row>
    <row r="844" spans="3:26">
      <c r="C844" s="562"/>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562"/>
      <c r="Z844" s="562"/>
    </row>
    <row r="845" spans="3:26">
      <c r="C845" s="562"/>
      <c r="D845" s="562"/>
      <c r="E845" s="562"/>
      <c r="F845" s="562"/>
      <c r="G845" s="562"/>
      <c r="H845" s="562"/>
      <c r="I845" s="562"/>
      <c r="J845" s="562"/>
      <c r="K845" s="562"/>
      <c r="L845" s="562"/>
      <c r="M845" s="562"/>
      <c r="N845" s="562"/>
      <c r="O845" s="562"/>
      <c r="P845" s="562"/>
      <c r="Q845" s="562"/>
      <c r="R845" s="562"/>
      <c r="S845" s="562"/>
      <c r="T845" s="562"/>
      <c r="U845" s="562"/>
      <c r="V845" s="562"/>
      <c r="W845" s="562"/>
      <c r="X845" s="562"/>
      <c r="Y845" s="562"/>
      <c r="Z845" s="562"/>
    </row>
    <row r="846" spans="3:26">
      <c r="C846" s="562"/>
      <c r="D846" s="562"/>
      <c r="E846" s="562"/>
      <c r="F846" s="562"/>
      <c r="G846" s="562"/>
      <c r="H846" s="562"/>
      <c r="I846" s="562"/>
      <c r="J846" s="562"/>
      <c r="K846" s="562"/>
      <c r="L846" s="562"/>
      <c r="M846" s="562"/>
      <c r="N846" s="562"/>
      <c r="O846" s="562"/>
      <c r="P846" s="562"/>
      <c r="Q846" s="562"/>
      <c r="R846" s="562"/>
      <c r="S846" s="562"/>
      <c r="T846" s="562"/>
      <c r="U846" s="562"/>
      <c r="V846" s="562"/>
      <c r="W846" s="562"/>
      <c r="X846" s="562"/>
      <c r="Y846" s="562"/>
      <c r="Z846" s="562"/>
    </row>
    <row r="847" spans="3:26">
      <c r="C847" s="562"/>
      <c r="D847" s="562"/>
      <c r="E847" s="562"/>
      <c r="F847" s="562"/>
      <c r="G847" s="562"/>
      <c r="H847" s="562"/>
      <c r="I847" s="562"/>
      <c r="J847" s="562"/>
      <c r="K847" s="562"/>
      <c r="L847" s="562"/>
      <c r="M847" s="562"/>
      <c r="N847" s="562"/>
      <c r="O847" s="562"/>
      <c r="P847" s="562"/>
      <c r="Q847" s="562"/>
      <c r="R847" s="562"/>
      <c r="S847" s="562"/>
      <c r="T847" s="562"/>
      <c r="U847" s="562"/>
      <c r="V847" s="562"/>
      <c r="W847" s="562"/>
      <c r="X847" s="562"/>
      <c r="Y847" s="562"/>
      <c r="Z847" s="562"/>
    </row>
    <row r="848" spans="3:26">
      <c r="C848" s="562"/>
      <c r="D848" s="562"/>
      <c r="E848" s="562"/>
      <c r="F848" s="562"/>
      <c r="G848" s="562"/>
      <c r="H848" s="562"/>
      <c r="I848" s="562"/>
      <c r="J848" s="562"/>
      <c r="K848" s="562"/>
      <c r="L848" s="562"/>
      <c r="M848" s="562"/>
      <c r="N848" s="562"/>
      <c r="O848" s="562"/>
      <c r="P848" s="562"/>
      <c r="Q848" s="562"/>
      <c r="R848" s="562"/>
      <c r="S848" s="562"/>
      <c r="T848" s="562"/>
      <c r="U848" s="562"/>
      <c r="V848" s="562"/>
      <c r="W848" s="562"/>
      <c r="X848" s="562"/>
      <c r="Y848" s="562"/>
      <c r="Z848" s="562"/>
    </row>
    <row r="849" spans="3:26">
      <c r="C849" s="562"/>
      <c r="D849" s="562"/>
      <c r="E849" s="562"/>
      <c r="F849" s="562"/>
      <c r="G849" s="562"/>
      <c r="H849" s="562"/>
      <c r="I849" s="562"/>
      <c r="J849" s="562"/>
      <c r="K849" s="562"/>
      <c r="L849" s="562"/>
      <c r="M849" s="562"/>
      <c r="N849" s="562"/>
      <c r="O849" s="562"/>
      <c r="P849" s="562"/>
      <c r="Q849" s="562"/>
      <c r="R849" s="562"/>
      <c r="S849" s="562"/>
      <c r="T849" s="562"/>
      <c r="U849" s="562"/>
      <c r="V849" s="562"/>
      <c r="W849" s="562"/>
      <c r="X849" s="562"/>
      <c r="Y849" s="562"/>
      <c r="Z849" s="562"/>
    </row>
    <row r="850" spans="3:26">
      <c r="C850" s="562"/>
      <c r="D850" s="562"/>
      <c r="E850" s="562"/>
      <c r="F850" s="562"/>
      <c r="G850" s="562"/>
      <c r="H850" s="562"/>
      <c r="I850" s="562"/>
      <c r="J850" s="562"/>
      <c r="K850" s="562"/>
      <c r="L850" s="562"/>
      <c r="M850" s="562"/>
      <c r="N850" s="562"/>
      <c r="O850" s="562"/>
      <c r="P850" s="562"/>
      <c r="Q850" s="562"/>
      <c r="R850" s="562"/>
      <c r="S850" s="562"/>
      <c r="T850" s="562"/>
      <c r="U850" s="562"/>
      <c r="V850" s="562"/>
      <c r="W850" s="562"/>
      <c r="X850" s="562"/>
      <c r="Y850" s="562"/>
      <c r="Z850" s="562"/>
    </row>
    <row r="851" spans="3:26">
      <c r="C851" s="562"/>
      <c r="D851" s="562"/>
      <c r="E851" s="562"/>
      <c r="F851" s="562"/>
      <c r="G851" s="562"/>
      <c r="H851" s="562"/>
      <c r="I851" s="562"/>
      <c r="J851" s="562"/>
      <c r="K851" s="562"/>
      <c r="L851" s="562"/>
      <c r="M851" s="562"/>
      <c r="N851" s="562"/>
      <c r="O851" s="562"/>
      <c r="P851" s="562"/>
      <c r="Q851" s="562"/>
      <c r="R851" s="562"/>
      <c r="S851" s="562"/>
      <c r="T851" s="562"/>
      <c r="U851" s="562"/>
      <c r="V851" s="562"/>
      <c r="W851" s="562"/>
      <c r="X851" s="562"/>
      <c r="Y851" s="562"/>
      <c r="Z851" s="562"/>
    </row>
    <row r="852" spans="3:26">
      <c r="C852" s="562"/>
      <c r="D852" s="562"/>
      <c r="E852" s="562"/>
      <c r="F852" s="562"/>
      <c r="G852" s="562"/>
      <c r="H852" s="562"/>
      <c r="I852" s="562"/>
      <c r="J852" s="562"/>
      <c r="K852" s="562"/>
      <c r="L852" s="562"/>
      <c r="M852" s="562"/>
      <c r="N852" s="562"/>
      <c r="O852" s="562"/>
      <c r="P852" s="562"/>
      <c r="Q852" s="562"/>
      <c r="R852" s="562"/>
      <c r="S852" s="562"/>
      <c r="T852" s="562"/>
      <c r="U852" s="562"/>
      <c r="V852" s="562"/>
      <c r="W852" s="562"/>
      <c r="X852" s="562"/>
      <c r="Y852" s="562"/>
      <c r="Z852" s="562"/>
    </row>
    <row r="853" spans="3:26">
      <c r="C853" s="562"/>
      <c r="D853" s="562"/>
      <c r="E853" s="562"/>
      <c r="F853" s="562"/>
      <c r="G853" s="562"/>
      <c r="H853" s="562"/>
      <c r="I853" s="562"/>
      <c r="J853" s="562"/>
      <c r="K853" s="562"/>
      <c r="L853" s="562"/>
      <c r="M853" s="562"/>
      <c r="N853" s="562"/>
      <c r="O853" s="562"/>
      <c r="P853" s="562"/>
      <c r="Q853" s="562"/>
      <c r="R853" s="562"/>
      <c r="S853" s="562"/>
      <c r="T853" s="562"/>
      <c r="U853" s="562"/>
      <c r="V853" s="562"/>
      <c r="W853" s="562"/>
      <c r="X853" s="562"/>
      <c r="Y853" s="562"/>
      <c r="Z853" s="562"/>
    </row>
    <row r="854" spans="3:26">
      <c r="C854" s="562"/>
      <c r="D854" s="562"/>
      <c r="E854" s="562"/>
      <c r="F854" s="562"/>
      <c r="G854" s="562"/>
      <c r="H854" s="562"/>
      <c r="I854" s="562"/>
      <c r="J854" s="562"/>
      <c r="K854" s="562"/>
      <c r="L854" s="562"/>
      <c r="M854" s="562"/>
      <c r="N854" s="562"/>
      <c r="O854" s="562"/>
      <c r="P854" s="562"/>
      <c r="Q854" s="562"/>
      <c r="R854" s="562"/>
      <c r="S854" s="562"/>
      <c r="T854" s="562"/>
      <c r="U854" s="562"/>
      <c r="V854" s="562"/>
      <c r="W854" s="562"/>
      <c r="X854" s="562"/>
      <c r="Y854" s="562"/>
      <c r="Z854" s="562"/>
    </row>
    <row r="855" spans="3:26">
      <c r="C855" s="562"/>
      <c r="D855" s="562"/>
      <c r="E855" s="562"/>
      <c r="F855" s="562"/>
      <c r="G855" s="562"/>
      <c r="H855" s="562"/>
      <c r="I855" s="562"/>
      <c r="J855" s="562"/>
      <c r="K855" s="562"/>
      <c r="L855" s="562"/>
      <c r="M855" s="562"/>
      <c r="N855" s="562"/>
      <c r="O855" s="562"/>
      <c r="P855" s="562"/>
      <c r="Q855" s="562"/>
      <c r="R855" s="562"/>
      <c r="S855" s="562"/>
      <c r="T855" s="562"/>
      <c r="U855" s="562"/>
      <c r="V855" s="562"/>
      <c r="W855" s="562"/>
      <c r="X855" s="562"/>
      <c r="Y855" s="562"/>
      <c r="Z855" s="562"/>
    </row>
    <row r="856" spans="3:26">
      <c r="C856" s="562"/>
      <c r="D856" s="562"/>
      <c r="E856" s="562"/>
      <c r="F856" s="562"/>
      <c r="G856" s="562"/>
      <c r="H856" s="562"/>
      <c r="I856" s="562"/>
      <c r="J856" s="562"/>
      <c r="K856" s="562"/>
      <c r="L856" s="562"/>
      <c r="M856" s="562"/>
      <c r="N856" s="562"/>
      <c r="O856" s="562"/>
      <c r="P856" s="562"/>
      <c r="Q856" s="562"/>
      <c r="R856" s="562"/>
      <c r="S856" s="562"/>
      <c r="T856" s="562"/>
      <c r="U856" s="562"/>
      <c r="V856" s="562"/>
      <c r="W856" s="562"/>
      <c r="X856" s="562"/>
      <c r="Y856" s="562"/>
      <c r="Z856" s="562"/>
    </row>
    <row r="857" spans="3:26">
      <c r="C857" s="562"/>
      <c r="D857" s="562"/>
      <c r="E857" s="562"/>
      <c r="F857" s="562"/>
      <c r="G857" s="562"/>
      <c r="H857" s="562"/>
      <c r="I857" s="562"/>
      <c r="J857" s="562"/>
      <c r="K857" s="562"/>
      <c r="L857" s="562"/>
      <c r="M857" s="562"/>
      <c r="N857" s="562"/>
      <c r="O857" s="562"/>
      <c r="P857" s="562"/>
      <c r="Q857" s="562"/>
      <c r="R857" s="562"/>
      <c r="S857" s="562"/>
      <c r="T857" s="562"/>
      <c r="U857" s="562"/>
      <c r="V857" s="562"/>
      <c r="W857" s="562"/>
      <c r="X857" s="562"/>
      <c r="Y857" s="562"/>
      <c r="Z857" s="562"/>
    </row>
    <row r="858" spans="3:26">
      <c r="C858" s="562"/>
      <c r="D858" s="562"/>
      <c r="E858" s="562"/>
      <c r="F858" s="562"/>
      <c r="G858" s="562"/>
      <c r="H858" s="562"/>
      <c r="I858" s="562"/>
      <c r="J858" s="562"/>
      <c r="K858" s="562"/>
      <c r="L858" s="562"/>
      <c r="M858" s="562"/>
      <c r="N858" s="562"/>
      <c r="O858" s="562"/>
      <c r="P858" s="562"/>
      <c r="Q858" s="562"/>
      <c r="R858" s="562"/>
      <c r="S858" s="562"/>
      <c r="T858" s="562"/>
      <c r="U858" s="562"/>
      <c r="V858" s="562"/>
      <c r="W858" s="562"/>
      <c r="X858" s="562"/>
      <c r="Y858" s="562"/>
      <c r="Z858" s="562"/>
    </row>
    <row r="859" spans="3:26">
      <c r="C859" s="562"/>
      <c r="D859" s="562"/>
      <c r="E859" s="562"/>
      <c r="F859" s="562"/>
      <c r="G859" s="562"/>
      <c r="H859" s="562"/>
      <c r="I859" s="562"/>
      <c r="J859" s="562"/>
      <c r="K859" s="562"/>
      <c r="L859" s="562"/>
      <c r="M859" s="562"/>
      <c r="N859" s="562"/>
      <c r="O859" s="562"/>
      <c r="P859" s="562"/>
      <c r="Q859" s="562"/>
      <c r="R859" s="562"/>
      <c r="S859" s="562"/>
      <c r="T859" s="562"/>
      <c r="U859" s="562"/>
      <c r="V859" s="562"/>
      <c r="W859" s="562"/>
      <c r="X859" s="562"/>
      <c r="Y859" s="562"/>
      <c r="Z859" s="562"/>
    </row>
    <row r="860" spans="3:26">
      <c r="C860" s="562"/>
      <c r="D860" s="562"/>
      <c r="E860" s="562"/>
      <c r="F860" s="562"/>
      <c r="G860" s="562"/>
      <c r="H860" s="562"/>
      <c r="I860" s="562"/>
      <c r="J860" s="562"/>
      <c r="K860" s="562"/>
      <c r="L860" s="562"/>
      <c r="M860" s="562"/>
      <c r="N860" s="562"/>
      <c r="O860" s="562"/>
      <c r="P860" s="562"/>
      <c r="Q860" s="562"/>
      <c r="R860" s="562"/>
      <c r="S860" s="562"/>
      <c r="T860" s="562"/>
      <c r="U860" s="562"/>
      <c r="V860" s="562"/>
      <c r="W860" s="562"/>
      <c r="X860" s="562"/>
      <c r="Y860" s="562"/>
      <c r="Z860" s="562"/>
    </row>
    <row r="861" spans="3:26">
      <c r="C861" s="562"/>
      <c r="D861" s="562"/>
      <c r="E861" s="562"/>
      <c r="F861" s="562"/>
      <c r="G861" s="562"/>
      <c r="H861" s="562"/>
      <c r="I861" s="562"/>
      <c r="J861" s="562"/>
      <c r="K861" s="562"/>
      <c r="L861" s="562"/>
      <c r="M861" s="562"/>
      <c r="N861" s="562"/>
      <c r="O861" s="562"/>
      <c r="P861" s="562"/>
      <c r="Q861" s="562"/>
      <c r="R861" s="562"/>
      <c r="S861" s="562"/>
      <c r="T861" s="562"/>
      <c r="U861" s="562"/>
      <c r="V861" s="562"/>
      <c r="W861" s="562"/>
      <c r="X861" s="562"/>
      <c r="Y861" s="562"/>
      <c r="Z861" s="562"/>
    </row>
    <row r="862" spans="3:26">
      <c r="C862" s="562"/>
      <c r="D862" s="562"/>
      <c r="E862" s="562"/>
      <c r="F862" s="562"/>
      <c r="G862" s="562"/>
      <c r="H862" s="562"/>
      <c r="I862" s="562"/>
      <c r="J862" s="562"/>
      <c r="K862" s="562"/>
      <c r="L862" s="562"/>
      <c r="M862" s="562"/>
      <c r="N862" s="562"/>
      <c r="O862" s="562"/>
      <c r="P862" s="562"/>
      <c r="Q862" s="562"/>
      <c r="R862" s="562"/>
      <c r="S862" s="562"/>
      <c r="T862" s="562"/>
      <c r="U862" s="562"/>
      <c r="V862" s="562"/>
      <c r="W862" s="562"/>
      <c r="X862" s="562"/>
      <c r="Y862" s="562"/>
      <c r="Z862" s="562"/>
    </row>
    <row r="863" spans="3:26">
      <c r="C863" s="562"/>
      <c r="D863" s="562"/>
      <c r="E863" s="562"/>
      <c r="F863" s="562"/>
      <c r="G863" s="562"/>
      <c r="H863" s="562"/>
      <c r="I863" s="562"/>
      <c r="J863" s="562"/>
      <c r="K863" s="562"/>
      <c r="L863" s="562"/>
      <c r="M863" s="562"/>
      <c r="N863" s="562"/>
      <c r="O863" s="562"/>
      <c r="P863" s="562"/>
      <c r="Q863" s="562"/>
      <c r="R863" s="562"/>
      <c r="S863" s="562"/>
      <c r="T863" s="562"/>
      <c r="U863" s="562"/>
      <c r="V863" s="562"/>
      <c r="W863" s="562"/>
      <c r="X863" s="562"/>
      <c r="Y863" s="562"/>
      <c r="Z863" s="562"/>
    </row>
    <row r="864" spans="3:26">
      <c r="C864" s="562"/>
      <c r="D864" s="562"/>
      <c r="E864" s="562"/>
      <c r="F864" s="562"/>
      <c r="G864" s="562"/>
      <c r="H864" s="562"/>
      <c r="I864" s="562"/>
      <c r="J864" s="562"/>
      <c r="K864" s="562"/>
      <c r="L864" s="562"/>
      <c r="M864" s="562"/>
      <c r="N864" s="562"/>
      <c r="O864" s="562"/>
      <c r="P864" s="562"/>
      <c r="Q864" s="562"/>
      <c r="R864" s="562"/>
      <c r="S864" s="562"/>
      <c r="T864" s="562"/>
      <c r="U864" s="562"/>
      <c r="V864" s="562"/>
      <c r="W864" s="562"/>
      <c r="X864" s="562"/>
      <c r="Y864" s="562"/>
      <c r="Z864" s="562"/>
    </row>
    <row r="865" spans="3:26">
      <c r="C865" s="562"/>
      <c r="D865" s="562"/>
      <c r="E865" s="562"/>
      <c r="F865" s="562"/>
      <c r="G865" s="562"/>
      <c r="H865" s="562"/>
      <c r="I865" s="562"/>
      <c r="J865" s="562"/>
      <c r="K865" s="562"/>
      <c r="L865" s="562"/>
      <c r="M865" s="562"/>
      <c r="N865" s="562"/>
      <c r="O865" s="562"/>
      <c r="P865" s="562"/>
      <c r="Q865" s="562"/>
      <c r="R865" s="562"/>
      <c r="S865" s="562"/>
      <c r="T865" s="562"/>
      <c r="U865" s="562"/>
      <c r="V865" s="562"/>
      <c r="W865" s="562"/>
      <c r="X865" s="562"/>
      <c r="Y865" s="562"/>
      <c r="Z865" s="562"/>
    </row>
    <row r="866" spans="3:26">
      <c r="C866" s="562"/>
      <c r="D866" s="562"/>
      <c r="E866" s="562"/>
      <c r="F866" s="562"/>
      <c r="G866" s="562"/>
      <c r="H866" s="562"/>
      <c r="I866" s="562"/>
      <c r="J866" s="562"/>
      <c r="K866" s="562"/>
      <c r="L866" s="562"/>
      <c r="M866" s="562"/>
      <c r="N866" s="562"/>
      <c r="O866" s="562"/>
      <c r="P866" s="562"/>
      <c r="Q866" s="562"/>
      <c r="R866" s="562"/>
      <c r="S866" s="562"/>
      <c r="T866" s="562"/>
      <c r="U866" s="562"/>
      <c r="V866" s="562"/>
      <c r="W866" s="562"/>
      <c r="X866" s="562"/>
      <c r="Y866" s="562"/>
      <c r="Z866" s="562"/>
    </row>
    <row r="867" spans="3:26">
      <c r="C867" s="562"/>
      <c r="D867" s="562"/>
      <c r="E867" s="562"/>
      <c r="F867" s="562"/>
      <c r="G867" s="562"/>
      <c r="H867" s="562"/>
      <c r="I867" s="562"/>
      <c r="J867" s="562"/>
      <c r="K867" s="562"/>
      <c r="L867" s="562"/>
      <c r="M867" s="562"/>
      <c r="N867" s="562"/>
      <c r="O867" s="562"/>
      <c r="P867" s="562"/>
      <c r="Q867" s="562"/>
      <c r="R867" s="562"/>
      <c r="S867" s="562"/>
      <c r="T867" s="562"/>
      <c r="U867" s="562"/>
      <c r="V867" s="562"/>
      <c r="W867" s="562"/>
      <c r="X867" s="562"/>
      <c r="Y867" s="562"/>
      <c r="Z867" s="562"/>
    </row>
    <row r="868" spans="3:26">
      <c r="C868" s="562"/>
      <c r="D868" s="562"/>
      <c r="E868" s="562"/>
      <c r="F868" s="562"/>
      <c r="G868" s="562"/>
      <c r="H868" s="562"/>
      <c r="I868" s="562"/>
      <c r="J868" s="562"/>
      <c r="K868" s="562"/>
      <c r="L868" s="562"/>
      <c r="M868" s="562"/>
      <c r="N868" s="562"/>
      <c r="O868" s="562"/>
      <c r="P868" s="562"/>
      <c r="Q868" s="562"/>
      <c r="R868" s="562"/>
      <c r="S868" s="562"/>
      <c r="T868" s="562"/>
      <c r="U868" s="562"/>
      <c r="V868" s="562"/>
      <c r="W868" s="562"/>
      <c r="X868" s="562"/>
      <c r="Y868" s="562"/>
      <c r="Z868" s="562"/>
    </row>
    <row r="869" spans="3:26">
      <c r="C869" s="562"/>
      <c r="D869" s="562"/>
      <c r="E869" s="562"/>
      <c r="F869" s="562"/>
      <c r="G869" s="562"/>
      <c r="H869" s="562"/>
      <c r="I869" s="562"/>
      <c r="J869" s="562"/>
      <c r="K869" s="562"/>
      <c r="L869" s="562"/>
      <c r="M869" s="562"/>
      <c r="N869" s="562"/>
      <c r="O869" s="562"/>
      <c r="P869" s="562"/>
      <c r="Q869" s="562"/>
      <c r="R869" s="562"/>
      <c r="S869" s="562"/>
      <c r="T869" s="562"/>
      <c r="U869" s="562"/>
      <c r="V869" s="562"/>
      <c r="W869" s="562"/>
      <c r="X869" s="562"/>
      <c r="Y869" s="562"/>
      <c r="Z869" s="562"/>
    </row>
    <row r="870" spans="3:26">
      <c r="C870" s="562"/>
      <c r="D870" s="562"/>
      <c r="E870" s="562"/>
      <c r="F870" s="562"/>
      <c r="G870" s="562"/>
      <c r="H870" s="562"/>
      <c r="I870" s="562"/>
      <c r="J870" s="562"/>
      <c r="K870" s="562"/>
      <c r="L870" s="562"/>
      <c r="M870" s="562"/>
      <c r="N870" s="562"/>
      <c r="O870" s="562"/>
      <c r="P870" s="562"/>
      <c r="Q870" s="562"/>
      <c r="R870" s="562"/>
      <c r="S870" s="562"/>
      <c r="T870" s="562"/>
      <c r="U870" s="562"/>
      <c r="V870" s="562"/>
      <c r="W870" s="562"/>
      <c r="X870" s="562"/>
      <c r="Y870" s="562"/>
      <c r="Z870" s="562"/>
    </row>
    <row r="871" spans="3:26">
      <c r="C871" s="562"/>
      <c r="D871" s="562"/>
      <c r="E871" s="562"/>
      <c r="F871" s="562"/>
      <c r="G871" s="562"/>
      <c r="H871" s="562"/>
      <c r="I871" s="562"/>
      <c r="J871" s="562"/>
      <c r="K871" s="562"/>
      <c r="L871" s="562"/>
      <c r="M871" s="562"/>
      <c r="N871" s="562"/>
      <c r="O871" s="562"/>
      <c r="P871" s="562"/>
      <c r="Q871" s="562"/>
      <c r="R871" s="562"/>
      <c r="S871" s="562"/>
      <c r="T871" s="562"/>
      <c r="U871" s="562"/>
      <c r="V871" s="562"/>
      <c r="W871" s="562"/>
      <c r="X871" s="562"/>
      <c r="Y871" s="562"/>
      <c r="Z871" s="562"/>
    </row>
    <row r="872" spans="3:26">
      <c r="C872" s="562"/>
      <c r="D872" s="562"/>
      <c r="E872" s="562"/>
      <c r="F872" s="562"/>
      <c r="G872" s="562"/>
      <c r="H872" s="562"/>
      <c r="I872" s="562"/>
      <c r="J872" s="562"/>
      <c r="K872" s="562"/>
      <c r="L872" s="562"/>
      <c r="M872" s="562"/>
      <c r="N872" s="562"/>
      <c r="O872" s="562"/>
      <c r="P872" s="562"/>
      <c r="Q872" s="562"/>
      <c r="R872" s="562"/>
      <c r="S872" s="562"/>
      <c r="T872" s="562"/>
      <c r="U872" s="562"/>
      <c r="V872" s="562"/>
      <c r="W872" s="562"/>
      <c r="X872" s="562"/>
      <c r="Y872" s="562"/>
      <c r="Z872" s="562"/>
    </row>
    <row r="873" spans="3:26">
      <c r="C873" s="562"/>
      <c r="D873" s="562"/>
      <c r="E873" s="562"/>
      <c r="F873" s="562"/>
      <c r="G873" s="562"/>
      <c r="H873" s="562"/>
      <c r="I873" s="562"/>
      <c r="J873" s="562"/>
      <c r="K873" s="562"/>
      <c r="L873" s="562"/>
      <c r="M873" s="562"/>
      <c r="N873" s="562"/>
      <c r="O873" s="562"/>
      <c r="P873" s="562"/>
      <c r="Q873" s="562"/>
      <c r="R873" s="562"/>
      <c r="S873" s="562"/>
      <c r="T873" s="562"/>
      <c r="U873" s="562"/>
      <c r="V873" s="562"/>
      <c r="W873" s="562"/>
      <c r="X873" s="562"/>
      <c r="Y873" s="562"/>
      <c r="Z873" s="562"/>
    </row>
    <row r="874" spans="3:26">
      <c r="C874" s="562"/>
      <c r="D874" s="562"/>
      <c r="E874" s="562"/>
      <c r="F874" s="562"/>
      <c r="G874" s="562"/>
      <c r="H874" s="562"/>
      <c r="I874" s="562"/>
      <c r="J874" s="562"/>
      <c r="K874" s="562"/>
      <c r="L874" s="562"/>
      <c r="M874" s="562"/>
      <c r="N874" s="562"/>
      <c r="O874" s="562"/>
      <c r="P874" s="562"/>
      <c r="Q874" s="562"/>
      <c r="R874" s="562"/>
      <c r="S874" s="562"/>
      <c r="T874" s="562"/>
      <c r="U874" s="562"/>
      <c r="V874" s="562"/>
      <c r="W874" s="562"/>
      <c r="X874" s="562"/>
      <c r="Y874" s="562"/>
      <c r="Z874" s="562"/>
    </row>
    <row r="875" spans="3:26">
      <c r="C875" s="562"/>
      <c r="D875" s="562"/>
      <c r="E875" s="562"/>
      <c r="F875" s="562"/>
      <c r="G875" s="562"/>
      <c r="H875" s="562"/>
      <c r="I875" s="562"/>
      <c r="J875" s="562"/>
      <c r="K875" s="562"/>
      <c r="L875" s="562"/>
      <c r="M875" s="562"/>
      <c r="N875" s="562"/>
      <c r="O875" s="562"/>
      <c r="P875" s="562"/>
      <c r="Q875" s="562"/>
      <c r="R875" s="562"/>
      <c r="S875" s="562"/>
      <c r="T875" s="562"/>
      <c r="U875" s="562"/>
      <c r="V875" s="562"/>
      <c r="W875" s="562"/>
      <c r="X875" s="562"/>
      <c r="Y875" s="562"/>
      <c r="Z875" s="562"/>
    </row>
    <row r="876" spans="3:26">
      <c r="C876" s="562"/>
      <c r="D876" s="562"/>
      <c r="E876" s="562"/>
      <c r="F876" s="562"/>
      <c r="G876" s="562"/>
      <c r="H876" s="562"/>
      <c r="I876" s="562"/>
      <c r="J876" s="562"/>
      <c r="K876" s="562"/>
      <c r="L876" s="562"/>
      <c r="M876" s="562"/>
      <c r="N876" s="562"/>
      <c r="O876" s="562"/>
      <c r="P876" s="562"/>
      <c r="Q876" s="562"/>
      <c r="R876" s="562"/>
      <c r="S876" s="562"/>
      <c r="T876" s="562"/>
      <c r="U876" s="562"/>
      <c r="V876" s="562"/>
      <c r="W876" s="562"/>
      <c r="X876" s="562"/>
      <c r="Y876" s="562"/>
      <c r="Z876" s="562"/>
    </row>
    <row r="877" spans="3:26">
      <c r="C877" s="562"/>
      <c r="D877" s="562"/>
      <c r="E877" s="562"/>
      <c r="F877" s="562"/>
      <c r="G877" s="562"/>
      <c r="H877" s="562"/>
      <c r="I877" s="562"/>
      <c r="J877" s="562"/>
      <c r="K877" s="562"/>
      <c r="L877" s="562"/>
      <c r="M877" s="562"/>
      <c r="N877" s="562"/>
      <c r="O877" s="562"/>
      <c r="P877" s="562"/>
      <c r="Q877" s="562"/>
      <c r="R877" s="562"/>
      <c r="S877" s="562"/>
      <c r="T877" s="562"/>
      <c r="U877" s="562"/>
      <c r="V877" s="562"/>
      <c r="W877" s="562"/>
      <c r="X877" s="562"/>
      <c r="Y877" s="562"/>
      <c r="Z877" s="562"/>
    </row>
    <row r="878" spans="3:26">
      <c r="C878" s="562"/>
      <c r="D878" s="562"/>
      <c r="E878" s="562"/>
      <c r="F878" s="562"/>
      <c r="G878" s="562"/>
      <c r="H878" s="562"/>
      <c r="I878" s="562"/>
      <c r="J878" s="562"/>
      <c r="K878" s="562"/>
      <c r="L878" s="562"/>
      <c r="M878" s="562"/>
      <c r="N878" s="562"/>
      <c r="O878" s="562"/>
      <c r="P878" s="562"/>
      <c r="Q878" s="562"/>
      <c r="R878" s="562"/>
      <c r="S878" s="562"/>
      <c r="T878" s="562"/>
      <c r="U878" s="562"/>
      <c r="V878" s="562"/>
      <c r="W878" s="562"/>
      <c r="X878" s="562"/>
      <c r="Y878" s="562"/>
      <c r="Z878" s="562"/>
    </row>
    <row r="879" spans="3:26">
      <c r="C879" s="562"/>
      <c r="D879" s="562"/>
      <c r="E879" s="562"/>
      <c r="F879" s="562"/>
      <c r="G879" s="562"/>
      <c r="H879" s="562"/>
      <c r="I879" s="562"/>
      <c r="J879" s="562"/>
      <c r="K879" s="562"/>
      <c r="L879" s="562"/>
      <c r="M879" s="562"/>
      <c r="N879" s="562"/>
      <c r="O879" s="562"/>
      <c r="P879" s="562"/>
      <c r="Q879" s="562"/>
      <c r="R879" s="562"/>
      <c r="S879" s="562"/>
      <c r="T879" s="562"/>
      <c r="U879" s="562"/>
      <c r="V879" s="562"/>
      <c r="W879" s="562"/>
      <c r="X879" s="562"/>
      <c r="Y879" s="562"/>
      <c r="Z879" s="562"/>
    </row>
    <row r="880" spans="3:26">
      <c r="C880" s="562"/>
      <c r="D880" s="562"/>
      <c r="E880" s="562"/>
      <c r="F880" s="562"/>
      <c r="G880" s="562"/>
      <c r="H880" s="562"/>
      <c r="I880" s="562"/>
      <c r="J880" s="562"/>
      <c r="K880" s="562"/>
      <c r="L880" s="562"/>
      <c r="M880" s="562"/>
      <c r="N880" s="562"/>
      <c r="O880" s="562"/>
      <c r="P880" s="562"/>
      <c r="Q880" s="562"/>
      <c r="R880" s="562"/>
      <c r="S880" s="562"/>
      <c r="T880" s="562"/>
      <c r="U880" s="562"/>
      <c r="V880" s="562"/>
      <c r="W880" s="562"/>
      <c r="X880" s="562"/>
      <c r="Y880" s="562"/>
      <c r="Z880" s="562"/>
    </row>
    <row r="881" spans="3:26">
      <c r="C881" s="562"/>
      <c r="D881" s="562"/>
      <c r="E881" s="562"/>
      <c r="F881" s="562"/>
      <c r="G881" s="562"/>
      <c r="H881" s="562"/>
      <c r="I881" s="562"/>
      <c r="J881" s="562"/>
      <c r="K881" s="562"/>
      <c r="L881" s="562"/>
      <c r="M881" s="562"/>
      <c r="N881" s="562"/>
      <c r="O881" s="562"/>
      <c r="P881" s="562"/>
      <c r="Q881" s="562"/>
      <c r="R881" s="562"/>
      <c r="S881" s="562"/>
      <c r="T881" s="562"/>
      <c r="U881" s="562"/>
      <c r="V881" s="562"/>
      <c r="W881" s="562"/>
      <c r="X881" s="562"/>
      <c r="Y881" s="562"/>
      <c r="Z881" s="562"/>
    </row>
    <row r="882" spans="3:26">
      <c r="C882" s="562"/>
      <c r="D882" s="562"/>
      <c r="E882" s="562"/>
      <c r="F882" s="562"/>
      <c r="G882" s="562"/>
      <c r="H882" s="562"/>
      <c r="I882" s="562"/>
      <c r="J882" s="562"/>
      <c r="K882" s="562"/>
      <c r="L882" s="562"/>
      <c r="M882" s="562"/>
      <c r="N882" s="562"/>
      <c r="O882" s="562"/>
      <c r="P882" s="562"/>
      <c r="Q882" s="562"/>
      <c r="R882" s="562"/>
      <c r="S882" s="562"/>
      <c r="T882" s="562"/>
      <c r="U882" s="562"/>
      <c r="V882" s="562"/>
      <c r="W882" s="562"/>
      <c r="X882" s="562"/>
      <c r="Y882" s="562"/>
      <c r="Z882" s="562"/>
    </row>
    <row r="883" spans="3:26">
      <c r="C883" s="562"/>
      <c r="D883" s="562"/>
      <c r="E883" s="562"/>
      <c r="F883" s="562"/>
      <c r="G883" s="562"/>
      <c r="H883" s="562"/>
      <c r="I883" s="562"/>
      <c r="J883" s="562"/>
      <c r="K883" s="562"/>
      <c r="L883" s="562"/>
      <c r="M883" s="562"/>
      <c r="N883" s="562"/>
      <c r="O883" s="562"/>
      <c r="P883" s="562"/>
      <c r="Q883" s="562"/>
      <c r="R883" s="562"/>
      <c r="S883" s="562"/>
      <c r="T883" s="562"/>
      <c r="U883" s="562"/>
      <c r="V883" s="562"/>
      <c r="W883" s="562"/>
      <c r="X883" s="562"/>
      <c r="Y883" s="562"/>
      <c r="Z883" s="562"/>
    </row>
    <row r="884" spans="3:26">
      <c r="C884" s="562"/>
      <c r="D884" s="562"/>
      <c r="E884" s="562"/>
      <c r="F884" s="562"/>
      <c r="G884" s="562"/>
      <c r="H884" s="562"/>
      <c r="I884" s="562"/>
      <c r="J884" s="562"/>
      <c r="K884" s="562"/>
      <c r="L884" s="562"/>
      <c r="M884" s="562"/>
      <c r="N884" s="562"/>
      <c r="O884" s="562"/>
      <c r="P884" s="562"/>
      <c r="Q884" s="562"/>
      <c r="R884" s="562"/>
      <c r="S884" s="562"/>
      <c r="T884" s="562"/>
      <c r="U884" s="562"/>
      <c r="V884" s="562"/>
      <c r="W884" s="562"/>
      <c r="X884" s="562"/>
      <c r="Y884" s="562"/>
      <c r="Z884" s="562"/>
    </row>
    <row r="885" spans="3:26">
      <c r="C885" s="562"/>
      <c r="D885" s="562"/>
      <c r="E885" s="562"/>
      <c r="F885" s="562"/>
      <c r="G885" s="562"/>
      <c r="H885" s="562"/>
      <c r="I885" s="562"/>
      <c r="J885" s="562"/>
      <c r="K885" s="562"/>
      <c r="L885" s="562"/>
      <c r="M885" s="562"/>
      <c r="N885" s="562"/>
      <c r="O885" s="562"/>
      <c r="P885" s="562"/>
      <c r="Q885" s="562"/>
      <c r="R885" s="562"/>
      <c r="S885" s="562"/>
      <c r="T885" s="562"/>
      <c r="U885" s="562"/>
      <c r="V885" s="562"/>
      <c r="W885" s="562"/>
      <c r="X885" s="562"/>
      <c r="Y885" s="562"/>
      <c r="Z885" s="562"/>
    </row>
    <row r="886" spans="3:26">
      <c r="C886" s="562"/>
      <c r="D886" s="562"/>
      <c r="E886" s="562"/>
      <c r="F886" s="562"/>
      <c r="G886" s="562"/>
      <c r="H886" s="562"/>
      <c r="I886" s="562"/>
      <c r="J886" s="562"/>
      <c r="K886" s="562"/>
      <c r="L886" s="562"/>
      <c r="M886" s="562"/>
      <c r="N886" s="562"/>
      <c r="O886" s="562"/>
      <c r="P886" s="562"/>
      <c r="Q886" s="562"/>
      <c r="R886" s="562"/>
      <c r="S886" s="562"/>
      <c r="T886" s="562"/>
      <c r="U886" s="562"/>
      <c r="V886" s="562"/>
      <c r="W886" s="562"/>
      <c r="X886" s="562"/>
      <c r="Y886" s="562"/>
      <c r="Z886" s="562"/>
    </row>
    <row r="887" spans="3:26">
      <c r="C887" s="562"/>
      <c r="D887" s="562"/>
      <c r="E887" s="562"/>
      <c r="F887" s="562"/>
      <c r="G887" s="562"/>
      <c r="H887" s="562"/>
      <c r="I887" s="562"/>
      <c r="J887" s="562"/>
      <c r="K887" s="562"/>
      <c r="L887" s="562"/>
      <c r="M887" s="562"/>
      <c r="N887" s="562"/>
      <c r="O887" s="562"/>
      <c r="P887" s="562"/>
      <c r="Q887" s="562"/>
      <c r="R887" s="562"/>
      <c r="S887" s="562"/>
      <c r="T887" s="562"/>
      <c r="U887" s="562"/>
      <c r="V887" s="562"/>
      <c r="W887" s="562"/>
      <c r="X887" s="562"/>
      <c r="Y887" s="562"/>
      <c r="Z887" s="562"/>
    </row>
    <row r="888" spans="3:26">
      <c r="C888" s="562"/>
      <c r="D888" s="562"/>
      <c r="E888" s="562"/>
      <c r="F888" s="562"/>
      <c r="G888" s="562"/>
      <c r="H888" s="562"/>
      <c r="I888" s="562"/>
      <c r="J888" s="562"/>
      <c r="K888" s="562"/>
      <c r="L888" s="562"/>
      <c r="M888" s="562"/>
      <c r="N888" s="562"/>
      <c r="O888" s="562"/>
      <c r="P888" s="562"/>
      <c r="Q888" s="562"/>
      <c r="R888" s="562"/>
      <c r="S888" s="562"/>
      <c r="T888" s="562"/>
      <c r="U888" s="562"/>
      <c r="V888" s="562"/>
      <c r="W888" s="562"/>
      <c r="X888" s="562"/>
      <c r="Y888" s="562"/>
      <c r="Z888" s="562"/>
    </row>
    <row r="889" spans="3:26">
      <c r="C889" s="562"/>
      <c r="D889" s="562"/>
      <c r="E889" s="562"/>
      <c r="F889" s="562"/>
      <c r="G889" s="562"/>
      <c r="H889" s="562"/>
      <c r="I889" s="562"/>
      <c r="J889" s="562"/>
      <c r="K889" s="562"/>
      <c r="L889" s="562"/>
      <c r="M889" s="562"/>
      <c r="N889" s="562"/>
      <c r="O889" s="562"/>
      <c r="P889" s="562"/>
      <c r="Q889" s="562"/>
      <c r="R889" s="562"/>
      <c r="S889" s="562"/>
      <c r="T889" s="562"/>
      <c r="U889" s="562"/>
      <c r="V889" s="562"/>
      <c r="W889" s="562"/>
      <c r="X889" s="562"/>
      <c r="Y889" s="562"/>
      <c r="Z889" s="562"/>
    </row>
    <row r="890" spans="3:26">
      <c r="C890" s="562"/>
      <c r="D890" s="562"/>
      <c r="E890" s="562"/>
      <c r="F890" s="562"/>
      <c r="G890" s="562"/>
      <c r="H890" s="562"/>
      <c r="I890" s="562"/>
      <c r="J890" s="562"/>
      <c r="K890" s="562"/>
      <c r="L890" s="562"/>
      <c r="M890" s="562"/>
      <c r="N890" s="562"/>
      <c r="O890" s="562"/>
      <c r="P890" s="562"/>
      <c r="Q890" s="562"/>
      <c r="R890" s="562"/>
      <c r="S890" s="562"/>
      <c r="T890" s="562"/>
      <c r="U890" s="562"/>
      <c r="V890" s="562"/>
      <c r="W890" s="562"/>
      <c r="X890" s="562"/>
      <c r="Y890" s="562"/>
      <c r="Z890" s="562"/>
    </row>
    <row r="891" spans="3:26">
      <c r="C891" s="562"/>
      <c r="D891" s="562"/>
      <c r="E891" s="562"/>
      <c r="F891" s="562"/>
      <c r="G891" s="562"/>
      <c r="H891" s="562"/>
      <c r="I891" s="562"/>
      <c r="J891" s="562"/>
      <c r="K891" s="562"/>
      <c r="L891" s="562"/>
      <c r="M891" s="562"/>
      <c r="N891" s="562"/>
      <c r="O891" s="562"/>
      <c r="P891" s="562"/>
      <c r="Q891" s="562"/>
      <c r="R891" s="562"/>
      <c r="S891" s="562"/>
      <c r="T891" s="562"/>
      <c r="U891" s="562"/>
      <c r="V891" s="562"/>
      <c r="W891" s="562"/>
      <c r="X891" s="562"/>
      <c r="Y891" s="562"/>
      <c r="Z891" s="562"/>
    </row>
    <row r="892" spans="3:26">
      <c r="C892" s="562"/>
      <c r="D892" s="562"/>
      <c r="E892" s="562"/>
      <c r="F892" s="562"/>
      <c r="G892" s="562"/>
      <c r="H892" s="562"/>
      <c r="I892" s="562"/>
      <c r="J892" s="562"/>
      <c r="K892" s="562"/>
      <c r="L892" s="562"/>
      <c r="M892" s="562"/>
      <c r="N892" s="562"/>
      <c r="O892" s="562"/>
      <c r="P892" s="562"/>
      <c r="Q892" s="562"/>
      <c r="R892" s="562"/>
      <c r="S892" s="562"/>
      <c r="T892" s="562"/>
      <c r="U892" s="562"/>
      <c r="V892" s="562"/>
      <c r="W892" s="562"/>
      <c r="X892" s="562"/>
      <c r="Y892" s="562"/>
      <c r="Z892" s="562"/>
    </row>
    <row r="893" spans="3:26">
      <c r="C893" s="562"/>
      <c r="D893" s="562"/>
      <c r="E893" s="562"/>
      <c r="F893" s="562"/>
      <c r="G893" s="562"/>
      <c r="H893" s="562"/>
      <c r="I893" s="562"/>
      <c r="J893" s="562"/>
      <c r="K893" s="562"/>
      <c r="L893" s="562"/>
      <c r="M893" s="562"/>
      <c r="N893" s="562"/>
      <c r="O893" s="562"/>
      <c r="P893" s="562"/>
      <c r="Q893" s="562"/>
      <c r="R893" s="562"/>
      <c r="S893" s="562"/>
      <c r="T893" s="562"/>
      <c r="U893" s="562"/>
      <c r="V893" s="562"/>
      <c r="W893" s="562"/>
      <c r="X893" s="562"/>
      <c r="Y893" s="562"/>
      <c r="Z893" s="562"/>
    </row>
    <row r="894" spans="3:26">
      <c r="C894" s="562"/>
      <c r="D894" s="562"/>
      <c r="E894" s="562"/>
      <c r="F894" s="562"/>
      <c r="G894" s="562"/>
      <c r="H894" s="562"/>
      <c r="I894" s="562"/>
      <c r="J894" s="562"/>
      <c r="K894" s="562"/>
      <c r="L894" s="562"/>
      <c r="M894" s="562"/>
      <c r="N894" s="562"/>
      <c r="O894" s="562"/>
      <c r="P894" s="562"/>
      <c r="Q894" s="562"/>
      <c r="R894" s="562"/>
      <c r="S894" s="562"/>
      <c r="T894" s="562"/>
      <c r="U894" s="562"/>
      <c r="V894" s="562"/>
      <c r="W894" s="562"/>
      <c r="X894" s="562"/>
      <c r="Y894" s="562"/>
      <c r="Z894" s="562"/>
    </row>
    <row r="895" spans="3:26">
      <c r="C895" s="562"/>
      <c r="D895" s="562"/>
      <c r="E895" s="562"/>
      <c r="F895" s="562"/>
      <c r="G895" s="562"/>
      <c r="H895" s="562"/>
      <c r="I895" s="562"/>
      <c r="J895" s="562"/>
      <c r="K895" s="562"/>
      <c r="L895" s="562"/>
      <c r="M895" s="562"/>
      <c r="N895" s="562"/>
      <c r="O895" s="562"/>
      <c r="P895" s="562"/>
      <c r="Q895" s="562"/>
      <c r="R895" s="562"/>
      <c r="S895" s="562"/>
      <c r="T895" s="562"/>
      <c r="U895" s="562"/>
      <c r="V895" s="562"/>
      <c r="W895" s="562"/>
      <c r="X895" s="562"/>
      <c r="Y895" s="562"/>
      <c r="Z895" s="562"/>
    </row>
    <row r="896" spans="3:26">
      <c r="C896" s="562"/>
      <c r="D896" s="562"/>
      <c r="E896" s="562"/>
      <c r="F896" s="562"/>
      <c r="G896" s="562"/>
      <c r="H896" s="562"/>
      <c r="I896" s="562"/>
      <c r="J896" s="562"/>
      <c r="K896" s="562"/>
      <c r="L896" s="562"/>
      <c r="M896" s="562"/>
      <c r="N896" s="562"/>
      <c r="O896" s="562"/>
      <c r="P896" s="562"/>
      <c r="Q896" s="562"/>
      <c r="R896" s="562"/>
      <c r="S896" s="562"/>
      <c r="T896" s="562"/>
      <c r="U896" s="562"/>
      <c r="V896" s="562"/>
      <c r="W896" s="562"/>
      <c r="X896" s="562"/>
      <c r="Y896" s="562"/>
      <c r="Z896" s="562"/>
    </row>
    <row r="897" spans="3:26">
      <c r="C897" s="562"/>
      <c r="D897" s="562"/>
      <c r="E897" s="562"/>
      <c r="F897" s="562"/>
      <c r="G897" s="562"/>
      <c r="H897" s="562"/>
      <c r="I897" s="562"/>
      <c r="J897" s="562"/>
      <c r="K897" s="562"/>
      <c r="L897" s="562"/>
      <c r="M897" s="562"/>
      <c r="N897" s="562"/>
      <c r="O897" s="562"/>
      <c r="P897" s="562"/>
      <c r="Q897" s="562"/>
      <c r="R897" s="562"/>
      <c r="S897" s="562"/>
      <c r="T897" s="562"/>
      <c r="U897" s="562"/>
      <c r="V897" s="562"/>
      <c r="W897" s="562"/>
      <c r="X897" s="562"/>
      <c r="Y897" s="562"/>
      <c r="Z897" s="562"/>
    </row>
    <row r="898" spans="3:26">
      <c r="C898" s="562"/>
      <c r="D898" s="562"/>
      <c r="E898" s="562"/>
      <c r="F898" s="562"/>
      <c r="G898" s="562"/>
      <c r="H898" s="562"/>
      <c r="I898" s="562"/>
      <c r="J898" s="562"/>
      <c r="K898" s="562"/>
      <c r="L898" s="562"/>
      <c r="M898" s="562"/>
      <c r="N898" s="562"/>
      <c r="O898" s="562"/>
      <c r="P898" s="562"/>
      <c r="Q898" s="562"/>
      <c r="R898" s="562"/>
      <c r="S898" s="562"/>
      <c r="T898" s="562"/>
      <c r="U898" s="562"/>
      <c r="V898" s="562"/>
      <c r="W898" s="562"/>
      <c r="X898" s="562"/>
      <c r="Y898" s="562"/>
      <c r="Z898" s="562"/>
    </row>
    <row r="899" spans="3:26">
      <c r="C899" s="562"/>
      <c r="D899" s="562"/>
      <c r="E899" s="562"/>
      <c r="F899" s="562"/>
      <c r="G899" s="562"/>
      <c r="H899" s="562"/>
      <c r="I899" s="562"/>
      <c r="J899" s="562"/>
      <c r="K899" s="562"/>
      <c r="L899" s="562"/>
      <c r="M899" s="562"/>
      <c r="N899" s="562"/>
      <c r="O899" s="562"/>
      <c r="P899" s="562"/>
      <c r="Q899" s="562"/>
      <c r="R899" s="562"/>
      <c r="S899" s="562"/>
      <c r="T899" s="562"/>
      <c r="U899" s="562"/>
      <c r="V899" s="562"/>
      <c r="W899" s="562"/>
      <c r="X899" s="562"/>
      <c r="Y899" s="562"/>
      <c r="Z899" s="562"/>
    </row>
    <row r="900" spans="3:26">
      <c r="C900" s="562"/>
      <c r="D900" s="562"/>
      <c r="E900" s="562"/>
      <c r="F900" s="562"/>
      <c r="G900" s="562"/>
      <c r="H900" s="562"/>
      <c r="I900" s="562"/>
      <c r="J900" s="562"/>
      <c r="K900" s="562"/>
      <c r="L900" s="562"/>
      <c r="M900" s="562"/>
      <c r="N900" s="562"/>
      <c r="O900" s="562"/>
      <c r="P900" s="562"/>
      <c r="Q900" s="562"/>
      <c r="R900" s="562"/>
      <c r="S900" s="562"/>
      <c r="T900" s="562"/>
      <c r="U900" s="562"/>
      <c r="V900" s="562"/>
      <c r="W900" s="562"/>
      <c r="X900" s="562"/>
      <c r="Y900" s="562"/>
      <c r="Z900" s="562"/>
    </row>
    <row r="901" spans="3:26">
      <c r="C901" s="562"/>
      <c r="D901" s="562"/>
      <c r="E901" s="562"/>
      <c r="F901" s="562"/>
      <c r="G901" s="562"/>
      <c r="H901" s="562"/>
      <c r="I901" s="562"/>
      <c r="J901" s="562"/>
      <c r="K901" s="562"/>
      <c r="L901" s="562"/>
      <c r="M901" s="562"/>
      <c r="N901" s="562"/>
      <c r="O901" s="562"/>
      <c r="P901" s="562"/>
      <c r="Q901" s="562"/>
      <c r="R901" s="562"/>
      <c r="S901" s="562"/>
      <c r="T901" s="562"/>
      <c r="U901" s="562"/>
      <c r="V901" s="562"/>
      <c r="W901" s="562"/>
      <c r="X901" s="562"/>
      <c r="Y901" s="562"/>
      <c r="Z901" s="562"/>
    </row>
    <row r="902" spans="3:26">
      <c r="C902" s="562"/>
      <c r="D902" s="562"/>
      <c r="E902" s="562"/>
      <c r="F902" s="562"/>
      <c r="G902" s="562"/>
      <c r="H902" s="562"/>
      <c r="I902" s="562"/>
      <c r="J902" s="562"/>
      <c r="K902" s="562"/>
      <c r="L902" s="562"/>
      <c r="M902" s="562"/>
      <c r="N902" s="562"/>
      <c r="O902" s="562"/>
      <c r="P902" s="562"/>
      <c r="Q902" s="562"/>
      <c r="R902" s="562"/>
      <c r="S902" s="562"/>
      <c r="T902" s="562"/>
      <c r="U902" s="562"/>
      <c r="V902" s="562"/>
      <c r="W902" s="562"/>
      <c r="X902" s="562"/>
      <c r="Y902" s="562"/>
      <c r="Z902" s="562"/>
    </row>
    <row r="903" spans="3:26">
      <c r="C903" s="562"/>
      <c r="D903" s="562"/>
      <c r="E903" s="562"/>
      <c r="F903" s="562"/>
      <c r="G903" s="562"/>
      <c r="H903" s="562"/>
      <c r="I903" s="562"/>
      <c r="J903" s="562"/>
      <c r="K903" s="562"/>
      <c r="L903" s="562"/>
      <c r="M903" s="562"/>
      <c r="N903" s="562"/>
      <c r="O903" s="562"/>
      <c r="P903" s="562"/>
      <c r="Q903" s="562"/>
      <c r="R903" s="562"/>
      <c r="S903" s="562"/>
      <c r="T903" s="562"/>
      <c r="U903" s="562"/>
      <c r="V903" s="562"/>
      <c r="W903" s="562"/>
      <c r="X903" s="562"/>
      <c r="Y903" s="562"/>
      <c r="Z903" s="562"/>
    </row>
    <row r="904" spans="3:26">
      <c r="C904" s="562"/>
      <c r="D904" s="562"/>
      <c r="E904" s="562"/>
      <c r="F904" s="562"/>
      <c r="G904" s="562"/>
      <c r="H904" s="562"/>
      <c r="I904" s="562"/>
      <c r="J904" s="562"/>
      <c r="K904" s="562"/>
      <c r="L904" s="562"/>
      <c r="M904" s="562"/>
      <c r="N904" s="562"/>
      <c r="O904" s="562"/>
      <c r="P904" s="562"/>
      <c r="Q904" s="562"/>
      <c r="R904" s="562"/>
      <c r="S904" s="562"/>
      <c r="T904" s="562"/>
      <c r="U904" s="562"/>
      <c r="V904" s="562"/>
      <c r="W904" s="562"/>
      <c r="X904" s="562"/>
      <c r="Y904" s="562"/>
      <c r="Z904" s="562"/>
    </row>
    <row r="905" spans="3:26">
      <c r="C905" s="562"/>
      <c r="D905" s="562"/>
      <c r="E905" s="562"/>
      <c r="F905" s="562"/>
      <c r="G905" s="562"/>
      <c r="H905" s="562"/>
      <c r="I905" s="562"/>
      <c r="J905" s="562"/>
      <c r="K905" s="562"/>
      <c r="L905" s="562"/>
      <c r="M905" s="562"/>
      <c r="N905" s="562"/>
      <c r="O905" s="562"/>
      <c r="P905" s="562"/>
      <c r="Q905" s="562"/>
      <c r="R905" s="562"/>
      <c r="S905" s="562"/>
      <c r="T905" s="562"/>
      <c r="U905" s="562"/>
      <c r="V905" s="562"/>
      <c r="W905" s="562"/>
      <c r="X905" s="562"/>
      <c r="Y905" s="562"/>
      <c r="Z905" s="562"/>
    </row>
    <row r="906" spans="3:26">
      <c r="C906" s="562"/>
      <c r="D906" s="562"/>
      <c r="E906" s="562"/>
      <c r="F906" s="562"/>
      <c r="G906" s="562"/>
      <c r="H906" s="562"/>
      <c r="I906" s="562"/>
      <c r="J906" s="562"/>
      <c r="K906" s="562"/>
      <c r="L906" s="562"/>
      <c r="M906" s="562"/>
      <c r="N906" s="562"/>
      <c r="O906" s="562"/>
      <c r="P906" s="562"/>
      <c r="Q906" s="562"/>
      <c r="R906" s="562"/>
      <c r="S906" s="562"/>
      <c r="T906" s="562"/>
      <c r="U906" s="562"/>
      <c r="V906" s="562"/>
      <c r="W906" s="562"/>
      <c r="X906" s="562"/>
      <c r="Y906" s="562"/>
      <c r="Z906" s="562"/>
    </row>
    <row r="907" spans="3:26">
      <c r="C907" s="562"/>
      <c r="D907" s="562"/>
      <c r="E907" s="562"/>
      <c r="F907" s="562"/>
      <c r="G907" s="562"/>
      <c r="H907" s="562"/>
      <c r="I907" s="562"/>
      <c r="J907" s="562"/>
      <c r="K907" s="562"/>
      <c r="L907" s="562"/>
      <c r="M907" s="562"/>
      <c r="N907" s="562"/>
      <c r="O907" s="562"/>
      <c r="P907" s="562"/>
      <c r="Q907" s="562"/>
      <c r="R907" s="562"/>
      <c r="S907" s="562"/>
      <c r="T907" s="562"/>
      <c r="U907" s="562"/>
      <c r="V907" s="562"/>
      <c r="W907" s="562"/>
      <c r="X907" s="562"/>
      <c r="Y907" s="562"/>
      <c r="Z907" s="562"/>
    </row>
    <row r="908" spans="3:26">
      <c r="C908" s="562"/>
      <c r="D908" s="562"/>
      <c r="E908" s="562"/>
      <c r="F908" s="562"/>
      <c r="G908" s="562"/>
      <c r="H908" s="562"/>
      <c r="I908" s="562"/>
      <c r="J908" s="562"/>
      <c r="K908" s="562"/>
      <c r="L908" s="562"/>
      <c r="M908" s="562"/>
      <c r="N908" s="562"/>
      <c r="O908" s="562"/>
      <c r="P908" s="562"/>
      <c r="Q908" s="562"/>
      <c r="R908" s="562"/>
      <c r="S908" s="562"/>
      <c r="T908" s="562"/>
      <c r="U908" s="562"/>
      <c r="V908" s="562"/>
      <c r="W908" s="562"/>
      <c r="X908" s="562"/>
      <c r="Y908" s="562"/>
      <c r="Z908" s="562"/>
    </row>
    <row r="909" spans="3:26">
      <c r="C909" s="562"/>
      <c r="D909" s="562"/>
      <c r="E909" s="562"/>
      <c r="F909" s="562"/>
      <c r="G909" s="562"/>
      <c r="H909" s="562"/>
      <c r="I909" s="562"/>
      <c r="J909" s="562"/>
      <c r="K909" s="562"/>
      <c r="L909" s="562"/>
      <c r="M909" s="562"/>
      <c r="N909" s="562"/>
      <c r="O909" s="562"/>
      <c r="P909" s="562"/>
      <c r="Q909" s="562"/>
      <c r="R909" s="562"/>
      <c r="S909" s="562"/>
      <c r="T909" s="562"/>
      <c r="U909" s="562"/>
      <c r="V909" s="562"/>
      <c r="W909" s="562"/>
      <c r="X909" s="562"/>
      <c r="Y909" s="562"/>
      <c r="Z909" s="562"/>
    </row>
    <row r="910" spans="3:26">
      <c r="C910" s="562"/>
      <c r="D910" s="562"/>
      <c r="E910" s="562"/>
      <c r="F910" s="562"/>
      <c r="G910" s="562"/>
      <c r="H910" s="562"/>
      <c r="I910" s="562"/>
      <c r="J910" s="562"/>
      <c r="K910" s="562"/>
      <c r="L910" s="562"/>
      <c r="M910" s="562"/>
      <c r="N910" s="562"/>
      <c r="O910" s="562"/>
      <c r="P910" s="562"/>
      <c r="Q910" s="562"/>
      <c r="R910" s="562"/>
      <c r="S910" s="562"/>
      <c r="T910" s="562"/>
      <c r="U910" s="562"/>
      <c r="V910" s="562"/>
      <c r="W910" s="562"/>
      <c r="X910" s="562"/>
      <c r="Y910" s="562"/>
      <c r="Z910" s="562"/>
    </row>
    <row r="911" spans="3:26">
      <c r="C911" s="562"/>
      <c r="D911" s="562"/>
      <c r="E911" s="562"/>
      <c r="F911" s="562"/>
      <c r="G911" s="562"/>
      <c r="H911" s="562"/>
      <c r="I911" s="562"/>
      <c r="J911" s="562"/>
      <c r="K911" s="562"/>
      <c r="L911" s="562"/>
      <c r="M911" s="562"/>
      <c r="N911" s="562"/>
      <c r="O911" s="562"/>
      <c r="P911" s="562"/>
      <c r="Q911" s="562"/>
      <c r="R911" s="562"/>
      <c r="S911" s="562"/>
      <c r="T911" s="562"/>
      <c r="U911" s="562"/>
      <c r="V911" s="562"/>
      <c r="W911" s="562"/>
      <c r="X911" s="562"/>
      <c r="Y911" s="562"/>
      <c r="Z911" s="562"/>
    </row>
    <row r="912" spans="3:26">
      <c r="C912" s="562"/>
      <c r="D912" s="562"/>
      <c r="E912" s="562"/>
      <c r="F912" s="562"/>
      <c r="G912" s="562"/>
      <c r="H912" s="562"/>
      <c r="I912" s="562"/>
      <c r="J912" s="562"/>
      <c r="K912" s="562"/>
      <c r="L912" s="562"/>
      <c r="M912" s="562"/>
      <c r="N912" s="562"/>
      <c r="O912" s="562"/>
      <c r="P912" s="562"/>
      <c r="Q912" s="562"/>
      <c r="R912" s="562"/>
      <c r="S912" s="562"/>
      <c r="T912" s="562"/>
      <c r="U912" s="562"/>
      <c r="V912" s="562"/>
      <c r="W912" s="562"/>
      <c r="X912" s="562"/>
      <c r="Y912" s="562"/>
      <c r="Z912" s="562"/>
    </row>
    <row r="913" spans="3:26">
      <c r="C913" s="562"/>
      <c r="D913" s="562"/>
      <c r="E913" s="562"/>
      <c r="F913" s="562"/>
      <c r="G913" s="562"/>
      <c r="H913" s="562"/>
      <c r="I913" s="562"/>
      <c r="J913" s="562"/>
      <c r="K913" s="562"/>
      <c r="L913" s="562"/>
      <c r="M913" s="562"/>
      <c r="N913" s="562"/>
      <c r="O913" s="562"/>
      <c r="P913" s="562"/>
      <c r="Q913" s="562"/>
      <c r="R913" s="562"/>
      <c r="S913" s="562"/>
      <c r="T913" s="562"/>
      <c r="U913" s="562"/>
      <c r="V913" s="562"/>
      <c r="W913" s="562"/>
      <c r="X913" s="562"/>
      <c r="Y913" s="562"/>
      <c r="Z913" s="562"/>
    </row>
    <row r="914" spans="3:26">
      <c r="C914" s="562"/>
      <c r="D914" s="562"/>
      <c r="E914" s="562"/>
      <c r="F914" s="562"/>
      <c r="G914" s="562"/>
      <c r="H914" s="562"/>
      <c r="I914" s="562"/>
      <c r="J914" s="562"/>
      <c r="K914" s="562"/>
      <c r="L914" s="562"/>
      <c r="M914" s="562"/>
      <c r="N914" s="562"/>
      <c r="O914" s="562"/>
      <c r="P914" s="562"/>
      <c r="Q914" s="562"/>
      <c r="R914" s="562"/>
      <c r="S914" s="562"/>
      <c r="T914" s="562"/>
      <c r="U914" s="562"/>
      <c r="V914" s="562"/>
      <c r="W914" s="562"/>
      <c r="X914" s="562"/>
      <c r="Y914" s="562"/>
      <c r="Z914" s="562"/>
    </row>
    <row r="915" spans="3:26">
      <c r="C915" s="562"/>
      <c r="D915" s="562"/>
      <c r="E915" s="562"/>
      <c r="F915" s="562"/>
      <c r="G915" s="562"/>
      <c r="H915" s="562"/>
      <c r="I915" s="562"/>
      <c r="J915" s="562"/>
      <c r="K915" s="562"/>
      <c r="L915" s="562"/>
      <c r="M915" s="562"/>
      <c r="N915" s="562"/>
      <c r="O915" s="562"/>
      <c r="P915" s="562"/>
      <c r="Q915" s="562"/>
      <c r="R915" s="562"/>
      <c r="S915" s="562"/>
      <c r="T915" s="562"/>
      <c r="U915" s="562"/>
      <c r="V915" s="562"/>
      <c r="W915" s="562"/>
      <c r="X915" s="562"/>
      <c r="Y915" s="562"/>
      <c r="Z915" s="562"/>
    </row>
    <row r="916" spans="3:26">
      <c r="C916" s="562"/>
      <c r="D916" s="562"/>
      <c r="E916" s="562"/>
      <c r="F916" s="562"/>
      <c r="G916" s="562"/>
      <c r="H916" s="562"/>
      <c r="I916" s="562"/>
      <c r="J916" s="562"/>
      <c r="K916" s="562"/>
      <c r="L916" s="562"/>
      <c r="M916" s="562"/>
      <c r="N916" s="562"/>
      <c r="O916" s="562"/>
      <c r="P916" s="562"/>
      <c r="Q916" s="562"/>
      <c r="R916" s="562"/>
      <c r="S916" s="562"/>
      <c r="T916" s="562"/>
      <c r="U916" s="562"/>
      <c r="V916" s="562"/>
      <c r="W916" s="562"/>
      <c r="X916" s="562"/>
      <c r="Y916" s="562"/>
      <c r="Z916" s="562"/>
    </row>
    <row r="917" spans="3:26">
      <c r="C917" s="562"/>
      <c r="D917" s="562"/>
      <c r="E917" s="562"/>
      <c r="F917" s="562"/>
      <c r="G917" s="562"/>
      <c r="H917" s="562"/>
      <c r="I917" s="562"/>
      <c r="J917" s="562"/>
      <c r="K917" s="562"/>
      <c r="L917" s="562"/>
      <c r="M917" s="562"/>
      <c r="N917" s="562"/>
      <c r="O917" s="562"/>
      <c r="P917" s="562"/>
      <c r="Q917" s="562"/>
      <c r="R917" s="562"/>
      <c r="S917" s="562"/>
      <c r="T917" s="562"/>
      <c r="U917" s="562"/>
      <c r="V917" s="562"/>
      <c r="W917" s="562"/>
      <c r="X917" s="562"/>
      <c r="Y917" s="562"/>
      <c r="Z917" s="562"/>
    </row>
    <row r="918" spans="3:26">
      <c r="C918" s="562"/>
      <c r="D918" s="562"/>
      <c r="E918" s="562"/>
      <c r="F918" s="562"/>
      <c r="G918" s="562"/>
      <c r="H918" s="562"/>
      <c r="I918" s="562"/>
      <c r="J918" s="562"/>
      <c r="K918" s="562"/>
      <c r="L918" s="562"/>
      <c r="M918" s="562"/>
      <c r="N918" s="562"/>
      <c r="O918" s="562"/>
      <c r="P918" s="562"/>
      <c r="Q918" s="562"/>
      <c r="R918" s="562"/>
      <c r="S918" s="562"/>
      <c r="T918" s="562"/>
      <c r="U918" s="562"/>
      <c r="V918" s="562"/>
      <c r="W918" s="562"/>
      <c r="X918" s="562"/>
      <c r="Y918" s="562"/>
      <c r="Z918" s="562"/>
    </row>
    <row r="919" spans="3:26">
      <c r="C919" s="562"/>
      <c r="D919" s="562"/>
      <c r="E919" s="562"/>
      <c r="F919" s="562"/>
      <c r="G919" s="562"/>
      <c r="H919" s="562"/>
      <c r="I919" s="562"/>
      <c r="J919" s="562"/>
      <c r="K919" s="562"/>
      <c r="L919" s="562"/>
      <c r="M919" s="562"/>
      <c r="N919" s="562"/>
      <c r="O919" s="562"/>
      <c r="P919" s="562"/>
      <c r="Q919" s="562"/>
      <c r="R919" s="562"/>
      <c r="S919" s="562"/>
      <c r="T919" s="562"/>
      <c r="U919" s="562"/>
      <c r="V919" s="562"/>
      <c r="W919" s="562"/>
      <c r="X919" s="562"/>
      <c r="Y919" s="562"/>
      <c r="Z919" s="562"/>
    </row>
    <row r="920" spans="3:26">
      <c r="C920" s="562"/>
      <c r="D920" s="562"/>
      <c r="E920" s="562"/>
      <c r="F920" s="562"/>
      <c r="G920" s="562"/>
      <c r="H920" s="562"/>
      <c r="I920" s="562"/>
      <c r="J920" s="562"/>
      <c r="K920" s="562"/>
      <c r="L920" s="562"/>
      <c r="M920" s="562"/>
      <c r="N920" s="562"/>
      <c r="O920" s="562"/>
      <c r="P920" s="562"/>
      <c r="Q920" s="562"/>
      <c r="R920" s="562"/>
      <c r="S920" s="562"/>
      <c r="T920" s="562"/>
      <c r="U920" s="562"/>
      <c r="V920" s="562"/>
      <c r="W920" s="562"/>
      <c r="X920" s="562"/>
      <c r="Y920" s="562"/>
      <c r="Z920" s="562"/>
    </row>
    <row r="921" spans="3:26">
      <c r="C921" s="562"/>
      <c r="D921" s="562"/>
      <c r="E921" s="562"/>
      <c r="F921" s="562"/>
      <c r="G921" s="562"/>
      <c r="H921" s="562"/>
      <c r="I921" s="562"/>
      <c r="J921" s="562"/>
      <c r="K921" s="562"/>
      <c r="L921" s="562"/>
      <c r="M921" s="562"/>
      <c r="N921" s="562"/>
      <c r="O921" s="562"/>
      <c r="P921" s="562"/>
      <c r="Q921" s="562"/>
      <c r="R921" s="562"/>
      <c r="S921" s="562"/>
      <c r="T921" s="562"/>
      <c r="U921" s="562"/>
      <c r="V921" s="562"/>
      <c r="W921" s="562"/>
      <c r="X921" s="562"/>
      <c r="Y921" s="562"/>
      <c r="Z921" s="562"/>
    </row>
    <row r="922" spans="3:26">
      <c r="C922" s="562"/>
      <c r="D922" s="562"/>
      <c r="E922" s="562"/>
      <c r="F922" s="562"/>
      <c r="G922" s="562"/>
      <c r="H922" s="562"/>
      <c r="I922" s="562"/>
      <c r="J922" s="562"/>
      <c r="K922" s="562"/>
      <c r="L922" s="562"/>
      <c r="M922" s="562"/>
      <c r="N922" s="562"/>
      <c r="O922" s="562"/>
      <c r="P922" s="562"/>
      <c r="Q922" s="562"/>
      <c r="R922" s="562"/>
      <c r="S922" s="562"/>
      <c r="T922" s="562"/>
      <c r="U922" s="562"/>
      <c r="V922" s="562"/>
      <c r="W922" s="562"/>
      <c r="X922" s="562"/>
      <c r="Y922" s="562"/>
      <c r="Z922" s="562"/>
    </row>
    <row r="923" spans="3:26">
      <c r="C923" s="562"/>
      <c r="D923" s="562"/>
      <c r="E923" s="562"/>
      <c r="F923" s="562"/>
      <c r="G923" s="562"/>
      <c r="H923" s="562"/>
      <c r="I923" s="562"/>
      <c r="J923" s="562"/>
      <c r="K923" s="562"/>
      <c r="L923" s="562"/>
      <c r="M923" s="562"/>
      <c r="N923" s="562"/>
      <c r="O923" s="562"/>
      <c r="P923" s="562"/>
      <c r="Q923" s="562"/>
      <c r="R923" s="562"/>
      <c r="S923" s="562"/>
      <c r="T923" s="562"/>
      <c r="U923" s="562"/>
      <c r="V923" s="562"/>
      <c r="W923" s="562"/>
      <c r="X923" s="562"/>
      <c r="Y923" s="562"/>
      <c r="Z923" s="562"/>
    </row>
    <row r="924" spans="3:26">
      <c r="C924" s="562"/>
      <c r="D924" s="562"/>
      <c r="E924" s="562"/>
      <c r="F924" s="562"/>
      <c r="G924" s="562"/>
      <c r="H924" s="562"/>
      <c r="I924" s="562"/>
      <c r="J924" s="562"/>
      <c r="K924" s="562"/>
      <c r="L924" s="562"/>
      <c r="M924" s="562"/>
      <c r="N924" s="562"/>
      <c r="O924" s="562"/>
      <c r="P924" s="562"/>
      <c r="Q924" s="562"/>
      <c r="R924" s="562"/>
      <c r="S924" s="562"/>
      <c r="T924" s="562"/>
      <c r="U924" s="562"/>
      <c r="V924" s="562"/>
      <c r="W924" s="562"/>
      <c r="X924" s="562"/>
      <c r="Y924" s="562"/>
      <c r="Z924" s="562"/>
    </row>
    <row r="925" spans="3:26">
      <c r="C925" s="562"/>
      <c r="D925" s="562"/>
      <c r="E925" s="562"/>
      <c r="F925" s="562"/>
      <c r="G925" s="562"/>
      <c r="H925" s="562"/>
      <c r="I925" s="562"/>
      <c r="J925" s="562"/>
      <c r="K925" s="562"/>
      <c r="L925" s="562"/>
      <c r="M925" s="562"/>
      <c r="N925" s="562"/>
      <c r="O925" s="562"/>
      <c r="P925" s="562"/>
      <c r="Q925" s="562"/>
      <c r="R925" s="562"/>
      <c r="S925" s="562"/>
      <c r="T925" s="562"/>
      <c r="U925" s="562"/>
      <c r="V925" s="562"/>
      <c r="W925" s="562"/>
      <c r="X925" s="562"/>
      <c r="Y925" s="562"/>
      <c r="Z925" s="562"/>
    </row>
    <row r="926" spans="3:26">
      <c r="C926" s="562"/>
      <c r="D926" s="562"/>
      <c r="E926" s="562"/>
      <c r="F926" s="562"/>
      <c r="G926" s="562"/>
      <c r="H926" s="562"/>
      <c r="I926" s="562"/>
      <c r="J926" s="562"/>
      <c r="K926" s="562"/>
      <c r="L926" s="562"/>
      <c r="M926" s="562"/>
      <c r="N926" s="562"/>
      <c r="O926" s="562"/>
      <c r="P926" s="562"/>
      <c r="Q926" s="562"/>
      <c r="R926" s="562"/>
      <c r="S926" s="562"/>
      <c r="T926" s="562"/>
      <c r="U926" s="562"/>
      <c r="V926" s="562"/>
      <c r="W926" s="562"/>
      <c r="X926" s="562"/>
      <c r="Y926" s="562"/>
      <c r="Z926" s="562"/>
    </row>
    <row r="927" spans="3:26">
      <c r="C927" s="562"/>
      <c r="D927" s="562"/>
      <c r="E927" s="562"/>
      <c r="F927" s="562"/>
      <c r="G927" s="562"/>
      <c r="H927" s="562"/>
      <c r="I927" s="562"/>
      <c r="J927" s="562"/>
      <c r="K927" s="562"/>
      <c r="L927" s="562"/>
      <c r="M927" s="562"/>
      <c r="N927" s="562"/>
      <c r="O927" s="562"/>
      <c r="P927" s="562"/>
      <c r="Q927" s="562"/>
      <c r="R927" s="562"/>
      <c r="S927" s="562"/>
      <c r="T927" s="562"/>
      <c r="U927" s="562"/>
      <c r="V927" s="562"/>
      <c r="W927" s="562"/>
      <c r="X927" s="562"/>
      <c r="Y927" s="562"/>
      <c r="Z927" s="562"/>
    </row>
    <row r="928" spans="3:26">
      <c r="C928" s="562"/>
      <c r="D928" s="562"/>
      <c r="E928" s="562"/>
      <c r="F928" s="562"/>
      <c r="G928" s="562"/>
      <c r="H928" s="562"/>
      <c r="I928" s="562"/>
      <c r="J928" s="562"/>
      <c r="K928" s="562"/>
      <c r="L928" s="562"/>
      <c r="M928" s="562"/>
      <c r="N928" s="562"/>
      <c r="O928" s="562"/>
      <c r="P928" s="562"/>
      <c r="Q928" s="562"/>
      <c r="R928" s="562"/>
      <c r="S928" s="562"/>
      <c r="T928" s="562"/>
      <c r="U928" s="562"/>
      <c r="V928" s="562"/>
      <c r="W928" s="562"/>
      <c r="X928" s="562"/>
      <c r="Y928" s="562"/>
      <c r="Z928" s="562"/>
    </row>
    <row r="929" spans="3:26">
      <c r="C929" s="562"/>
      <c r="D929" s="562"/>
      <c r="E929" s="562"/>
      <c r="F929" s="562"/>
      <c r="G929" s="562"/>
      <c r="H929" s="562"/>
      <c r="I929" s="562"/>
      <c r="J929" s="562"/>
      <c r="K929" s="562"/>
      <c r="L929" s="562"/>
      <c r="M929" s="562"/>
      <c r="N929" s="562"/>
      <c r="O929" s="562"/>
      <c r="P929" s="562"/>
      <c r="Q929" s="562"/>
      <c r="R929" s="562"/>
      <c r="S929" s="562"/>
      <c r="T929" s="562"/>
      <c r="U929" s="562"/>
      <c r="V929" s="562"/>
      <c r="W929" s="562"/>
      <c r="X929" s="562"/>
      <c r="Y929" s="562"/>
      <c r="Z929" s="562"/>
    </row>
    <row r="930" spans="3:26">
      <c r="C930" s="562"/>
      <c r="D930" s="562"/>
      <c r="E930" s="562"/>
      <c r="F930" s="562"/>
      <c r="G930" s="562"/>
      <c r="H930" s="562"/>
      <c r="I930" s="562"/>
      <c r="J930" s="562"/>
      <c r="K930" s="562"/>
      <c r="L930" s="562"/>
      <c r="M930" s="562"/>
      <c r="N930" s="562"/>
      <c r="O930" s="562"/>
      <c r="P930" s="562"/>
      <c r="Q930" s="562"/>
      <c r="R930" s="562"/>
      <c r="S930" s="562"/>
      <c r="T930" s="562"/>
      <c r="U930" s="562"/>
      <c r="V930" s="562"/>
      <c r="W930" s="562"/>
      <c r="X930" s="562"/>
      <c r="Y930" s="562"/>
      <c r="Z930" s="562"/>
    </row>
    <row r="931" spans="3:26">
      <c r="C931" s="562"/>
      <c r="D931" s="562"/>
      <c r="E931" s="562"/>
      <c r="F931" s="562"/>
      <c r="G931" s="562"/>
      <c r="H931" s="562"/>
      <c r="I931" s="562"/>
      <c r="J931" s="562"/>
      <c r="K931" s="562"/>
      <c r="L931" s="562"/>
      <c r="M931" s="562"/>
      <c r="N931" s="562"/>
      <c r="O931" s="562"/>
      <c r="P931" s="562"/>
      <c r="Q931" s="562"/>
      <c r="R931" s="562"/>
      <c r="S931" s="562"/>
      <c r="T931" s="562"/>
      <c r="U931" s="562"/>
      <c r="V931" s="562"/>
      <c r="W931" s="562"/>
      <c r="X931" s="562"/>
      <c r="Y931" s="562"/>
      <c r="Z931" s="562"/>
    </row>
    <row r="932" spans="3:26">
      <c r="C932" s="562"/>
      <c r="D932" s="562"/>
      <c r="E932" s="562"/>
      <c r="F932" s="562"/>
      <c r="G932" s="562"/>
      <c r="H932" s="562"/>
      <c r="I932" s="562"/>
      <c r="J932" s="562"/>
      <c r="K932" s="562"/>
      <c r="L932" s="562"/>
      <c r="M932" s="562"/>
      <c r="N932" s="562"/>
      <c r="O932" s="562"/>
      <c r="P932" s="562"/>
      <c r="Q932" s="562"/>
      <c r="R932" s="562"/>
      <c r="S932" s="562"/>
      <c r="T932" s="562"/>
      <c r="U932" s="562"/>
      <c r="V932" s="562"/>
      <c r="W932" s="562"/>
      <c r="X932" s="562"/>
      <c r="Y932" s="562"/>
      <c r="Z932" s="562"/>
    </row>
    <row r="933" spans="3:26">
      <c r="C933" s="562"/>
      <c r="D933" s="562"/>
      <c r="E933" s="562"/>
      <c r="F933" s="562"/>
      <c r="G933" s="562"/>
      <c r="H933" s="562"/>
      <c r="I933" s="562"/>
      <c r="J933" s="562"/>
      <c r="K933" s="562"/>
      <c r="L933" s="562"/>
      <c r="M933" s="562"/>
      <c r="N933" s="562"/>
      <c r="O933" s="562"/>
      <c r="P933" s="562"/>
      <c r="Q933" s="562"/>
      <c r="R933" s="562"/>
      <c r="S933" s="562"/>
      <c r="T933" s="562"/>
      <c r="U933" s="562"/>
      <c r="V933" s="562"/>
      <c r="W933" s="562"/>
      <c r="X933" s="562"/>
      <c r="Y933" s="562"/>
      <c r="Z933" s="562"/>
    </row>
    <row r="934" spans="3:26">
      <c r="C934" s="562"/>
      <c r="D934" s="562"/>
      <c r="E934" s="562"/>
      <c r="F934" s="562"/>
      <c r="G934" s="562"/>
      <c r="H934" s="562"/>
      <c r="I934" s="562"/>
      <c r="J934" s="562"/>
      <c r="K934" s="562"/>
      <c r="L934" s="562"/>
      <c r="M934" s="562"/>
      <c r="N934" s="562"/>
      <c r="O934" s="562"/>
      <c r="P934" s="562"/>
      <c r="Q934" s="562"/>
      <c r="R934" s="562"/>
      <c r="S934" s="562"/>
      <c r="T934" s="562"/>
      <c r="U934" s="562"/>
      <c r="V934" s="562"/>
      <c r="W934" s="562"/>
      <c r="X934" s="562"/>
      <c r="Y934" s="562"/>
      <c r="Z934" s="562"/>
    </row>
    <row r="935" spans="3:26">
      <c r="C935" s="562"/>
      <c r="D935" s="562"/>
      <c r="E935" s="562"/>
      <c r="F935" s="562"/>
      <c r="G935" s="562"/>
      <c r="H935" s="562"/>
      <c r="I935" s="562"/>
      <c r="J935" s="562"/>
      <c r="K935" s="562"/>
      <c r="L935" s="562"/>
      <c r="M935" s="562"/>
      <c r="N935" s="562"/>
      <c r="O935" s="562"/>
      <c r="P935" s="562"/>
      <c r="Q935" s="562"/>
      <c r="R935" s="562"/>
      <c r="S935" s="562"/>
      <c r="T935" s="562"/>
      <c r="U935" s="562"/>
      <c r="V935" s="562"/>
      <c r="W935" s="562"/>
      <c r="X935" s="562"/>
      <c r="Y935" s="562"/>
      <c r="Z935" s="562"/>
    </row>
    <row r="936" spans="3:26">
      <c r="C936" s="562"/>
      <c r="D936" s="562"/>
      <c r="E936" s="562"/>
      <c r="F936" s="562"/>
      <c r="G936" s="562"/>
      <c r="H936" s="562"/>
      <c r="I936" s="562"/>
      <c r="J936" s="562"/>
      <c r="K936" s="562"/>
      <c r="L936" s="562"/>
      <c r="M936" s="562"/>
      <c r="N936" s="562"/>
      <c r="O936" s="562"/>
      <c r="P936" s="562"/>
      <c r="Q936" s="562"/>
      <c r="R936" s="562"/>
      <c r="S936" s="562"/>
      <c r="T936" s="562"/>
      <c r="U936" s="562"/>
      <c r="V936" s="562"/>
      <c r="W936" s="562"/>
      <c r="X936" s="562"/>
      <c r="Y936" s="562"/>
      <c r="Z936" s="562"/>
    </row>
    <row r="937" spans="3:26">
      <c r="C937" s="562"/>
      <c r="D937" s="562"/>
      <c r="E937" s="562"/>
      <c r="F937" s="562"/>
      <c r="G937" s="562"/>
      <c r="H937" s="562"/>
      <c r="I937" s="562"/>
      <c r="J937" s="562"/>
      <c r="K937" s="562"/>
      <c r="L937" s="562"/>
      <c r="M937" s="562"/>
      <c r="N937" s="562"/>
      <c r="O937" s="562"/>
      <c r="P937" s="562"/>
      <c r="Q937" s="562"/>
      <c r="R937" s="562"/>
      <c r="S937" s="562"/>
      <c r="T937" s="562"/>
      <c r="U937" s="562"/>
      <c r="V937" s="562"/>
      <c r="W937" s="562"/>
      <c r="X937" s="562"/>
      <c r="Y937" s="562"/>
      <c r="Z937" s="562"/>
    </row>
    <row r="938" spans="3:26">
      <c r="C938" s="562"/>
      <c r="D938" s="562"/>
      <c r="E938" s="562"/>
      <c r="F938" s="562"/>
      <c r="G938" s="562"/>
      <c r="H938" s="562"/>
      <c r="I938" s="562"/>
      <c r="J938" s="562"/>
      <c r="K938" s="562"/>
      <c r="L938" s="562"/>
      <c r="M938" s="562"/>
      <c r="N938" s="562"/>
      <c r="O938" s="562"/>
      <c r="P938" s="562"/>
      <c r="Q938" s="562"/>
      <c r="R938" s="562"/>
      <c r="S938" s="562"/>
      <c r="T938" s="562"/>
      <c r="U938" s="562"/>
      <c r="V938" s="562"/>
      <c r="W938" s="562"/>
      <c r="X938" s="562"/>
      <c r="Y938" s="562"/>
      <c r="Z938" s="562"/>
    </row>
    <row r="939" spans="3:26">
      <c r="C939" s="562"/>
      <c r="D939" s="562"/>
      <c r="E939" s="562"/>
      <c r="F939" s="562"/>
      <c r="G939" s="562"/>
      <c r="H939" s="562"/>
      <c r="I939" s="562"/>
      <c r="J939" s="562"/>
      <c r="K939" s="562"/>
      <c r="L939" s="562"/>
      <c r="M939" s="562"/>
      <c r="N939" s="562"/>
      <c r="O939" s="562"/>
      <c r="P939" s="562"/>
      <c r="Q939" s="562"/>
      <c r="R939" s="562"/>
      <c r="S939" s="562"/>
      <c r="T939" s="562"/>
      <c r="U939" s="562"/>
      <c r="V939" s="562"/>
      <c r="W939" s="562"/>
      <c r="X939" s="562"/>
      <c r="Y939" s="562"/>
      <c r="Z939" s="562"/>
    </row>
    <row r="940" spans="3:26">
      <c r="C940" s="562"/>
      <c r="D940" s="562"/>
      <c r="E940" s="562"/>
      <c r="F940" s="562"/>
      <c r="G940" s="562"/>
      <c r="H940" s="562"/>
      <c r="I940" s="562"/>
      <c r="J940" s="562"/>
      <c r="K940" s="562"/>
      <c r="L940" s="562"/>
      <c r="M940" s="562"/>
      <c r="N940" s="562"/>
      <c r="O940" s="562"/>
      <c r="P940" s="562"/>
      <c r="Q940" s="562"/>
      <c r="R940" s="562"/>
      <c r="S940" s="562"/>
      <c r="T940" s="562"/>
      <c r="U940" s="562"/>
      <c r="V940" s="562"/>
      <c r="W940" s="562"/>
      <c r="X940" s="562"/>
      <c r="Y940" s="562"/>
      <c r="Z940" s="562"/>
    </row>
    <row r="941" spans="3:26">
      <c r="C941" s="562"/>
      <c r="D941" s="562"/>
      <c r="E941" s="562"/>
      <c r="F941" s="562"/>
      <c r="G941" s="562"/>
      <c r="H941" s="562"/>
      <c r="I941" s="562"/>
      <c r="J941" s="562"/>
      <c r="K941" s="562"/>
      <c r="L941" s="562"/>
      <c r="M941" s="562"/>
      <c r="N941" s="562"/>
      <c r="O941" s="562"/>
      <c r="P941" s="562"/>
      <c r="Q941" s="562"/>
      <c r="R941" s="562"/>
      <c r="S941" s="562"/>
      <c r="T941" s="562"/>
      <c r="U941" s="562"/>
      <c r="V941" s="562"/>
      <c r="W941" s="562"/>
      <c r="X941" s="562"/>
      <c r="Y941" s="562"/>
      <c r="Z941" s="562"/>
    </row>
    <row r="942" spans="3:26">
      <c r="C942" s="562"/>
      <c r="D942" s="562"/>
      <c r="E942" s="562"/>
      <c r="F942" s="562"/>
      <c r="G942" s="562"/>
      <c r="H942" s="562"/>
      <c r="I942" s="562"/>
      <c r="J942" s="562"/>
      <c r="K942" s="562"/>
      <c r="L942" s="562"/>
      <c r="M942" s="562"/>
      <c r="N942" s="562"/>
      <c r="O942" s="562"/>
      <c r="P942" s="562"/>
      <c r="Q942" s="562"/>
      <c r="R942" s="562"/>
      <c r="S942" s="562"/>
      <c r="T942" s="562"/>
      <c r="U942" s="562"/>
      <c r="V942" s="562"/>
      <c r="W942" s="562"/>
      <c r="X942" s="562"/>
      <c r="Y942" s="562"/>
      <c r="Z942" s="562"/>
    </row>
    <row r="943" spans="3:26">
      <c r="C943" s="562"/>
      <c r="D943" s="562"/>
      <c r="E943" s="562"/>
      <c r="F943" s="562"/>
      <c r="G943" s="562"/>
      <c r="H943" s="562"/>
      <c r="I943" s="562"/>
      <c r="J943" s="562"/>
      <c r="K943" s="562"/>
      <c r="L943" s="562"/>
      <c r="M943" s="562"/>
      <c r="N943" s="562"/>
      <c r="O943" s="562"/>
      <c r="P943" s="562"/>
      <c r="Q943" s="562"/>
      <c r="R943" s="562"/>
      <c r="S943" s="562"/>
      <c r="T943" s="562"/>
      <c r="U943" s="562"/>
      <c r="V943" s="562"/>
      <c r="W943" s="562"/>
      <c r="X943" s="562"/>
      <c r="Y943" s="562"/>
      <c r="Z943" s="562"/>
    </row>
    <row r="944" spans="3:26">
      <c r="C944" s="562"/>
      <c r="D944" s="562"/>
      <c r="E944" s="562"/>
      <c r="F944" s="562"/>
      <c r="G944" s="562"/>
      <c r="H944" s="562"/>
      <c r="I944" s="562"/>
      <c r="J944" s="562"/>
      <c r="K944" s="562"/>
      <c r="L944" s="562"/>
      <c r="M944" s="562"/>
      <c r="N944" s="562"/>
      <c r="O944" s="562"/>
      <c r="P944" s="562"/>
      <c r="Q944" s="562"/>
      <c r="R944" s="562"/>
      <c r="S944" s="562"/>
      <c r="T944" s="562"/>
      <c r="U944" s="562"/>
      <c r="V944" s="562"/>
      <c r="W944" s="562"/>
      <c r="X944" s="562"/>
      <c r="Y944" s="562"/>
      <c r="Z944" s="562"/>
    </row>
    <row r="945" spans="3:26">
      <c r="C945" s="562"/>
      <c r="D945" s="562"/>
      <c r="E945" s="562"/>
      <c r="F945" s="562"/>
      <c r="G945" s="562"/>
      <c r="H945" s="562"/>
      <c r="I945" s="562"/>
      <c r="J945" s="562"/>
      <c r="K945" s="562"/>
      <c r="L945" s="562"/>
      <c r="M945" s="562"/>
      <c r="N945" s="562"/>
      <c r="O945" s="562"/>
      <c r="P945" s="562"/>
      <c r="Q945" s="562"/>
      <c r="R945" s="562"/>
      <c r="S945" s="562"/>
      <c r="T945" s="562"/>
      <c r="U945" s="562"/>
      <c r="V945" s="562"/>
      <c r="W945" s="562"/>
      <c r="X945" s="562"/>
      <c r="Y945" s="562"/>
      <c r="Z945" s="562"/>
    </row>
    <row r="946" spans="3:26">
      <c r="C946" s="562"/>
      <c r="D946" s="562"/>
      <c r="E946" s="562"/>
      <c r="F946" s="562"/>
      <c r="G946" s="562"/>
      <c r="H946" s="562"/>
      <c r="I946" s="562"/>
      <c r="J946" s="562"/>
      <c r="K946" s="562"/>
      <c r="L946" s="562"/>
      <c r="M946" s="562"/>
      <c r="N946" s="562"/>
      <c r="O946" s="562"/>
      <c r="P946" s="562"/>
      <c r="Q946" s="562"/>
      <c r="R946" s="562"/>
      <c r="S946" s="562"/>
      <c r="T946" s="562"/>
      <c r="U946" s="562"/>
      <c r="V946" s="562"/>
      <c r="W946" s="562"/>
      <c r="X946" s="562"/>
      <c r="Y946" s="562"/>
      <c r="Z946" s="562"/>
    </row>
    <row r="947" spans="3:26">
      <c r="C947" s="562"/>
      <c r="D947" s="562"/>
      <c r="E947" s="562"/>
      <c r="F947" s="562"/>
      <c r="G947" s="562"/>
      <c r="H947" s="562"/>
      <c r="I947" s="562"/>
      <c r="J947" s="562"/>
      <c r="K947" s="562"/>
      <c r="L947" s="562"/>
      <c r="M947" s="562"/>
      <c r="N947" s="562"/>
      <c r="O947" s="562"/>
      <c r="P947" s="562"/>
      <c r="Q947" s="562"/>
      <c r="R947" s="562"/>
      <c r="S947" s="562"/>
      <c r="T947" s="562"/>
      <c r="U947" s="562"/>
      <c r="V947" s="562"/>
      <c r="W947" s="562"/>
      <c r="X947" s="562"/>
      <c r="Y947" s="562"/>
      <c r="Z947" s="562"/>
    </row>
    <row r="948" spans="3:26">
      <c r="C948" s="562"/>
      <c r="D948" s="562"/>
      <c r="E948" s="562"/>
      <c r="F948" s="562"/>
      <c r="G948" s="562"/>
      <c r="H948" s="562"/>
      <c r="I948" s="562"/>
      <c r="J948" s="562"/>
      <c r="K948" s="562"/>
      <c r="L948" s="562"/>
      <c r="M948" s="562"/>
      <c r="N948" s="562"/>
      <c r="O948" s="562"/>
      <c r="P948" s="562"/>
      <c r="Q948" s="562"/>
      <c r="R948" s="562"/>
      <c r="S948" s="562"/>
      <c r="T948" s="562"/>
      <c r="U948" s="562"/>
      <c r="V948" s="562"/>
      <c r="W948" s="562"/>
      <c r="X948" s="562"/>
      <c r="Y948" s="562"/>
      <c r="Z948" s="562"/>
    </row>
    <row r="949" spans="3:26">
      <c r="C949" s="562"/>
      <c r="D949" s="562"/>
      <c r="E949" s="562"/>
      <c r="F949" s="562"/>
      <c r="G949" s="562"/>
      <c r="H949" s="562"/>
      <c r="I949" s="562"/>
      <c r="J949" s="562"/>
      <c r="K949" s="562"/>
      <c r="L949" s="562"/>
      <c r="M949" s="562"/>
      <c r="N949" s="562"/>
      <c r="O949" s="562"/>
      <c r="P949" s="562"/>
      <c r="Q949" s="562"/>
      <c r="R949" s="562"/>
      <c r="S949" s="562"/>
      <c r="T949" s="562"/>
      <c r="U949" s="562"/>
      <c r="V949" s="562"/>
      <c r="W949" s="562"/>
      <c r="X949" s="562"/>
      <c r="Y949" s="562"/>
      <c r="Z949" s="562"/>
    </row>
    <row r="950" spans="3:26">
      <c r="C950" s="562"/>
      <c r="D950" s="562"/>
      <c r="E950" s="562"/>
      <c r="F950" s="562"/>
      <c r="G950" s="562"/>
      <c r="H950" s="562"/>
      <c r="I950" s="562"/>
      <c r="J950" s="562"/>
      <c r="K950" s="562"/>
      <c r="L950" s="562"/>
      <c r="M950" s="562"/>
      <c r="N950" s="562"/>
      <c r="O950" s="562"/>
      <c r="P950" s="562"/>
      <c r="Q950" s="562"/>
      <c r="R950" s="562"/>
      <c r="S950" s="562"/>
      <c r="T950" s="562"/>
      <c r="U950" s="562"/>
      <c r="V950" s="562"/>
      <c r="W950" s="562"/>
      <c r="X950" s="562"/>
      <c r="Y950" s="562"/>
      <c r="Z950" s="562"/>
    </row>
    <row r="951" spans="3:26">
      <c r="C951" s="562"/>
      <c r="D951" s="562"/>
      <c r="E951" s="562"/>
      <c r="F951" s="562"/>
      <c r="G951" s="562"/>
      <c r="H951" s="562"/>
      <c r="I951" s="562"/>
      <c r="J951" s="562"/>
      <c r="K951" s="562"/>
      <c r="L951" s="562"/>
      <c r="M951" s="562"/>
      <c r="N951" s="562"/>
      <c r="O951" s="562"/>
      <c r="P951" s="562"/>
      <c r="Q951" s="562"/>
      <c r="R951" s="562"/>
      <c r="S951" s="562"/>
      <c r="T951" s="562"/>
      <c r="U951" s="562"/>
      <c r="V951" s="562"/>
      <c r="W951" s="562"/>
      <c r="X951" s="562"/>
      <c r="Y951" s="562"/>
      <c r="Z951" s="562"/>
    </row>
    <row r="952" spans="3:26">
      <c r="C952" s="562"/>
      <c r="D952" s="562"/>
      <c r="E952" s="562"/>
      <c r="F952" s="562"/>
      <c r="G952" s="562"/>
      <c r="H952" s="562"/>
      <c r="I952" s="562"/>
      <c r="J952" s="562"/>
      <c r="K952" s="562"/>
      <c r="L952" s="562"/>
      <c r="M952" s="562"/>
      <c r="N952" s="562"/>
      <c r="O952" s="562"/>
      <c r="P952" s="562"/>
      <c r="Q952" s="562"/>
      <c r="R952" s="562"/>
      <c r="S952" s="562"/>
      <c r="T952" s="562"/>
      <c r="U952" s="562"/>
      <c r="V952" s="562"/>
      <c r="W952" s="562"/>
      <c r="X952" s="562"/>
      <c r="Y952" s="562"/>
      <c r="Z952" s="562"/>
    </row>
    <row r="953" spans="3:26">
      <c r="C953" s="562"/>
      <c r="D953" s="562"/>
      <c r="E953" s="562"/>
      <c r="F953" s="562"/>
      <c r="G953" s="562"/>
      <c r="H953" s="562"/>
      <c r="I953" s="562"/>
      <c r="J953" s="562"/>
      <c r="K953" s="562"/>
      <c r="L953" s="562"/>
      <c r="M953" s="562"/>
      <c r="N953" s="562"/>
      <c r="O953" s="562"/>
      <c r="P953" s="562"/>
      <c r="Q953" s="562"/>
      <c r="R953" s="562"/>
      <c r="S953" s="562"/>
      <c r="T953" s="562"/>
      <c r="U953" s="562"/>
      <c r="V953" s="562"/>
      <c r="W953" s="562"/>
      <c r="X953" s="562"/>
      <c r="Y953" s="562"/>
      <c r="Z953" s="562"/>
    </row>
    <row r="954" spans="3:26">
      <c r="C954" s="562"/>
      <c r="D954" s="562"/>
      <c r="E954" s="562"/>
      <c r="F954" s="562"/>
      <c r="G954" s="562"/>
      <c r="H954" s="562"/>
      <c r="I954" s="562"/>
      <c r="J954" s="562"/>
      <c r="K954" s="562"/>
      <c r="L954" s="562"/>
      <c r="M954" s="562"/>
      <c r="N954" s="562"/>
      <c r="O954" s="562"/>
      <c r="P954" s="562"/>
      <c r="Q954" s="562"/>
      <c r="R954" s="562"/>
      <c r="S954" s="562"/>
      <c r="T954" s="562"/>
      <c r="U954" s="562"/>
      <c r="V954" s="562"/>
      <c r="W954" s="562"/>
      <c r="X954" s="562"/>
      <c r="Y954" s="562"/>
      <c r="Z954" s="562"/>
    </row>
    <row r="955" spans="3:26">
      <c r="C955" s="562"/>
      <c r="D955" s="562"/>
      <c r="E955" s="562"/>
      <c r="F955" s="562"/>
      <c r="G955" s="562"/>
      <c r="H955" s="562"/>
      <c r="I955" s="562"/>
      <c r="J955" s="562"/>
      <c r="K955" s="562"/>
      <c r="L955" s="562"/>
      <c r="M955" s="562"/>
      <c r="N955" s="562"/>
      <c r="O955" s="562"/>
      <c r="P955" s="562"/>
      <c r="Q955" s="562"/>
      <c r="R955" s="562"/>
      <c r="S955" s="562"/>
      <c r="T955" s="562"/>
      <c r="U955" s="562"/>
      <c r="V955" s="562"/>
      <c r="W955" s="562"/>
      <c r="X955" s="562"/>
      <c r="Y955" s="562"/>
      <c r="Z955" s="562"/>
    </row>
    <row r="956" spans="3:26">
      <c r="C956" s="562"/>
      <c r="D956" s="562"/>
      <c r="E956" s="562"/>
      <c r="F956" s="562"/>
      <c r="G956" s="562"/>
      <c r="H956" s="562"/>
      <c r="I956" s="562"/>
      <c r="J956" s="562"/>
      <c r="K956" s="562"/>
      <c r="L956" s="562"/>
      <c r="M956" s="562"/>
      <c r="N956" s="562"/>
      <c r="O956" s="562"/>
      <c r="P956" s="562"/>
      <c r="Q956" s="562"/>
      <c r="R956" s="562"/>
      <c r="S956" s="562"/>
      <c r="T956" s="562"/>
      <c r="U956" s="562"/>
      <c r="V956" s="562"/>
      <c r="W956" s="562"/>
      <c r="X956" s="562"/>
      <c r="Y956" s="562"/>
      <c r="Z956" s="562"/>
    </row>
    <row r="957" spans="3:26">
      <c r="C957" s="562"/>
      <c r="D957" s="562"/>
      <c r="E957" s="562"/>
      <c r="F957" s="562"/>
      <c r="G957" s="562"/>
      <c r="H957" s="562"/>
      <c r="I957" s="562"/>
      <c r="J957" s="562"/>
      <c r="K957" s="562"/>
      <c r="L957" s="562"/>
      <c r="M957" s="562"/>
      <c r="N957" s="562"/>
      <c r="O957" s="562"/>
      <c r="P957" s="562"/>
      <c r="Q957" s="562"/>
      <c r="R957" s="562"/>
      <c r="S957" s="562"/>
      <c r="T957" s="562"/>
      <c r="U957" s="562"/>
      <c r="V957" s="562"/>
      <c r="W957" s="562"/>
      <c r="X957" s="562"/>
      <c r="Y957" s="562"/>
      <c r="Z957" s="562"/>
    </row>
    <row r="958" spans="3:26">
      <c r="C958" s="562"/>
      <c r="D958" s="562"/>
      <c r="E958" s="562"/>
      <c r="F958" s="562"/>
      <c r="G958" s="562"/>
      <c r="H958" s="562"/>
      <c r="I958" s="562"/>
      <c r="J958" s="562"/>
      <c r="K958" s="562"/>
      <c r="L958" s="562"/>
      <c r="M958" s="562"/>
      <c r="N958" s="562"/>
      <c r="O958" s="562"/>
      <c r="P958" s="562"/>
      <c r="Q958" s="562"/>
      <c r="R958" s="562"/>
      <c r="S958" s="562"/>
      <c r="T958" s="562"/>
      <c r="U958" s="562"/>
      <c r="V958" s="562"/>
      <c r="W958" s="562"/>
      <c r="X958" s="562"/>
      <c r="Y958" s="562"/>
      <c r="Z958" s="562"/>
    </row>
    <row r="959" spans="3:26">
      <c r="C959" s="562"/>
      <c r="D959" s="562"/>
      <c r="E959" s="562"/>
      <c r="F959" s="562"/>
      <c r="G959" s="562"/>
      <c r="H959" s="562"/>
      <c r="I959" s="562"/>
      <c r="J959" s="562"/>
      <c r="K959" s="562"/>
      <c r="L959" s="562"/>
      <c r="M959" s="562"/>
      <c r="N959" s="562"/>
      <c r="O959" s="562"/>
      <c r="P959" s="562"/>
      <c r="Q959" s="562"/>
      <c r="R959" s="562"/>
      <c r="S959" s="562"/>
      <c r="T959" s="562"/>
      <c r="U959" s="562"/>
      <c r="V959" s="562"/>
      <c r="W959" s="562"/>
      <c r="X959" s="562"/>
      <c r="Y959" s="562"/>
      <c r="Z959" s="562"/>
    </row>
    <row r="960" spans="3:26">
      <c r="C960" s="562"/>
      <c r="D960" s="562"/>
      <c r="E960" s="562"/>
      <c r="F960" s="562"/>
      <c r="G960" s="562"/>
      <c r="H960" s="562"/>
      <c r="I960" s="562"/>
      <c r="J960" s="562"/>
      <c r="K960" s="562"/>
      <c r="L960" s="562"/>
      <c r="M960" s="562"/>
      <c r="N960" s="562"/>
      <c r="O960" s="562"/>
      <c r="P960" s="562"/>
      <c r="Q960" s="562"/>
      <c r="R960" s="562"/>
      <c r="S960" s="562"/>
      <c r="T960" s="562"/>
      <c r="U960" s="562"/>
      <c r="V960" s="562"/>
      <c r="W960" s="562"/>
      <c r="X960" s="562"/>
      <c r="Y960" s="562"/>
      <c r="Z960" s="562"/>
    </row>
    <row r="961" spans="3:26">
      <c r="C961" s="562"/>
      <c r="D961" s="562"/>
      <c r="E961" s="562"/>
      <c r="F961" s="562"/>
      <c r="G961" s="562"/>
      <c r="H961" s="562"/>
      <c r="I961" s="562"/>
      <c r="J961" s="562"/>
      <c r="K961" s="562"/>
      <c r="L961" s="562"/>
      <c r="M961" s="562"/>
      <c r="N961" s="562"/>
      <c r="O961" s="562"/>
      <c r="P961" s="562"/>
      <c r="Q961" s="562"/>
      <c r="R961" s="562"/>
      <c r="S961" s="562"/>
      <c r="T961" s="562"/>
      <c r="U961" s="562"/>
      <c r="V961" s="562"/>
      <c r="W961" s="562"/>
      <c r="X961" s="562"/>
      <c r="Y961" s="562"/>
      <c r="Z961" s="562"/>
    </row>
    <row r="962" spans="3:26">
      <c r="C962" s="562"/>
      <c r="D962" s="562"/>
      <c r="E962" s="562"/>
      <c r="F962" s="562"/>
      <c r="G962" s="562"/>
      <c r="H962" s="562"/>
      <c r="I962" s="562"/>
      <c r="J962" s="562"/>
      <c r="K962" s="562"/>
      <c r="L962" s="562"/>
      <c r="M962" s="562"/>
      <c r="N962" s="562"/>
      <c r="O962" s="562"/>
      <c r="P962" s="562"/>
      <c r="Q962" s="562"/>
      <c r="R962" s="562"/>
      <c r="S962" s="562"/>
      <c r="T962" s="562"/>
      <c r="U962" s="562"/>
      <c r="V962" s="562"/>
      <c r="W962" s="562"/>
      <c r="X962" s="562"/>
      <c r="Y962" s="562"/>
      <c r="Z962" s="562"/>
    </row>
    <row r="963" spans="3:26">
      <c r="C963" s="562"/>
      <c r="D963" s="562"/>
      <c r="E963" s="562"/>
      <c r="F963" s="562"/>
      <c r="G963" s="562"/>
      <c r="H963" s="562"/>
      <c r="I963" s="562"/>
      <c r="J963" s="562"/>
      <c r="K963" s="562"/>
      <c r="L963" s="562"/>
      <c r="M963" s="562"/>
      <c r="N963" s="562"/>
      <c r="O963" s="562"/>
      <c r="P963" s="562"/>
      <c r="Q963" s="562"/>
      <c r="R963" s="562"/>
      <c r="S963" s="562"/>
      <c r="T963" s="562"/>
      <c r="U963" s="562"/>
      <c r="V963" s="562"/>
      <c r="W963" s="562"/>
      <c r="X963" s="562"/>
      <c r="Y963" s="562"/>
      <c r="Z963" s="562"/>
    </row>
    <row r="964" spans="3:26">
      <c r="C964" s="562"/>
      <c r="D964" s="562"/>
      <c r="E964" s="562"/>
      <c r="F964" s="562"/>
      <c r="G964" s="562"/>
      <c r="H964" s="562"/>
      <c r="I964" s="562"/>
      <c r="J964" s="562"/>
      <c r="K964" s="562"/>
      <c r="L964" s="562"/>
      <c r="M964" s="562"/>
      <c r="N964" s="562"/>
      <c r="O964" s="562"/>
      <c r="P964" s="562"/>
      <c r="Q964" s="562"/>
      <c r="R964" s="562"/>
      <c r="S964" s="562"/>
      <c r="T964" s="562"/>
      <c r="U964" s="562"/>
      <c r="V964" s="562"/>
      <c r="W964" s="562"/>
      <c r="X964" s="562"/>
      <c r="Y964" s="562"/>
      <c r="Z964" s="562"/>
    </row>
    <row r="965" spans="3:26">
      <c r="C965" s="562"/>
      <c r="D965" s="562"/>
      <c r="E965" s="562"/>
      <c r="F965" s="562"/>
      <c r="G965" s="562"/>
      <c r="H965" s="562"/>
      <c r="I965" s="562"/>
      <c r="J965" s="562"/>
      <c r="K965" s="562"/>
      <c r="L965" s="562"/>
      <c r="M965" s="562"/>
      <c r="N965" s="562"/>
      <c r="O965" s="562"/>
      <c r="P965" s="562"/>
      <c r="Q965" s="562"/>
      <c r="R965" s="562"/>
      <c r="S965" s="562"/>
      <c r="T965" s="562"/>
      <c r="U965" s="562"/>
      <c r="V965" s="562"/>
      <c r="W965" s="562"/>
      <c r="X965" s="562"/>
      <c r="Y965" s="562"/>
      <c r="Z965" s="562"/>
    </row>
    <row r="966" spans="3:26">
      <c r="C966" s="562"/>
      <c r="D966" s="562"/>
      <c r="E966" s="562"/>
      <c r="F966" s="562"/>
      <c r="G966" s="562"/>
      <c r="H966" s="562"/>
      <c r="I966" s="562"/>
      <c r="J966" s="562"/>
      <c r="K966" s="562"/>
      <c r="L966" s="562"/>
      <c r="M966" s="562"/>
      <c r="N966" s="562"/>
      <c r="O966" s="562"/>
      <c r="P966" s="562"/>
      <c r="Q966" s="562"/>
      <c r="R966" s="562"/>
      <c r="S966" s="562"/>
      <c r="T966" s="562"/>
      <c r="U966" s="562"/>
      <c r="V966" s="562"/>
      <c r="W966" s="562"/>
      <c r="X966" s="562"/>
      <c r="Y966" s="562"/>
      <c r="Z966" s="562"/>
    </row>
    <row r="967" spans="3:26">
      <c r="C967" s="562"/>
      <c r="D967" s="562"/>
      <c r="E967" s="562"/>
      <c r="F967" s="562"/>
      <c r="G967" s="562"/>
      <c r="H967" s="562"/>
      <c r="I967" s="562"/>
      <c r="J967" s="562"/>
      <c r="K967" s="562"/>
      <c r="L967" s="562"/>
      <c r="M967" s="562"/>
      <c r="N967" s="562"/>
      <c r="O967" s="562"/>
      <c r="P967" s="562"/>
      <c r="Q967" s="562"/>
      <c r="R967" s="562"/>
      <c r="S967" s="562"/>
      <c r="T967" s="562"/>
      <c r="U967" s="562"/>
      <c r="V967" s="562"/>
      <c r="W967" s="562"/>
      <c r="X967" s="562"/>
      <c r="Y967" s="562"/>
      <c r="Z967" s="562"/>
    </row>
    <row r="968" spans="3:26">
      <c r="C968" s="562"/>
      <c r="D968" s="562"/>
      <c r="E968" s="562"/>
      <c r="F968" s="562"/>
      <c r="G968" s="562"/>
      <c r="H968" s="562"/>
      <c r="I968" s="562"/>
      <c r="J968" s="562"/>
      <c r="K968" s="562"/>
      <c r="L968" s="562"/>
      <c r="M968" s="562"/>
      <c r="N968" s="562"/>
      <c r="O968" s="562"/>
      <c r="P968" s="562"/>
      <c r="Q968" s="562"/>
      <c r="R968" s="562"/>
      <c r="S968" s="562"/>
      <c r="T968" s="562"/>
      <c r="U968" s="562"/>
      <c r="V968" s="562"/>
      <c r="W968" s="562"/>
      <c r="X968" s="562"/>
      <c r="Y968" s="562"/>
      <c r="Z968" s="562"/>
    </row>
    <row r="969" spans="3:26">
      <c r="C969" s="562"/>
      <c r="D969" s="562"/>
      <c r="E969" s="562"/>
      <c r="F969" s="562"/>
      <c r="G969" s="562"/>
      <c r="H969" s="562"/>
      <c r="I969" s="562"/>
      <c r="J969" s="562"/>
      <c r="K969" s="562"/>
      <c r="L969" s="562"/>
      <c r="M969" s="562"/>
      <c r="N969" s="562"/>
      <c r="O969" s="562"/>
      <c r="P969" s="562"/>
      <c r="Q969" s="562"/>
      <c r="R969" s="562"/>
      <c r="S969" s="562"/>
      <c r="T969" s="562"/>
      <c r="U969" s="562"/>
      <c r="V969" s="562"/>
      <c r="W969" s="562"/>
      <c r="X969" s="562"/>
      <c r="Y969" s="562"/>
      <c r="Z969" s="562"/>
    </row>
    <row r="970" spans="3:26">
      <c r="C970" s="562"/>
      <c r="D970" s="562"/>
      <c r="E970" s="562"/>
      <c r="F970" s="562"/>
      <c r="G970" s="562"/>
      <c r="H970" s="562"/>
      <c r="I970" s="562"/>
      <c r="J970" s="562"/>
      <c r="K970" s="562"/>
      <c r="L970" s="562"/>
      <c r="M970" s="562"/>
      <c r="N970" s="562"/>
      <c r="O970" s="562"/>
      <c r="P970" s="562"/>
      <c r="Q970" s="562"/>
      <c r="R970" s="562"/>
      <c r="S970" s="562"/>
      <c r="T970" s="562"/>
      <c r="U970" s="562"/>
      <c r="V970" s="562"/>
      <c r="W970" s="562"/>
      <c r="X970" s="562"/>
      <c r="Y970" s="562"/>
      <c r="Z970" s="562"/>
    </row>
    <row r="971" spans="3:26">
      <c r="C971" s="562"/>
      <c r="D971" s="562"/>
      <c r="E971" s="562"/>
      <c r="F971" s="562"/>
      <c r="G971" s="562"/>
      <c r="H971" s="562"/>
      <c r="I971" s="562"/>
      <c r="J971" s="562"/>
      <c r="K971" s="562"/>
      <c r="L971" s="562"/>
      <c r="M971" s="562"/>
      <c r="N971" s="562"/>
      <c r="O971" s="562"/>
      <c r="P971" s="562"/>
      <c r="Q971" s="562"/>
      <c r="R971" s="562"/>
      <c r="S971" s="562"/>
      <c r="T971" s="562"/>
      <c r="U971" s="562"/>
      <c r="V971" s="562"/>
      <c r="W971" s="562"/>
      <c r="X971" s="562"/>
      <c r="Y971" s="562"/>
      <c r="Z971" s="562"/>
    </row>
    <row r="972" spans="3:26">
      <c r="C972" s="562"/>
      <c r="D972" s="562"/>
      <c r="E972" s="562"/>
      <c r="F972" s="562"/>
      <c r="G972" s="562"/>
      <c r="H972" s="562"/>
      <c r="I972" s="562"/>
      <c r="J972" s="562"/>
      <c r="K972" s="562"/>
      <c r="L972" s="562"/>
      <c r="M972" s="562"/>
      <c r="N972" s="562"/>
      <c r="O972" s="562"/>
      <c r="P972" s="562"/>
      <c r="Q972" s="562"/>
      <c r="R972" s="562"/>
      <c r="S972" s="562"/>
      <c r="T972" s="562"/>
      <c r="U972" s="562"/>
      <c r="V972" s="562"/>
      <c r="W972" s="562"/>
      <c r="X972" s="562"/>
      <c r="Y972" s="562"/>
      <c r="Z972" s="562"/>
    </row>
    <row r="973" spans="3:26">
      <c r="C973" s="562"/>
      <c r="D973" s="562"/>
      <c r="E973" s="562"/>
      <c r="F973" s="562"/>
      <c r="G973" s="562"/>
      <c r="H973" s="562"/>
      <c r="I973" s="562"/>
      <c r="J973" s="562"/>
      <c r="K973" s="562"/>
      <c r="L973" s="562"/>
      <c r="M973" s="562"/>
      <c r="N973" s="562"/>
      <c r="O973" s="562"/>
      <c r="P973" s="562"/>
      <c r="Q973" s="562"/>
      <c r="R973" s="562"/>
      <c r="S973" s="562"/>
      <c r="T973" s="562"/>
      <c r="U973" s="562"/>
      <c r="V973" s="562"/>
      <c r="W973" s="562"/>
      <c r="X973" s="562"/>
      <c r="Y973" s="562"/>
      <c r="Z973" s="562"/>
    </row>
    <row r="974" spans="3:26">
      <c r="C974" s="562"/>
      <c r="D974" s="562"/>
      <c r="E974" s="562"/>
      <c r="F974" s="562"/>
      <c r="G974" s="562"/>
      <c r="H974" s="562"/>
      <c r="I974" s="562"/>
      <c r="J974" s="562"/>
      <c r="K974" s="562"/>
      <c r="L974" s="562"/>
      <c r="M974" s="562"/>
      <c r="N974" s="562"/>
      <c r="O974" s="562"/>
      <c r="P974" s="562"/>
      <c r="Q974" s="562"/>
      <c r="R974" s="562"/>
      <c r="S974" s="562"/>
      <c r="T974" s="562"/>
      <c r="U974" s="562"/>
      <c r="V974" s="562"/>
      <c r="W974" s="562"/>
      <c r="X974" s="562"/>
      <c r="Y974" s="562"/>
      <c r="Z974" s="562"/>
    </row>
    <row r="975" spans="3:26">
      <c r="C975" s="562"/>
      <c r="D975" s="562"/>
      <c r="E975" s="562"/>
      <c r="F975" s="562"/>
      <c r="G975" s="562"/>
      <c r="H975" s="562"/>
      <c r="I975" s="562"/>
      <c r="J975" s="562"/>
      <c r="K975" s="562"/>
      <c r="L975" s="562"/>
      <c r="M975" s="562"/>
      <c r="N975" s="562"/>
      <c r="O975" s="562"/>
      <c r="P975" s="562"/>
      <c r="Q975" s="562"/>
      <c r="R975" s="562"/>
      <c r="S975" s="562"/>
      <c r="T975" s="562"/>
      <c r="U975" s="562"/>
      <c r="V975" s="562"/>
      <c r="W975" s="562"/>
      <c r="X975" s="562"/>
      <c r="Y975" s="562"/>
      <c r="Z975" s="562"/>
    </row>
    <row r="976" spans="3:26">
      <c r="C976" s="562"/>
      <c r="D976" s="562"/>
      <c r="E976" s="562"/>
      <c r="F976" s="562"/>
      <c r="G976" s="562"/>
      <c r="H976" s="562"/>
      <c r="I976" s="562"/>
      <c r="J976" s="562"/>
      <c r="K976" s="562"/>
      <c r="L976" s="562"/>
      <c r="M976" s="562"/>
      <c r="N976" s="562"/>
      <c r="O976" s="562"/>
      <c r="P976" s="562"/>
      <c r="Q976" s="562"/>
      <c r="R976" s="562"/>
      <c r="S976" s="562"/>
      <c r="T976" s="562"/>
      <c r="U976" s="562"/>
      <c r="V976" s="562"/>
      <c r="W976" s="562"/>
      <c r="X976" s="562"/>
      <c r="Y976" s="562"/>
      <c r="Z976" s="562"/>
    </row>
    <row r="977" spans="3:26">
      <c r="C977" s="562"/>
      <c r="D977" s="562"/>
      <c r="E977" s="562"/>
      <c r="F977" s="562"/>
      <c r="G977" s="562"/>
      <c r="H977" s="562"/>
      <c r="I977" s="562"/>
      <c r="J977" s="562"/>
      <c r="K977" s="562"/>
      <c r="L977" s="562"/>
      <c r="M977" s="562"/>
      <c r="N977" s="562"/>
      <c r="O977" s="562"/>
      <c r="P977" s="562"/>
      <c r="Q977" s="562"/>
      <c r="R977" s="562"/>
      <c r="S977" s="562"/>
      <c r="T977" s="562"/>
      <c r="U977" s="562"/>
      <c r="V977" s="562"/>
      <c r="W977" s="562"/>
      <c r="X977" s="562"/>
      <c r="Y977" s="562"/>
      <c r="Z977" s="562"/>
    </row>
    <row r="978" spans="3:26">
      <c r="C978" s="562"/>
      <c r="D978" s="562"/>
      <c r="E978" s="562"/>
      <c r="F978" s="562"/>
      <c r="G978" s="562"/>
      <c r="H978" s="562"/>
      <c r="I978" s="562"/>
      <c r="J978" s="562"/>
      <c r="K978" s="562"/>
      <c r="L978" s="562"/>
      <c r="M978" s="562"/>
      <c r="N978" s="562"/>
      <c r="O978" s="562"/>
      <c r="P978" s="562"/>
      <c r="Q978" s="562"/>
      <c r="R978" s="562"/>
      <c r="S978" s="562"/>
      <c r="T978" s="562"/>
      <c r="U978" s="562"/>
      <c r="V978" s="562"/>
      <c r="W978" s="562"/>
      <c r="X978" s="562"/>
      <c r="Y978" s="562"/>
      <c r="Z978" s="562"/>
    </row>
    <row r="979" spans="3:26">
      <c r="C979" s="562"/>
      <c r="D979" s="562"/>
      <c r="E979" s="562"/>
      <c r="F979" s="562"/>
      <c r="G979" s="562"/>
      <c r="H979" s="562"/>
      <c r="I979" s="562"/>
      <c r="J979" s="562"/>
      <c r="K979" s="562"/>
      <c r="L979" s="562"/>
      <c r="M979" s="562"/>
      <c r="N979" s="562"/>
      <c r="O979" s="562"/>
      <c r="P979" s="562"/>
      <c r="Q979" s="562"/>
      <c r="R979" s="562"/>
      <c r="S979" s="562"/>
      <c r="T979" s="562"/>
      <c r="U979" s="562"/>
      <c r="V979" s="562"/>
      <c r="W979" s="562"/>
      <c r="X979" s="562"/>
      <c r="Y979" s="562"/>
      <c r="Z979" s="562"/>
    </row>
    <row r="980" spans="3:26">
      <c r="C980" s="562"/>
      <c r="D980" s="562"/>
      <c r="E980" s="562"/>
      <c r="F980" s="562"/>
      <c r="G980" s="562"/>
      <c r="H980" s="562"/>
      <c r="I980" s="562"/>
      <c r="J980" s="562"/>
      <c r="K980" s="562"/>
      <c r="L980" s="562"/>
      <c r="M980" s="562"/>
      <c r="N980" s="562"/>
      <c r="O980" s="562"/>
      <c r="P980" s="562"/>
      <c r="Q980" s="562"/>
      <c r="R980" s="562"/>
      <c r="S980" s="562"/>
      <c r="T980" s="562"/>
      <c r="U980" s="562"/>
      <c r="V980" s="562"/>
      <c r="W980" s="562"/>
      <c r="X980" s="562"/>
      <c r="Y980" s="562"/>
      <c r="Z980" s="562"/>
    </row>
    <row r="981" spans="3:26">
      <c r="C981" s="562"/>
      <c r="D981" s="562"/>
      <c r="E981" s="562"/>
      <c r="F981" s="562"/>
      <c r="G981" s="562"/>
      <c r="H981" s="562"/>
      <c r="I981" s="562"/>
      <c r="J981" s="562"/>
      <c r="K981" s="562"/>
      <c r="L981" s="562"/>
      <c r="M981" s="562"/>
      <c r="N981" s="562"/>
      <c r="O981" s="562"/>
      <c r="P981" s="562"/>
      <c r="Q981" s="562"/>
      <c r="R981" s="562"/>
      <c r="S981" s="562"/>
      <c r="T981" s="562"/>
      <c r="U981" s="562"/>
      <c r="V981" s="562"/>
      <c r="W981" s="562"/>
      <c r="X981" s="562"/>
      <c r="Y981" s="562"/>
      <c r="Z981" s="562"/>
    </row>
    <row r="982" spans="3:26">
      <c r="C982" s="562"/>
      <c r="D982" s="562"/>
      <c r="E982" s="562"/>
      <c r="F982" s="562"/>
      <c r="G982" s="562"/>
      <c r="H982" s="562"/>
      <c r="I982" s="562"/>
      <c r="J982" s="562"/>
      <c r="K982" s="562"/>
      <c r="L982" s="562"/>
      <c r="M982" s="562"/>
      <c r="N982" s="562"/>
      <c r="O982" s="562"/>
      <c r="P982" s="562"/>
      <c r="Q982" s="562"/>
      <c r="R982" s="562"/>
      <c r="S982" s="562"/>
      <c r="T982" s="562"/>
      <c r="U982" s="562"/>
      <c r="V982" s="562"/>
      <c r="W982" s="562"/>
      <c r="X982" s="562"/>
      <c r="Y982" s="562"/>
      <c r="Z982" s="562"/>
    </row>
    <row r="983" spans="3:26">
      <c r="C983" s="562"/>
      <c r="D983" s="562"/>
      <c r="E983" s="562"/>
      <c r="F983" s="562"/>
      <c r="G983" s="562"/>
      <c r="H983" s="562"/>
      <c r="I983" s="562"/>
      <c r="J983" s="562"/>
      <c r="K983" s="562"/>
      <c r="L983" s="562"/>
      <c r="M983" s="562"/>
      <c r="N983" s="562"/>
      <c r="O983" s="562"/>
      <c r="P983" s="562"/>
      <c r="Q983" s="562"/>
      <c r="R983" s="562"/>
      <c r="S983" s="562"/>
      <c r="T983" s="562"/>
      <c r="U983" s="562"/>
      <c r="V983" s="562"/>
      <c r="W983" s="562"/>
      <c r="X983" s="562"/>
      <c r="Y983" s="562"/>
      <c r="Z983" s="562"/>
    </row>
    <row r="984" spans="3:26">
      <c r="C984" s="562"/>
      <c r="D984" s="562"/>
      <c r="E984" s="562"/>
      <c r="F984" s="562"/>
      <c r="G984" s="562"/>
      <c r="H984" s="562"/>
      <c r="I984" s="562"/>
      <c r="J984" s="562"/>
      <c r="K984" s="562"/>
      <c r="L984" s="562"/>
      <c r="M984" s="562"/>
      <c r="N984" s="562"/>
      <c r="O984" s="562"/>
      <c r="P984" s="562"/>
      <c r="Q984" s="562"/>
      <c r="R984" s="562"/>
      <c r="S984" s="562"/>
      <c r="T984" s="562"/>
      <c r="U984" s="562"/>
      <c r="V984" s="562"/>
      <c r="W984" s="562"/>
      <c r="X984" s="562"/>
      <c r="Y984" s="562"/>
      <c r="Z984" s="562"/>
    </row>
    <row r="985" spans="3:26">
      <c r="C985" s="562"/>
      <c r="D985" s="562"/>
      <c r="E985" s="562"/>
      <c r="F985" s="562"/>
      <c r="G985" s="562"/>
      <c r="H985" s="562"/>
      <c r="I985" s="562"/>
      <c r="J985" s="562"/>
      <c r="K985" s="562"/>
      <c r="L985" s="562"/>
      <c r="M985" s="562"/>
      <c r="N985" s="562"/>
      <c r="O985" s="562"/>
      <c r="P985" s="562"/>
      <c r="Q985" s="562"/>
      <c r="R985" s="562"/>
      <c r="S985" s="562"/>
      <c r="T985" s="562"/>
      <c r="U985" s="562"/>
      <c r="V985" s="562"/>
      <c r="W985" s="562"/>
      <c r="X985" s="562"/>
      <c r="Y985" s="562"/>
      <c r="Z985" s="562"/>
    </row>
    <row r="986" spans="3:26">
      <c r="C986" s="562"/>
      <c r="D986" s="562"/>
      <c r="E986" s="562"/>
      <c r="F986" s="562"/>
      <c r="G986" s="562"/>
      <c r="H986" s="562"/>
      <c r="I986" s="562"/>
      <c r="J986" s="562"/>
      <c r="K986" s="562"/>
      <c r="L986" s="562"/>
      <c r="M986" s="562"/>
      <c r="N986" s="562"/>
      <c r="O986" s="562"/>
      <c r="P986" s="562"/>
      <c r="Q986" s="562"/>
      <c r="R986" s="562"/>
      <c r="S986" s="562"/>
      <c r="T986" s="562"/>
      <c r="U986" s="562"/>
      <c r="V986" s="562"/>
      <c r="W986" s="562"/>
      <c r="X986" s="562"/>
      <c r="Y986" s="562"/>
      <c r="Z986" s="562"/>
    </row>
    <row r="987" spans="3:26">
      <c r="C987" s="562"/>
      <c r="D987" s="562"/>
      <c r="E987" s="562"/>
      <c r="F987" s="562"/>
      <c r="G987" s="562"/>
      <c r="H987" s="562"/>
      <c r="I987" s="562"/>
      <c r="J987" s="562"/>
      <c r="K987" s="562"/>
      <c r="L987" s="562"/>
      <c r="M987" s="562"/>
      <c r="N987" s="562"/>
      <c r="O987" s="562"/>
      <c r="P987" s="562"/>
      <c r="Q987" s="562"/>
      <c r="R987" s="562"/>
      <c r="S987" s="562"/>
      <c r="T987" s="562"/>
      <c r="U987" s="562"/>
      <c r="V987" s="562"/>
      <c r="W987" s="562"/>
      <c r="X987" s="562"/>
      <c r="Y987" s="562"/>
      <c r="Z987" s="562"/>
    </row>
    <row r="988" spans="3:26">
      <c r="C988" s="562"/>
      <c r="D988" s="562"/>
      <c r="E988" s="562"/>
      <c r="F988" s="562"/>
      <c r="G988" s="562"/>
      <c r="H988" s="562"/>
      <c r="I988" s="562"/>
      <c r="J988" s="562"/>
      <c r="K988" s="562"/>
      <c r="L988" s="562"/>
      <c r="M988" s="562"/>
      <c r="N988" s="562"/>
      <c r="O988" s="562"/>
      <c r="P988" s="562"/>
      <c r="Q988" s="562"/>
      <c r="R988" s="562"/>
      <c r="S988" s="562"/>
      <c r="T988" s="562"/>
      <c r="U988" s="562"/>
      <c r="V988" s="562"/>
      <c r="W988" s="562"/>
      <c r="X988" s="562"/>
      <c r="Y988" s="562"/>
      <c r="Z988" s="562"/>
    </row>
    <row r="989" spans="3:26">
      <c r="C989" s="562"/>
      <c r="D989" s="562"/>
      <c r="E989" s="562"/>
      <c r="F989" s="562"/>
      <c r="G989" s="562"/>
      <c r="H989" s="562"/>
      <c r="I989" s="562"/>
      <c r="J989" s="562"/>
      <c r="K989" s="562"/>
      <c r="L989" s="562"/>
      <c r="M989" s="562"/>
      <c r="N989" s="562"/>
      <c r="O989" s="562"/>
      <c r="P989" s="562"/>
      <c r="Q989" s="562"/>
      <c r="R989" s="562"/>
      <c r="S989" s="562"/>
      <c r="T989" s="562"/>
      <c r="U989" s="562"/>
      <c r="V989" s="562"/>
      <c r="W989" s="562"/>
      <c r="X989" s="562"/>
      <c r="Y989" s="562"/>
      <c r="Z989" s="562"/>
    </row>
    <row r="990" spans="3:26">
      <c r="C990" s="562"/>
      <c r="D990" s="562"/>
      <c r="E990" s="562"/>
      <c r="F990" s="562"/>
      <c r="G990" s="562"/>
      <c r="H990" s="562"/>
      <c r="I990" s="562"/>
      <c r="J990" s="562"/>
      <c r="K990" s="562"/>
      <c r="L990" s="562"/>
      <c r="M990" s="562"/>
      <c r="N990" s="562"/>
      <c r="O990" s="562"/>
      <c r="P990" s="562"/>
      <c r="Q990" s="562"/>
      <c r="R990" s="562"/>
      <c r="S990" s="562"/>
      <c r="T990" s="562"/>
      <c r="U990" s="562"/>
      <c r="V990" s="562"/>
      <c r="W990" s="562"/>
      <c r="X990" s="562"/>
      <c r="Y990" s="562"/>
      <c r="Z990" s="562"/>
    </row>
    <row r="991" spans="3:26">
      <c r="C991" s="562"/>
      <c r="D991" s="562"/>
      <c r="E991" s="562"/>
      <c r="F991" s="562"/>
      <c r="G991" s="562"/>
      <c r="H991" s="562"/>
      <c r="I991" s="562"/>
      <c r="J991" s="562"/>
      <c r="K991" s="562"/>
      <c r="L991" s="562"/>
      <c r="M991" s="562"/>
      <c r="N991" s="562"/>
      <c r="O991" s="562"/>
      <c r="P991" s="562"/>
      <c r="Q991" s="562"/>
      <c r="R991" s="562"/>
      <c r="S991" s="562"/>
      <c r="T991" s="562"/>
      <c r="U991" s="562"/>
      <c r="V991" s="562"/>
      <c r="W991" s="562"/>
      <c r="X991" s="562"/>
      <c r="Y991" s="562"/>
      <c r="Z991" s="562"/>
    </row>
    <row r="992" spans="3:26">
      <c r="C992" s="562"/>
      <c r="D992" s="562"/>
      <c r="E992" s="562"/>
      <c r="F992" s="562"/>
      <c r="G992" s="562"/>
      <c r="H992" s="562"/>
      <c r="I992" s="562"/>
      <c r="J992" s="562"/>
      <c r="K992" s="562"/>
      <c r="L992" s="562"/>
      <c r="M992" s="562"/>
      <c r="N992" s="562"/>
      <c r="O992" s="562"/>
      <c r="P992" s="562"/>
      <c r="Q992" s="562"/>
      <c r="R992" s="562"/>
      <c r="S992" s="562"/>
      <c r="T992" s="562"/>
      <c r="U992" s="562"/>
      <c r="V992" s="562"/>
      <c r="W992" s="562"/>
      <c r="X992" s="562"/>
      <c r="Y992" s="562"/>
      <c r="Z992" s="562"/>
    </row>
    <row r="993" spans="3:26">
      <c r="C993" s="562"/>
      <c r="D993" s="562"/>
      <c r="E993" s="562"/>
      <c r="F993" s="562"/>
      <c r="G993" s="562"/>
      <c r="H993" s="562"/>
      <c r="I993" s="562"/>
      <c r="J993" s="562"/>
      <c r="K993" s="562"/>
      <c r="L993" s="562"/>
      <c r="M993" s="562"/>
      <c r="N993" s="562"/>
      <c r="O993" s="562"/>
      <c r="P993" s="562"/>
      <c r="Q993" s="562"/>
      <c r="R993" s="562"/>
      <c r="S993" s="562"/>
      <c r="T993" s="562"/>
      <c r="U993" s="562"/>
      <c r="V993" s="562"/>
      <c r="W993" s="562"/>
      <c r="X993" s="562"/>
      <c r="Y993" s="562"/>
      <c r="Z993" s="562"/>
    </row>
    <row r="994" spans="3:26">
      <c r="C994" s="562"/>
      <c r="D994" s="562"/>
      <c r="E994" s="562"/>
      <c r="F994" s="562"/>
      <c r="G994" s="562"/>
      <c r="H994" s="562"/>
      <c r="I994" s="562"/>
      <c r="J994" s="562"/>
      <c r="K994" s="562"/>
      <c r="L994" s="562"/>
      <c r="M994" s="562"/>
      <c r="N994" s="562"/>
      <c r="O994" s="562"/>
      <c r="P994" s="562"/>
      <c r="Q994" s="562"/>
      <c r="R994" s="562"/>
      <c r="S994" s="562"/>
      <c r="T994" s="562"/>
      <c r="U994" s="562"/>
      <c r="V994" s="562"/>
      <c r="W994" s="562"/>
      <c r="X994" s="562"/>
      <c r="Y994" s="562"/>
      <c r="Z994" s="562"/>
    </row>
    <row r="995" spans="3:26">
      <c r="C995" s="562"/>
      <c r="D995" s="562"/>
      <c r="E995" s="562"/>
      <c r="F995" s="562"/>
      <c r="G995" s="562"/>
      <c r="H995" s="562"/>
      <c r="I995" s="562"/>
      <c r="J995" s="562"/>
      <c r="K995" s="562"/>
      <c r="L995" s="562"/>
      <c r="M995" s="562"/>
      <c r="N995" s="562"/>
      <c r="O995" s="562"/>
      <c r="P995" s="562"/>
      <c r="Q995" s="562"/>
      <c r="R995" s="562"/>
      <c r="S995" s="562"/>
      <c r="T995" s="562"/>
      <c r="U995" s="562"/>
      <c r="V995" s="562"/>
      <c r="W995" s="562"/>
      <c r="X995" s="562"/>
      <c r="Y995" s="562"/>
      <c r="Z995" s="562"/>
    </row>
    <row r="996" spans="3:26">
      <c r="C996" s="562"/>
      <c r="D996" s="562"/>
      <c r="E996" s="562"/>
      <c r="F996" s="562"/>
      <c r="G996" s="562"/>
      <c r="H996" s="562"/>
      <c r="I996" s="562"/>
      <c r="J996" s="562"/>
      <c r="K996" s="562"/>
      <c r="L996" s="562"/>
      <c r="M996" s="562"/>
      <c r="N996" s="562"/>
      <c r="O996" s="562"/>
      <c r="P996" s="562"/>
      <c r="Q996" s="562"/>
      <c r="R996" s="562"/>
      <c r="S996" s="562"/>
      <c r="T996" s="562"/>
      <c r="U996" s="562"/>
      <c r="V996" s="562"/>
      <c r="W996" s="562"/>
      <c r="X996" s="562"/>
      <c r="Y996" s="562"/>
      <c r="Z996" s="562"/>
    </row>
    <row r="997" spans="3:26">
      <c r="C997" s="562"/>
      <c r="D997" s="562"/>
      <c r="E997" s="562"/>
      <c r="F997" s="562"/>
      <c r="G997" s="562"/>
      <c r="H997" s="562"/>
      <c r="I997" s="562"/>
      <c r="J997" s="562"/>
      <c r="K997" s="562"/>
      <c r="L997" s="562"/>
      <c r="M997" s="562"/>
      <c r="N997" s="562"/>
      <c r="O997" s="562"/>
      <c r="P997" s="562"/>
      <c r="Q997" s="562"/>
      <c r="R997" s="562"/>
      <c r="S997" s="562"/>
      <c r="T997" s="562"/>
      <c r="U997" s="562"/>
      <c r="V997" s="562"/>
      <c r="W997" s="562"/>
      <c r="X997" s="562"/>
      <c r="Y997" s="562"/>
      <c r="Z997" s="562"/>
    </row>
    <row r="998" spans="3:26">
      <c r="C998" s="562"/>
      <c r="D998" s="562"/>
      <c r="E998" s="562"/>
      <c r="F998" s="562"/>
      <c r="G998" s="562"/>
      <c r="H998" s="562"/>
      <c r="I998" s="562"/>
      <c r="J998" s="562"/>
      <c r="K998" s="562"/>
      <c r="L998" s="562"/>
      <c r="M998" s="562"/>
      <c r="N998" s="562"/>
      <c r="O998" s="562"/>
      <c r="P998" s="562"/>
      <c r="Q998" s="562"/>
      <c r="R998" s="562"/>
      <c r="S998" s="562"/>
      <c r="T998" s="562"/>
      <c r="U998" s="562"/>
      <c r="V998" s="562"/>
      <c r="W998" s="562"/>
      <c r="X998" s="562"/>
      <c r="Y998" s="562"/>
      <c r="Z998" s="562"/>
    </row>
    <row r="999" spans="3:26">
      <c r="C999" s="562"/>
      <c r="D999" s="562"/>
      <c r="E999" s="562"/>
      <c r="F999" s="562"/>
      <c r="G999" s="562"/>
      <c r="H999" s="562"/>
      <c r="I999" s="562"/>
      <c r="J999" s="562"/>
      <c r="K999" s="562"/>
      <c r="L999" s="562"/>
      <c r="M999" s="562"/>
      <c r="N999" s="562"/>
      <c r="O999" s="562"/>
      <c r="P999" s="562"/>
      <c r="Q999" s="562"/>
      <c r="R999" s="562"/>
      <c r="S999" s="562"/>
      <c r="T999" s="562"/>
      <c r="U999" s="562"/>
      <c r="V999" s="562"/>
      <c r="W999" s="562"/>
      <c r="X999" s="562"/>
      <c r="Y999" s="562"/>
      <c r="Z999" s="562"/>
    </row>
    <row r="1000" spans="3:26">
      <c r="C1000" s="562"/>
      <c r="D1000" s="562"/>
      <c r="E1000" s="562"/>
      <c r="F1000" s="562"/>
      <c r="G1000" s="562"/>
      <c r="H1000" s="562"/>
      <c r="I1000" s="562"/>
      <c r="J1000" s="562"/>
      <c r="K1000" s="562"/>
      <c r="L1000" s="562"/>
      <c r="M1000" s="562"/>
      <c r="N1000" s="562"/>
      <c r="O1000" s="562"/>
      <c r="P1000" s="562"/>
      <c r="Q1000" s="562"/>
      <c r="R1000" s="562"/>
      <c r="S1000" s="562"/>
      <c r="T1000" s="562"/>
      <c r="U1000" s="562"/>
      <c r="V1000" s="562"/>
      <c r="W1000" s="562"/>
      <c r="X1000" s="562"/>
      <c r="Y1000" s="562"/>
      <c r="Z1000" s="562"/>
    </row>
    <row r="1001" spans="3:26">
      <c r="C1001" s="562"/>
      <c r="D1001" s="562"/>
      <c r="E1001" s="562"/>
      <c r="F1001" s="562"/>
      <c r="G1001" s="562"/>
      <c r="H1001" s="562"/>
      <c r="I1001" s="562"/>
      <c r="J1001" s="562"/>
      <c r="K1001" s="562"/>
      <c r="L1001" s="562"/>
      <c r="M1001" s="562"/>
      <c r="N1001" s="562"/>
      <c r="O1001" s="562"/>
      <c r="P1001" s="562"/>
      <c r="Q1001" s="562"/>
      <c r="R1001" s="562"/>
      <c r="S1001" s="562"/>
      <c r="T1001" s="562"/>
      <c r="U1001" s="562"/>
      <c r="V1001" s="562"/>
      <c r="W1001" s="562"/>
      <c r="X1001" s="562"/>
      <c r="Y1001" s="562"/>
      <c r="Z1001" s="562"/>
    </row>
  </sheetData>
  <mergeCells count="15">
    <mergeCell ref="C23:G25"/>
    <mergeCell ref="V28:Z28"/>
    <mergeCell ref="A30:AB30"/>
    <mergeCell ref="A1:AB1"/>
    <mergeCell ref="C2:G3"/>
    <mergeCell ref="O6:S7"/>
    <mergeCell ref="V6:Y7"/>
    <mergeCell ref="H12:I12"/>
    <mergeCell ref="O12:S13"/>
    <mergeCell ref="H13:I13"/>
    <mergeCell ref="H14:I14"/>
    <mergeCell ref="H15:I15"/>
    <mergeCell ref="H18:I18"/>
    <mergeCell ref="H19:I19"/>
    <mergeCell ref="H20:I20"/>
  </mergeCells>
  <phoneticPr fontId="3" type="noConversion"/>
  <conditionalFormatting sqref="J12:N15 J18:N20 P18:T20 P23:T26 V23:Z26">
    <cfRule type="expression" dxfId="15" priority="1">
      <formula>$U$2=TRUE</formula>
    </cfRule>
  </conditionalFormatting>
  <hyperlinks>
    <hyperlink ref="F32" r:id="rId1" xr:uid="{1BA0AE04-812D-437E-A741-2C57F912C4B9}"/>
    <hyperlink ref="F33" r:id="rId2" xr:uid="{76C3A212-B7C2-44DE-8691-9FC28F6210A6}"/>
    <hyperlink ref="F34" r:id="rId3" xr:uid="{77713AB5-9BE6-409D-8E05-D4DB69962A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198F-25CF-4A88-9E76-2A68F01528F0}">
  <dimension ref="C3:ED452"/>
  <sheetViews>
    <sheetView showGridLines="0" tabSelected="1" topLeftCell="AH182" zoomScale="70" zoomScaleNormal="70" workbookViewId="0">
      <selection activeCell="H51" sqref="H51"/>
    </sheetView>
  </sheetViews>
  <sheetFormatPr defaultColWidth="3.75" defaultRowHeight="15.75"/>
  <cols>
    <col min="1" max="2" width="3.75" style="1"/>
    <col min="3" max="7" width="4.375" style="1" bestFit="1" customWidth="1"/>
    <col min="8" max="9" width="5.25" style="1" bestFit="1" customWidth="1"/>
    <col min="10" max="11" width="4.375" style="1" bestFit="1" customWidth="1"/>
    <col min="12" max="14" width="5.25" style="1" bestFit="1" customWidth="1"/>
    <col min="15" max="15" width="8.75" style="1" bestFit="1" customWidth="1"/>
    <col min="16" max="20" width="5.25" style="1" bestFit="1" customWidth="1"/>
    <col min="21" max="21" width="3.75" style="1"/>
    <col min="22" max="22" width="5.25" style="1" bestFit="1" customWidth="1"/>
    <col min="23" max="25" width="3.75" style="1"/>
    <col min="26" max="31" width="6.125" style="1" bestFit="1" customWidth="1"/>
    <col min="32" max="33" width="3.75" style="1"/>
    <col min="34" max="34" width="4.375" style="1" bestFit="1" customWidth="1"/>
    <col min="35" max="37" width="5.25" style="1" bestFit="1" customWidth="1"/>
    <col min="38" max="38" width="3.75" style="1"/>
    <col min="39" max="40" width="5.25" style="1" bestFit="1" customWidth="1"/>
    <col min="41" max="41" width="6.125" style="1" bestFit="1" customWidth="1"/>
    <col min="42" max="42" width="5.25" style="1" bestFit="1" customWidth="1"/>
    <col min="43" max="43" width="6.125" style="1" bestFit="1" customWidth="1"/>
    <col min="44" max="44" width="5.25" style="1" bestFit="1" customWidth="1"/>
    <col min="45" max="48" width="3.75" style="1"/>
    <col min="49" max="49" width="6.125" style="1" bestFit="1" customWidth="1"/>
    <col min="50" max="50" width="5.25" style="1" bestFit="1" customWidth="1"/>
    <col min="51" max="51" width="6.125" style="1" bestFit="1" customWidth="1"/>
    <col min="52" max="52" width="5.25" style="1" bestFit="1" customWidth="1"/>
    <col min="53" max="53" width="6.125" style="1" bestFit="1" customWidth="1"/>
    <col min="54" max="54" width="5.25" style="1" bestFit="1" customWidth="1"/>
    <col min="55" max="61" width="3.75" style="1"/>
    <col min="62" max="71" width="4.375" style="1" bestFit="1" customWidth="1"/>
    <col min="72" max="83" width="5.25" style="1" bestFit="1" customWidth="1"/>
    <col min="84" max="84" width="3.75" style="1" customWidth="1"/>
    <col min="85" max="86" width="5.25" style="1" bestFit="1" customWidth="1"/>
    <col min="87" max="89" width="3.75" style="1"/>
    <col min="90" max="90" width="3.75" style="1" customWidth="1"/>
    <col min="91" max="91" width="6.125" style="1" bestFit="1" customWidth="1"/>
    <col min="92" max="92" width="3.75" style="1" customWidth="1"/>
    <col min="93" max="97" width="6.125" style="1" bestFit="1" customWidth="1"/>
    <col min="98" max="99" width="3.75" style="1"/>
    <col min="100" max="100" width="4.375" style="1" bestFit="1" customWidth="1"/>
    <col min="101" max="103" width="5.25" style="1" bestFit="1" customWidth="1"/>
    <col min="104" max="104" width="4.375" style="1" bestFit="1" customWidth="1"/>
    <col min="105" max="111" width="7" style="1" bestFit="1" customWidth="1"/>
    <col min="112" max="112" width="5.25" style="1" bestFit="1" customWidth="1"/>
    <col min="113" max="114" width="3.75" style="1"/>
    <col min="115" max="115" width="3.75" style="1" customWidth="1"/>
    <col min="116" max="122" width="6.125" style="1" bestFit="1" customWidth="1"/>
    <col min="123" max="16384" width="3.75" style="1"/>
  </cols>
  <sheetData>
    <row r="3" spans="25:99">
      <c r="BJ3" s="8"/>
    </row>
    <row r="6" spans="25:99">
      <c r="CK6" s="8" t="s">
        <v>94</v>
      </c>
    </row>
    <row r="7" spans="25:99">
      <c r="CK7" s="1" t="s">
        <v>93</v>
      </c>
    </row>
    <row r="9" spans="25:99">
      <c r="CL9" s="88" t="s">
        <v>75</v>
      </c>
      <c r="CM9" s="88" t="s">
        <v>54</v>
      </c>
      <c r="CN9" s="88" t="s">
        <v>67</v>
      </c>
      <c r="CO9" s="88" t="s">
        <v>73</v>
      </c>
      <c r="CP9" s="88" t="s">
        <v>69</v>
      </c>
      <c r="CQ9" s="88" t="s">
        <v>57</v>
      </c>
      <c r="CR9" s="88"/>
      <c r="CS9" s="88"/>
    </row>
    <row r="11" spans="25:99">
      <c r="CK11" s="4" t="s">
        <v>28</v>
      </c>
      <c r="CL11" s="4">
        <v>0</v>
      </c>
      <c r="CM11" s="4">
        <v>1</v>
      </c>
      <c r="CN11" s="4">
        <v>2</v>
      </c>
      <c r="CO11" s="4">
        <v>3</v>
      </c>
      <c r="CP11" s="4">
        <v>4</v>
      </c>
      <c r="CQ11" s="4">
        <v>5</v>
      </c>
      <c r="CR11" s="4">
        <v>6</v>
      </c>
      <c r="CS11" s="4">
        <v>7</v>
      </c>
    </row>
    <row r="12" spans="25:99">
      <c r="CF12" s="1" t="str" cm="1">
        <f t="array" ref="CF12:CF35">TRANSPOSE($BJ$39:$CG$39)</f>
        <v>[S]</v>
      </c>
      <c r="CH12" s="4" cm="1">
        <f t="array" ref="CH12:CH35">_xlfn.SEQUENCE(24,1,0)</f>
        <v>0</v>
      </c>
      <c r="CK12" s="4"/>
      <c r="CL12" s="57" cm="1">
        <f t="array" ref="CL12:CL35">IF($CF12:$CF35=CL9,1,0)</f>
        <v>1</v>
      </c>
      <c r="CM12" s="57" cm="1">
        <f t="array" ref="CM12:CM35">IF($CF12:$CF35=CM9,1,0)</f>
        <v>0</v>
      </c>
      <c r="CN12" s="57" cm="1">
        <f t="array" ref="CN12:CN35">IF($CF12:$CF35=CN9,1,0)</f>
        <v>0</v>
      </c>
      <c r="CO12" s="57" cm="1">
        <f t="array" ref="CO12:CO35">IF($CF12:$CF35=CO9,1,0)</f>
        <v>0</v>
      </c>
      <c r="CP12" s="57" cm="1">
        <f t="array" ref="CP12:CP35">IF($CF12:$CF35=CP9,1,0)</f>
        <v>0</v>
      </c>
      <c r="CQ12" s="57" cm="1">
        <f t="array" ref="CQ12:CQ35">IF($CF12:$CF35=CQ9,1,0)</f>
        <v>0</v>
      </c>
      <c r="CR12" s="57" cm="1">
        <f t="array" ref="CR12:CR35">IF($CF12:$CF35=CR9,1,0)</f>
        <v>0</v>
      </c>
      <c r="CS12" s="57" cm="1">
        <f t="array" ref="CS12:CS35">IF($CF12:$CF35=CS9,1,0)</f>
        <v>0</v>
      </c>
      <c r="CT12" s="4"/>
      <c r="CU12" s="8"/>
    </row>
    <row r="13" spans="25:99">
      <c r="CF13" s="1" t="str">
        <v>a</v>
      </c>
      <c r="CH13" s="4">
        <v>1</v>
      </c>
      <c r="CK13" s="4"/>
      <c r="CL13" s="3">
        <v>0</v>
      </c>
      <c r="CM13" s="3">
        <v>0</v>
      </c>
      <c r="CN13" s="3">
        <v>0</v>
      </c>
      <c r="CO13" s="3">
        <v>0</v>
      </c>
      <c r="CP13" s="3">
        <v>0</v>
      </c>
      <c r="CQ13" s="3">
        <v>0</v>
      </c>
      <c r="CR13" s="3">
        <v>0</v>
      </c>
      <c r="CS13" s="3">
        <v>0</v>
      </c>
      <c r="CT13" s="4"/>
    </row>
    <row r="14" spans="25:99">
      <c r="CF14" s="1" t="str">
        <v>and</v>
      </c>
      <c r="CH14" s="4">
        <v>2</v>
      </c>
      <c r="CK14" s="4"/>
      <c r="CL14" s="3">
        <v>0</v>
      </c>
      <c r="CM14" s="3">
        <v>0</v>
      </c>
      <c r="CN14" s="3">
        <v>0</v>
      </c>
      <c r="CO14" s="3">
        <v>1</v>
      </c>
      <c r="CP14" s="3">
        <v>0</v>
      </c>
      <c r="CQ14" s="3">
        <v>0</v>
      </c>
      <c r="CR14" s="3">
        <v>0</v>
      </c>
      <c r="CS14" s="3">
        <v>0</v>
      </c>
      <c r="CT14" s="4"/>
    </row>
    <row r="15" spans="25:99">
      <c r="CF15" s="1" t="str">
        <v>apples</v>
      </c>
      <c r="CH15" s="4">
        <v>3</v>
      </c>
      <c r="CK15" s="4"/>
      <c r="CL15" s="3">
        <v>0</v>
      </c>
      <c r="CM15" s="3">
        <v>0</v>
      </c>
      <c r="CN15" s="3">
        <v>0</v>
      </c>
      <c r="CO15" s="3">
        <v>0</v>
      </c>
      <c r="CP15" s="3">
        <v>0</v>
      </c>
      <c r="CQ15" s="3">
        <v>0</v>
      </c>
      <c r="CR15" s="3">
        <v>0</v>
      </c>
      <c r="CS15" s="3">
        <v>0</v>
      </c>
      <c r="CT15" s="4"/>
    </row>
    <row r="16" spans="25:99">
      <c r="Y16" s="8" t="s">
        <v>92</v>
      </c>
      <c r="BM16" s="4"/>
      <c r="BN16" s="4"/>
      <c r="BO16" s="4"/>
      <c r="BP16" s="4"/>
      <c r="BQ16" s="4"/>
      <c r="BS16" s="4"/>
      <c r="BT16" s="4"/>
      <c r="BU16" s="4"/>
      <c r="BV16" s="4"/>
      <c r="BW16" s="4"/>
      <c r="BX16" s="4"/>
      <c r="BY16" s="4"/>
      <c r="BZ16" s="4"/>
      <c r="CA16" s="4"/>
      <c r="CB16" s="4"/>
      <c r="CC16" s="4"/>
      <c r="CD16" s="4"/>
      <c r="CE16" s="4"/>
      <c r="CF16" s="1" t="str">
        <v>brings</v>
      </c>
      <c r="CH16" s="4">
        <v>4</v>
      </c>
      <c r="CK16" s="4"/>
      <c r="CL16" s="3">
        <v>0</v>
      </c>
      <c r="CM16" s="3">
        <v>0</v>
      </c>
      <c r="CN16" s="3">
        <v>0</v>
      </c>
      <c r="CO16" s="3">
        <v>0</v>
      </c>
      <c r="CP16" s="3">
        <v>0</v>
      </c>
      <c r="CQ16" s="3">
        <v>0</v>
      </c>
      <c r="CR16" s="3">
        <v>0</v>
      </c>
      <c r="CS16" s="3">
        <v>0</v>
      </c>
      <c r="CT16" s="4"/>
    </row>
    <row r="17" spans="20:98">
      <c r="BM17" s="4"/>
      <c r="BN17" s="4"/>
      <c r="BO17" s="4"/>
      <c r="BP17" s="4"/>
      <c r="BQ17" s="4"/>
      <c r="BR17" s="4"/>
      <c r="BS17" s="4"/>
      <c r="BT17" s="4"/>
      <c r="BU17" s="4"/>
      <c r="BV17" s="4"/>
      <c r="BW17" s="4"/>
      <c r="BX17" s="4"/>
      <c r="BY17" s="4"/>
      <c r="BZ17" s="4"/>
      <c r="CA17" s="4"/>
      <c r="CB17" s="4"/>
      <c r="CC17" s="4"/>
      <c r="CD17" s="4"/>
      <c r="CE17" s="4"/>
      <c r="CF17" s="1" t="str">
        <v>by</v>
      </c>
      <c r="CH17" s="4">
        <v>5</v>
      </c>
      <c r="CK17" s="4"/>
      <c r="CL17" s="3">
        <v>0</v>
      </c>
      <c r="CM17" s="3">
        <v>0</v>
      </c>
      <c r="CN17" s="3">
        <v>0</v>
      </c>
      <c r="CO17" s="3">
        <v>0</v>
      </c>
      <c r="CP17" s="3">
        <v>0</v>
      </c>
      <c r="CQ17" s="3">
        <v>0</v>
      </c>
      <c r="CR17" s="3">
        <v>0</v>
      </c>
      <c r="CS17" s="3">
        <v>0</v>
      </c>
      <c r="CT17" s="4"/>
    </row>
    <row r="18" spans="20:98">
      <c r="Z18" s="88" t="s">
        <v>86</v>
      </c>
      <c r="AA18" s="88" t="s">
        <v>91</v>
      </c>
      <c r="AB18" s="88" t="s">
        <v>82</v>
      </c>
      <c r="AC18" s="88" t="s">
        <v>86</v>
      </c>
      <c r="AD18" s="88" t="s">
        <v>90</v>
      </c>
      <c r="AE18" s="88" t="s">
        <v>84</v>
      </c>
      <c r="AF18" s="4"/>
      <c r="BM18" s="4"/>
      <c r="BN18" s="4"/>
      <c r="BO18" s="4"/>
      <c r="BP18" s="4"/>
      <c r="BQ18" s="4"/>
      <c r="BR18" s="4"/>
      <c r="BS18" s="4"/>
      <c r="BT18" s="4"/>
      <c r="BU18" s="4"/>
      <c r="BV18" s="4"/>
      <c r="BW18" s="4"/>
      <c r="BX18" s="4"/>
      <c r="BY18" s="4"/>
      <c r="BZ18" s="4"/>
      <c r="CA18" s="4"/>
      <c r="CB18" s="4"/>
      <c r="CC18" s="4"/>
      <c r="CD18" s="4"/>
      <c r="CE18" s="4"/>
      <c r="CF18" s="1" t="str">
        <v>cat</v>
      </c>
      <c r="CH18" s="4">
        <v>6</v>
      </c>
      <c r="CK18" s="4"/>
      <c r="CL18" s="3">
        <v>0</v>
      </c>
      <c r="CM18" s="3">
        <v>0</v>
      </c>
      <c r="CN18" s="3">
        <v>0</v>
      </c>
      <c r="CO18" s="3">
        <v>0</v>
      </c>
      <c r="CP18" s="3">
        <v>1</v>
      </c>
      <c r="CQ18" s="3">
        <v>0</v>
      </c>
      <c r="CR18" s="3">
        <v>0</v>
      </c>
      <c r="CS18" s="3">
        <v>0</v>
      </c>
      <c r="CT18" s="4"/>
    </row>
    <row r="19" spans="20:98">
      <c r="Z19" s="5"/>
      <c r="AA19" s="5"/>
      <c r="AB19" s="5"/>
      <c r="AC19" s="5"/>
      <c r="AD19" s="5"/>
      <c r="AE19" s="5"/>
      <c r="AF19" s="9"/>
      <c r="BM19" s="4"/>
      <c r="BN19" s="4"/>
      <c r="BO19" s="4"/>
      <c r="BP19" s="4"/>
      <c r="BQ19" s="4"/>
      <c r="BR19" s="4"/>
      <c r="BS19" s="4"/>
      <c r="BT19" s="4"/>
      <c r="BU19" s="4"/>
      <c r="BV19" s="4"/>
      <c r="BW19" s="4"/>
      <c r="BX19" s="4"/>
      <c r="BY19" s="4"/>
      <c r="BZ19" s="4"/>
      <c r="CA19" s="4"/>
      <c r="CB19" s="4"/>
      <c r="CC19" s="4"/>
      <c r="CD19" s="4"/>
      <c r="CE19" s="4"/>
      <c r="CF19" s="1" t="str">
        <v>day</v>
      </c>
      <c r="CH19" s="4">
        <v>7</v>
      </c>
      <c r="CK19" s="4"/>
      <c r="CL19" s="3">
        <v>0</v>
      </c>
      <c r="CM19" s="3">
        <v>0</v>
      </c>
      <c r="CN19" s="3">
        <v>0</v>
      </c>
      <c r="CO19" s="3">
        <v>0</v>
      </c>
      <c r="CP19" s="3">
        <v>0</v>
      </c>
      <c r="CQ19" s="3">
        <v>0</v>
      </c>
      <c r="CR19" s="3">
        <v>0</v>
      </c>
      <c r="CS19" s="3">
        <v>0</v>
      </c>
      <c r="CT19" s="4"/>
    </row>
    <row r="20" spans="20:98">
      <c r="Y20" s="4" t="s">
        <v>28</v>
      </c>
      <c r="Z20" s="4">
        <v>0</v>
      </c>
      <c r="AA20" s="4">
        <v>1</v>
      </c>
      <c r="AB20" s="4">
        <v>2</v>
      </c>
      <c r="AC20" s="4">
        <v>3</v>
      </c>
      <c r="AD20" s="4">
        <v>4</v>
      </c>
      <c r="AE20" s="4">
        <v>5</v>
      </c>
      <c r="AF20" s="9"/>
      <c r="AG20" s="4"/>
      <c r="BM20" s="4"/>
      <c r="BN20" s="4"/>
      <c r="BO20" s="4"/>
      <c r="BP20" s="4"/>
      <c r="BQ20" s="4"/>
      <c r="BR20" s="4"/>
      <c r="BS20" s="4"/>
      <c r="BT20" s="4"/>
      <c r="BU20" s="4"/>
      <c r="BV20" s="4"/>
      <c r="BW20" s="4"/>
      <c r="BX20" s="4"/>
      <c r="BY20" s="4"/>
      <c r="BZ20" s="4"/>
      <c r="CA20" s="4"/>
      <c r="CB20" s="4"/>
      <c r="CC20" s="4"/>
      <c r="CD20" s="4"/>
      <c r="CE20" s="4"/>
      <c r="CF20" s="1" t="str">
        <v>dog</v>
      </c>
      <c r="CH20" s="4">
        <v>8</v>
      </c>
      <c r="CK20" s="4"/>
      <c r="CL20" s="3">
        <v>0</v>
      </c>
      <c r="CM20" s="3">
        <v>0</v>
      </c>
      <c r="CN20" s="3">
        <v>1</v>
      </c>
      <c r="CO20" s="3">
        <v>0</v>
      </c>
      <c r="CP20" s="3">
        <v>0</v>
      </c>
      <c r="CQ20" s="3">
        <v>0</v>
      </c>
      <c r="CR20" s="3">
        <v>0</v>
      </c>
      <c r="CS20" s="3">
        <v>0</v>
      </c>
      <c r="CT20" s="4"/>
    </row>
    <row r="21" spans="20:98">
      <c r="T21" s="1" t="str" cm="1">
        <f t="array" ref="T21:T36">TRANSPOSE(C39:R39)</f>
        <v>狗</v>
      </c>
      <c r="V21" s="4" cm="1">
        <f t="array" ref="V21:V36">_xlfn.SEQUENCE(16,1,0)</f>
        <v>0</v>
      </c>
      <c r="Y21" s="4"/>
      <c r="Z21" s="57" cm="1">
        <f t="array" ref="Z21:Z36">IF(_xlfn.ANCHORARRAY($T21)=Z18,1,0)</f>
        <v>0</v>
      </c>
      <c r="AA21" s="57" cm="1">
        <f t="array" ref="AA21:AA36">IF(_xlfn.ANCHORARRAY($T21)=AA18,1,0)</f>
        <v>1</v>
      </c>
      <c r="AB21" s="57" cm="1">
        <f t="array" ref="AB21:AB36">IF(_xlfn.ANCHORARRAY($T21)=AB18,1,0)</f>
        <v>0</v>
      </c>
      <c r="AC21" s="57" cm="1">
        <f t="array" ref="AC21:AC36">IF(_xlfn.ANCHORARRAY($T21)=AC18,1,0)</f>
        <v>0</v>
      </c>
      <c r="AD21" s="57" cm="1">
        <f t="array" ref="AD21:AD36">IF(_xlfn.ANCHORARRAY($T21)=AD18,1,0)</f>
        <v>0</v>
      </c>
      <c r="AE21" s="57" cm="1">
        <f t="array" ref="AE21:AE36">IF(_xlfn.ANCHORARRAY($T21)=AE18,1,0)</f>
        <v>0</v>
      </c>
      <c r="AF21" s="9"/>
      <c r="AG21" s="9"/>
      <c r="AH21" s="9"/>
      <c r="BM21" s="4"/>
      <c r="BN21" s="4"/>
      <c r="BO21" s="4"/>
      <c r="BP21" s="4"/>
      <c r="BQ21" s="4"/>
      <c r="BR21" s="4"/>
      <c r="BS21" s="4"/>
      <c r="BT21" s="4"/>
      <c r="BU21" s="4"/>
      <c r="BV21" s="4"/>
      <c r="BW21" s="4"/>
      <c r="BX21" s="4"/>
      <c r="BY21" s="4"/>
      <c r="BZ21" s="4"/>
      <c r="CA21" s="4"/>
      <c r="CB21" s="4"/>
      <c r="CC21" s="4"/>
      <c r="CD21" s="4"/>
      <c r="CE21" s="4"/>
      <c r="CF21" s="1" t="str">
        <v>eat</v>
      </c>
      <c r="CH21" s="4">
        <v>9</v>
      </c>
      <c r="CK21" s="4"/>
      <c r="CL21" s="3">
        <v>0</v>
      </c>
      <c r="CM21" s="3">
        <v>0</v>
      </c>
      <c r="CN21" s="3">
        <v>0</v>
      </c>
      <c r="CO21" s="3">
        <v>0</v>
      </c>
      <c r="CP21" s="3">
        <v>0</v>
      </c>
      <c r="CQ21" s="3">
        <v>0</v>
      </c>
      <c r="CR21" s="3">
        <v>0</v>
      </c>
      <c r="CS21" s="3">
        <v>0</v>
      </c>
      <c r="CT21" s="4"/>
    </row>
    <row r="22" spans="20:98">
      <c r="T22" s="1" t="str">
        <v>貓</v>
      </c>
      <c r="V22" s="4">
        <v>1</v>
      </c>
      <c r="Y22" s="4"/>
      <c r="Z22" s="3">
        <v>0</v>
      </c>
      <c r="AA22" s="3">
        <v>0</v>
      </c>
      <c r="AB22" s="3">
        <v>0</v>
      </c>
      <c r="AC22" s="3">
        <v>0</v>
      </c>
      <c r="AD22" s="3">
        <v>1</v>
      </c>
      <c r="AE22" s="3">
        <v>0</v>
      </c>
      <c r="AF22" s="9"/>
      <c r="AG22" s="9"/>
      <c r="AH22" s="9"/>
      <c r="BM22" s="4"/>
      <c r="BN22" s="4"/>
      <c r="BO22" s="4"/>
      <c r="BP22" s="4"/>
      <c r="BQ22" s="4"/>
      <c r="BR22" s="4"/>
      <c r="BS22" s="4"/>
      <c r="BT22" s="4"/>
      <c r="BU22" s="4"/>
      <c r="BV22" s="4"/>
      <c r="BW22" s="4"/>
      <c r="BX22" s="4"/>
      <c r="BY22" s="4"/>
      <c r="BZ22" s="4"/>
      <c r="CA22" s="4"/>
      <c r="CB22" s="4"/>
      <c r="CC22" s="4"/>
      <c r="CD22" s="4"/>
      <c r="CE22" s="4"/>
      <c r="CF22" s="1" t="str">
        <v>fill</v>
      </c>
      <c r="CH22" s="4">
        <v>10</v>
      </c>
      <c r="CK22" s="4"/>
      <c r="CL22" s="3">
        <v>0</v>
      </c>
      <c r="CM22" s="3">
        <v>0</v>
      </c>
      <c r="CN22" s="3">
        <v>0</v>
      </c>
      <c r="CO22" s="3">
        <v>0</v>
      </c>
      <c r="CP22" s="3">
        <v>0</v>
      </c>
      <c r="CQ22" s="3">
        <v>0</v>
      </c>
      <c r="CR22" s="3">
        <v>0</v>
      </c>
      <c r="CS22" s="3">
        <v>0</v>
      </c>
      <c r="CT22" s="4"/>
    </row>
    <row r="23" spans="20:98">
      <c r="T23" s="1" t="str">
        <v>牛</v>
      </c>
      <c r="V23" s="4">
        <v>2</v>
      </c>
      <c r="Y23" s="4"/>
      <c r="Z23" s="3">
        <v>0</v>
      </c>
      <c r="AA23" s="3">
        <v>0</v>
      </c>
      <c r="AB23" s="3">
        <v>0</v>
      </c>
      <c r="AC23" s="3">
        <v>0</v>
      </c>
      <c r="AD23" s="3">
        <v>0</v>
      </c>
      <c r="AE23" s="3">
        <v>0</v>
      </c>
      <c r="AF23" s="9"/>
      <c r="AG23" s="9"/>
      <c r="AH23" s="9"/>
      <c r="BM23" s="4"/>
      <c r="BN23" s="4"/>
      <c r="BO23" s="4"/>
      <c r="BP23" s="4"/>
      <c r="BQ23" s="4"/>
      <c r="BR23" s="4"/>
      <c r="BS23" s="4"/>
      <c r="BT23" s="4"/>
      <c r="BU23" s="4"/>
      <c r="BV23" s="4"/>
      <c r="BW23" s="4"/>
      <c r="BX23" s="4"/>
      <c r="BY23" s="4"/>
      <c r="BZ23" s="4"/>
      <c r="CA23" s="4"/>
      <c r="CB23" s="4"/>
      <c r="CC23" s="4"/>
      <c r="CD23" s="4"/>
      <c r="CE23" s="4"/>
      <c r="CF23" s="1" t="str">
        <v>friend</v>
      </c>
      <c r="CH23" s="4">
        <v>11</v>
      </c>
      <c r="CK23" s="4"/>
      <c r="CL23" s="3">
        <v>0</v>
      </c>
      <c r="CM23" s="3">
        <v>0</v>
      </c>
      <c r="CN23" s="3">
        <v>0</v>
      </c>
      <c r="CO23" s="3">
        <v>0</v>
      </c>
      <c r="CP23" s="3">
        <v>0</v>
      </c>
      <c r="CQ23" s="3">
        <v>0</v>
      </c>
      <c r="CR23" s="3">
        <v>0</v>
      </c>
      <c r="CS23" s="3">
        <v>0</v>
      </c>
      <c r="CT23" s="4"/>
    </row>
    <row r="24" spans="20:98">
      <c r="T24" s="1" t="str">
        <v>大</v>
      </c>
      <c r="V24" s="4">
        <v>3</v>
      </c>
      <c r="Y24" s="4"/>
      <c r="Z24" s="57">
        <v>0</v>
      </c>
      <c r="AA24" s="57">
        <v>0</v>
      </c>
      <c r="AB24" s="57">
        <v>0</v>
      </c>
      <c r="AC24" s="57">
        <v>0</v>
      </c>
      <c r="AD24" s="57">
        <v>0</v>
      </c>
      <c r="AE24" s="57">
        <v>0</v>
      </c>
      <c r="AF24" s="9"/>
      <c r="AG24" s="9"/>
      <c r="AH24" s="9"/>
      <c r="BM24" s="4"/>
      <c r="BN24" s="4"/>
      <c r="BO24" s="4"/>
      <c r="BP24" s="4"/>
      <c r="BQ24" s="4"/>
      <c r="BR24" s="4"/>
      <c r="BS24" s="4"/>
      <c r="BT24" s="4"/>
      <c r="BU24" s="4"/>
      <c r="BV24" s="4"/>
      <c r="BW24" s="4"/>
      <c r="BX24" s="4"/>
      <c r="BY24" s="4"/>
      <c r="BZ24" s="4"/>
      <c r="CA24" s="4"/>
      <c r="CB24" s="4"/>
      <c r="CC24" s="4"/>
      <c r="CD24" s="4"/>
      <c r="CE24" s="4"/>
      <c r="CF24" s="1" t="str">
        <v>happy</v>
      </c>
      <c r="CH24" s="4">
        <v>12</v>
      </c>
      <c r="CK24" s="4"/>
      <c r="CL24" s="3">
        <v>0</v>
      </c>
      <c r="CM24" s="3">
        <v>0</v>
      </c>
      <c r="CN24" s="3">
        <v>0</v>
      </c>
      <c r="CO24" s="3">
        <v>0</v>
      </c>
      <c r="CP24" s="3">
        <v>0</v>
      </c>
      <c r="CQ24" s="3">
        <v>0</v>
      </c>
      <c r="CR24" s="3">
        <v>0</v>
      </c>
      <c r="CS24" s="3">
        <v>0</v>
      </c>
      <c r="CT24" s="4"/>
    </row>
    <row r="25" spans="20:98">
      <c r="T25" s="1" t="str">
        <v>中</v>
      </c>
      <c r="V25" s="4">
        <v>4</v>
      </c>
      <c r="Y25" s="4"/>
      <c r="Z25" s="3">
        <v>0</v>
      </c>
      <c r="AA25" s="3">
        <v>0</v>
      </c>
      <c r="AB25" s="3">
        <v>0</v>
      </c>
      <c r="AC25" s="3">
        <v>0</v>
      </c>
      <c r="AD25" s="3">
        <v>0</v>
      </c>
      <c r="AE25" s="3">
        <v>0</v>
      </c>
      <c r="AF25" s="9"/>
      <c r="AG25" s="9"/>
      <c r="AH25" s="9"/>
      <c r="BM25" s="4"/>
      <c r="BN25" s="4"/>
      <c r="BO25" s="4"/>
      <c r="BP25" s="4"/>
      <c r="BQ25" s="4"/>
      <c r="BR25" s="4"/>
      <c r="BS25" s="4"/>
      <c r="BT25" s="4"/>
      <c r="BU25" s="4"/>
      <c r="BV25" s="4"/>
      <c r="BW25" s="4"/>
      <c r="BX25" s="4"/>
      <c r="BY25" s="4"/>
      <c r="BZ25" s="4"/>
      <c r="CA25" s="4"/>
      <c r="CB25" s="4"/>
      <c r="CC25" s="4"/>
      <c r="CD25" s="4"/>
      <c r="CE25" s="4"/>
      <c r="CF25" s="1" t="str">
        <v>house</v>
      </c>
      <c r="CH25" s="4">
        <v>13</v>
      </c>
      <c r="CK25" s="4"/>
      <c r="CL25" s="3">
        <v>0</v>
      </c>
      <c r="CM25" s="3">
        <v>0</v>
      </c>
      <c r="CN25" s="3">
        <v>0</v>
      </c>
      <c r="CO25" s="3">
        <v>0</v>
      </c>
      <c r="CP25" s="3">
        <v>0</v>
      </c>
      <c r="CQ25" s="3">
        <v>0</v>
      </c>
      <c r="CR25" s="3">
        <v>0</v>
      </c>
      <c r="CS25" s="3">
        <v>0</v>
      </c>
      <c r="CT25" s="4"/>
    </row>
    <row r="26" spans="20:98">
      <c r="T26" s="1" t="str">
        <v>小</v>
      </c>
      <c r="V26" s="4">
        <v>5</v>
      </c>
      <c r="Y26" s="4"/>
      <c r="Z26" s="3">
        <v>1</v>
      </c>
      <c r="AA26" s="3">
        <v>0</v>
      </c>
      <c r="AB26" s="3">
        <v>0</v>
      </c>
      <c r="AC26" s="3">
        <v>1</v>
      </c>
      <c r="AD26" s="3">
        <v>0</v>
      </c>
      <c r="AE26" s="3">
        <v>0</v>
      </c>
      <c r="AF26" s="9"/>
      <c r="AG26" s="9"/>
      <c r="AH26" s="9"/>
      <c r="BM26" s="4"/>
      <c r="BN26" s="4"/>
      <c r="BO26" s="4"/>
      <c r="BP26" s="4"/>
      <c r="BQ26" s="4"/>
      <c r="BR26" s="4"/>
      <c r="BS26" s="4"/>
      <c r="BT26" s="4"/>
      <c r="BU26" s="4"/>
      <c r="BV26" s="4"/>
      <c r="BW26" s="4"/>
      <c r="BX26" s="4"/>
      <c r="BY26" s="4"/>
      <c r="BZ26" s="4"/>
      <c r="CA26" s="4"/>
      <c r="CB26" s="4"/>
      <c r="CC26" s="4"/>
      <c r="CD26" s="4"/>
      <c r="CE26" s="4"/>
      <c r="CF26" s="1" t="str">
        <v>laughter</v>
      </c>
      <c r="CH26" s="4">
        <v>14</v>
      </c>
      <c r="CK26" s="4"/>
      <c r="CL26" s="3">
        <v>0</v>
      </c>
      <c r="CM26" s="3">
        <v>0</v>
      </c>
      <c r="CN26" s="3">
        <v>0</v>
      </c>
      <c r="CO26" s="3">
        <v>0</v>
      </c>
      <c r="CP26" s="3">
        <v>0</v>
      </c>
      <c r="CQ26" s="3">
        <v>0</v>
      </c>
      <c r="CR26" s="3">
        <v>0</v>
      </c>
      <c r="CS26" s="3">
        <v>0</v>
      </c>
      <c r="CT26" s="4"/>
    </row>
    <row r="27" spans="20:98">
      <c r="T27" s="1" t="str">
        <v>吃</v>
      </c>
      <c r="V27" s="4">
        <v>6</v>
      </c>
      <c r="Y27" s="4"/>
      <c r="Z27" s="57">
        <v>0</v>
      </c>
      <c r="AA27" s="57">
        <v>0</v>
      </c>
      <c r="AB27" s="57">
        <v>0</v>
      </c>
      <c r="AC27" s="57">
        <v>0</v>
      </c>
      <c r="AD27" s="57">
        <v>0</v>
      </c>
      <c r="AE27" s="57">
        <v>0</v>
      </c>
      <c r="AF27" s="9"/>
      <c r="AG27" s="9"/>
      <c r="AH27" s="9"/>
      <c r="BM27" s="4"/>
      <c r="BN27" s="4"/>
      <c r="BO27" s="4"/>
      <c r="BP27" s="4"/>
      <c r="BQ27" s="4"/>
      <c r="BR27" s="4"/>
      <c r="BS27" s="4"/>
      <c r="BT27" s="4"/>
      <c r="BU27" s="4"/>
      <c r="BV27" s="4"/>
      <c r="BW27" s="4"/>
      <c r="BX27" s="4"/>
      <c r="BY27" s="4"/>
      <c r="BZ27" s="4"/>
      <c r="CA27" s="4"/>
      <c r="CB27" s="4"/>
      <c r="CC27" s="4"/>
      <c r="CD27" s="4"/>
      <c r="CE27" s="4"/>
      <c r="CF27" s="1" t="str">
        <v>light</v>
      </c>
      <c r="CH27" s="4">
        <v>15</v>
      </c>
      <c r="CK27" s="4"/>
      <c r="CL27" s="3">
        <v>0</v>
      </c>
      <c r="CM27" s="3">
        <v>0</v>
      </c>
      <c r="CN27" s="3">
        <v>0</v>
      </c>
      <c r="CO27" s="3">
        <v>0</v>
      </c>
      <c r="CP27" s="3">
        <v>0</v>
      </c>
      <c r="CQ27" s="3">
        <v>0</v>
      </c>
      <c r="CR27" s="3">
        <v>0</v>
      </c>
      <c r="CS27" s="3">
        <v>0</v>
      </c>
      <c r="CT27" s="4"/>
    </row>
    <row r="28" spans="20:98">
      <c r="T28" s="1" t="str">
        <v>玩</v>
      </c>
      <c r="V28" s="4">
        <v>7</v>
      </c>
      <c r="Y28" s="4"/>
      <c r="Z28" s="3">
        <v>0</v>
      </c>
      <c r="AA28" s="3">
        <v>0</v>
      </c>
      <c r="AB28" s="3">
        <v>0</v>
      </c>
      <c r="AC28" s="3">
        <v>0</v>
      </c>
      <c r="AD28" s="3">
        <v>0</v>
      </c>
      <c r="AE28" s="3">
        <v>1</v>
      </c>
      <c r="AF28" s="9"/>
      <c r="AG28" s="9"/>
      <c r="AH28" s="9"/>
      <c r="BM28" s="4"/>
      <c r="BN28" s="4"/>
      <c r="BO28" s="4"/>
      <c r="BP28" s="4"/>
      <c r="BQ28" s="4"/>
      <c r="BR28" s="4"/>
      <c r="BS28" s="4"/>
      <c r="BT28" s="4"/>
      <c r="BU28" s="4"/>
      <c r="BV28" s="4"/>
      <c r="BW28" s="4"/>
      <c r="BX28" s="4"/>
      <c r="BY28" s="4"/>
      <c r="BZ28" s="4"/>
      <c r="CA28" s="4"/>
      <c r="CB28" s="4"/>
      <c r="CC28" s="4"/>
      <c r="CD28" s="4"/>
      <c r="CE28" s="4"/>
      <c r="CF28" s="1" t="str">
        <v>music</v>
      </c>
      <c r="CH28" s="4">
        <v>16</v>
      </c>
      <c r="CK28" s="4"/>
      <c r="CL28" s="3">
        <v>0</v>
      </c>
      <c r="CM28" s="3">
        <v>0</v>
      </c>
      <c r="CN28" s="3">
        <v>0</v>
      </c>
      <c r="CO28" s="3">
        <v>0</v>
      </c>
      <c r="CP28" s="3">
        <v>0</v>
      </c>
      <c r="CQ28" s="3">
        <v>0</v>
      </c>
      <c r="CR28" s="3">
        <v>0</v>
      </c>
      <c r="CS28" s="3">
        <v>0</v>
      </c>
      <c r="CT28" s="4"/>
    </row>
    <row r="29" spans="20:98">
      <c r="T29" s="1" t="str">
        <v>跑</v>
      </c>
      <c r="V29" s="4">
        <v>8</v>
      </c>
      <c r="Y29" s="4"/>
      <c r="Z29" s="3">
        <v>0</v>
      </c>
      <c r="AA29" s="3">
        <v>0</v>
      </c>
      <c r="AB29" s="3">
        <v>0</v>
      </c>
      <c r="AC29" s="3">
        <v>0</v>
      </c>
      <c r="AD29" s="3">
        <v>0</v>
      </c>
      <c r="AE29" s="3">
        <v>0</v>
      </c>
      <c r="AF29" s="9"/>
      <c r="AG29" s="9"/>
      <c r="AH29" s="9"/>
      <c r="BM29" s="4"/>
      <c r="BN29" s="4"/>
      <c r="BO29" s="4"/>
      <c r="BP29" s="4"/>
      <c r="BQ29" s="4"/>
      <c r="BR29" s="4"/>
      <c r="BS29" s="4"/>
      <c r="BT29" s="4"/>
      <c r="BU29" s="4"/>
      <c r="BV29" s="4"/>
      <c r="BW29" s="4"/>
      <c r="BX29" s="4"/>
      <c r="BY29" s="4"/>
      <c r="BZ29" s="4"/>
      <c r="CA29" s="4"/>
      <c r="CB29" s="4"/>
      <c r="CC29" s="4"/>
      <c r="CD29" s="4"/>
      <c r="CE29" s="4"/>
      <c r="CF29" s="1" t="str">
        <v>night</v>
      </c>
      <c r="CH29" s="4">
        <v>17</v>
      </c>
      <c r="CK29" s="4"/>
      <c r="CL29" s="3">
        <v>0</v>
      </c>
      <c r="CM29" s="3">
        <v>0</v>
      </c>
      <c r="CN29" s="3">
        <v>0</v>
      </c>
      <c r="CO29" s="3">
        <v>0</v>
      </c>
      <c r="CP29" s="3">
        <v>0</v>
      </c>
      <c r="CQ29" s="3">
        <v>0</v>
      </c>
      <c r="CR29" s="3">
        <v>0</v>
      </c>
      <c r="CS29" s="3">
        <v>0</v>
      </c>
      <c r="CT29" s="4"/>
    </row>
    <row r="30" spans="20:98">
      <c r="T30" s="1" t="str">
        <v>和</v>
      </c>
      <c r="V30" s="4">
        <v>9</v>
      </c>
      <c r="Y30" s="4"/>
      <c r="Z30" s="57">
        <v>0</v>
      </c>
      <c r="AA30" s="57">
        <v>0</v>
      </c>
      <c r="AB30" s="57">
        <v>1</v>
      </c>
      <c r="AC30" s="57">
        <v>0</v>
      </c>
      <c r="AD30" s="57">
        <v>0</v>
      </c>
      <c r="AE30" s="57">
        <v>0</v>
      </c>
      <c r="AF30" s="9"/>
      <c r="AG30" s="9"/>
      <c r="AH30" s="9"/>
      <c r="BM30" s="4"/>
      <c r="BN30" s="4"/>
      <c r="BO30" s="4"/>
      <c r="BP30" s="4"/>
      <c r="BQ30" s="4"/>
      <c r="BR30" s="4"/>
      <c r="BS30" s="4"/>
      <c r="BT30" s="4"/>
      <c r="BU30" s="4"/>
      <c r="BV30" s="4"/>
      <c r="BW30" s="4"/>
      <c r="BX30" s="4"/>
      <c r="BY30" s="4"/>
      <c r="BZ30" s="4"/>
      <c r="CA30" s="4"/>
      <c r="CB30" s="4"/>
      <c r="CC30" s="4"/>
      <c r="CD30" s="4"/>
      <c r="CE30" s="4"/>
      <c r="CF30" s="1" t="str">
        <v>play</v>
      </c>
      <c r="CH30" s="4">
        <v>18</v>
      </c>
      <c r="CK30" s="4"/>
      <c r="CL30" s="3">
        <v>0</v>
      </c>
      <c r="CM30" s="3">
        <v>0</v>
      </c>
      <c r="CN30" s="3">
        <v>0</v>
      </c>
      <c r="CO30" s="3">
        <v>0</v>
      </c>
      <c r="CP30" s="3">
        <v>0</v>
      </c>
      <c r="CQ30" s="3">
        <v>1</v>
      </c>
      <c r="CR30" s="3">
        <v>0</v>
      </c>
      <c r="CS30" s="3">
        <v>0</v>
      </c>
      <c r="CT30" s="4"/>
    </row>
    <row r="31" spans="20:98">
      <c r="T31" s="1" t="str">
        <v>你</v>
      </c>
      <c r="V31" s="4">
        <v>10</v>
      </c>
      <c r="Y31" s="4"/>
      <c r="Z31" s="3">
        <v>0</v>
      </c>
      <c r="AA31" s="3">
        <v>0</v>
      </c>
      <c r="AB31" s="3">
        <v>0</v>
      </c>
      <c r="AC31" s="3">
        <v>0</v>
      </c>
      <c r="AD31" s="3">
        <v>0</v>
      </c>
      <c r="AE31" s="3">
        <v>0</v>
      </c>
      <c r="AF31" s="9"/>
      <c r="AG31" s="9"/>
      <c r="AH31" s="9"/>
      <c r="BM31" s="4"/>
      <c r="BN31" s="4"/>
      <c r="BO31" s="4"/>
      <c r="BP31" s="4"/>
      <c r="BQ31" s="4"/>
      <c r="BR31" s="4"/>
      <c r="BS31" s="4"/>
      <c r="BT31" s="4"/>
      <c r="BU31" s="4"/>
      <c r="BV31" s="4"/>
      <c r="BW31" s="4"/>
      <c r="BX31" s="4"/>
      <c r="BY31" s="4"/>
      <c r="BZ31" s="4"/>
      <c r="CA31" s="4"/>
      <c r="CB31" s="4"/>
      <c r="CC31" s="4"/>
      <c r="CD31" s="4"/>
      <c r="CE31" s="4"/>
      <c r="CF31" s="1" t="str">
        <v>quiet</v>
      </c>
      <c r="CH31" s="4">
        <v>19</v>
      </c>
      <c r="CK31" s="4"/>
      <c r="CL31" s="3">
        <v>0</v>
      </c>
      <c r="CM31" s="3">
        <v>0</v>
      </c>
      <c r="CN31" s="3">
        <v>0</v>
      </c>
      <c r="CO31" s="3">
        <v>0</v>
      </c>
      <c r="CP31" s="3">
        <v>0</v>
      </c>
      <c r="CQ31" s="3">
        <v>0</v>
      </c>
      <c r="CR31" s="3">
        <v>0</v>
      </c>
      <c r="CS31" s="3">
        <v>0</v>
      </c>
      <c r="CT31" s="4"/>
    </row>
    <row r="32" spans="20:98">
      <c r="T32" s="1" t="str">
        <v>我</v>
      </c>
      <c r="V32" s="4">
        <v>11</v>
      </c>
      <c r="Y32" s="4"/>
      <c r="Z32" s="3">
        <v>0</v>
      </c>
      <c r="AA32" s="3">
        <v>0</v>
      </c>
      <c r="AB32" s="3">
        <v>0</v>
      </c>
      <c r="AC32" s="3">
        <v>0</v>
      </c>
      <c r="AD32" s="3">
        <v>0</v>
      </c>
      <c r="AE32" s="3">
        <v>0</v>
      </c>
      <c r="AF32" s="9"/>
      <c r="AG32" s="9"/>
      <c r="AH32" s="9"/>
      <c r="BM32" s="4"/>
      <c r="BN32" s="4"/>
      <c r="BO32" s="4"/>
      <c r="BP32" s="4"/>
      <c r="BQ32" s="4"/>
      <c r="BR32" s="4"/>
      <c r="BS32" s="4"/>
      <c r="BT32" s="4"/>
      <c r="BU32" s="4"/>
      <c r="BV32" s="4"/>
      <c r="BW32" s="4"/>
      <c r="BX32" s="4"/>
      <c r="BY32" s="4"/>
      <c r="BZ32" s="4"/>
      <c r="CA32" s="4"/>
      <c r="CB32" s="4"/>
      <c r="CC32" s="4"/>
      <c r="CD32" s="4"/>
      <c r="CE32" s="4"/>
      <c r="CF32" s="1" t="str">
        <v>smile</v>
      </c>
      <c r="CH32" s="4">
        <v>20</v>
      </c>
      <c r="CK32" s="4"/>
      <c r="CL32" s="3">
        <v>0</v>
      </c>
      <c r="CM32" s="3">
        <v>0</v>
      </c>
      <c r="CN32" s="3">
        <v>0</v>
      </c>
      <c r="CO32" s="3">
        <v>0</v>
      </c>
      <c r="CP32" s="3">
        <v>0</v>
      </c>
      <c r="CQ32" s="3">
        <v>0</v>
      </c>
      <c r="CR32" s="3">
        <v>0</v>
      </c>
      <c r="CS32" s="3">
        <v>0</v>
      </c>
      <c r="CT32" s="4"/>
    </row>
    <row r="33" spans="3:105">
      <c r="T33" s="1" t="str">
        <v>他</v>
      </c>
      <c r="V33" s="4">
        <v>12</v>
      </c>
      <c r="Y33" s="4"/>
      <c r="Z33" s="57">
        <v>0</v>
      </c>
      <c r="AA33" s="57">
        <v>0</v>
      </c>
      <c r="AB33" s="57">
        <v>0</v>
      </c>
      <c r="AC33" s="57">
        <v>0</v>
      </c>
      <c r="AD33" s="57">
        <v>0</v>
      </c>
      <c r="AE33" s="57">
        <v>0</v>
      </c>
      <c r="AF33" s="9"/>
      <c r="AG33" s="9"/>
      <c r="AH33" s="9"/>
      <c r="BM33" s="4"/>
      <c r="BN33" s="4"/>
      <c r="BO33" s="4"/>
      <c r="BP33" s="4"/>
      <c r="BQ33" s="4"/>
      <c r="BR33" s="4"/>
      <c r="BS33" s="4"/>
      <c r="BT33" s="4"/>
      <c r="BU33" s="4"/>
      <c r="BV33" s="4"/>
      <c r="BW33" s="4"/>
      <c r="BX33" s="4"/>
      <c r="BY33" s="4"/>
      <c r="BZ33" s="4"/>
      <c r="CA33" s="4"/>
      <c r="CB33" s="4"/>
      <c r="CC33" s="4"/>
      <c r="CD33" s="4"/>
      <c r="CE33" s="4"/>
      <c r="CF33" s="1" t="str">
        <v>the</v>
      </c>
      <c r="CH33" s="4">
        <v>21</v>
      </c>
      <c r="CK33" s="4"/>
      <c r="CL33" s="3">
        <v>0</v>
      </c>
      <c r="CM33" s="3">
        <v>1</v>
      </c>
      <c r="CN33" s="3">
        <v>0</v>
      </c>
      <c r="CO33" s="3">
        <v>0</v>
      </c>
      <c r="CP33" s="3">
        <v>0</v>
      </c>
      <c r="CQ33" s="3">
        <v>0</v>
      </c>
      <c r="CR33" s="3">
        <v>0</v>
      </c>
      <c r="CS33" s="3">
        <v>0</v>
      </c>
      <c r="CT33" s="4"/>
    </row>
    <row r="34" spans="3:105">
      <c r="T34" s="1" t="str">
        <v>的</v>
      </c>
      <c r="V34" s="4">
        <v>13</v>
      </c>
      <c r="Y34" s="4"/>
      <c r="Z34" s="3">
        <v>0</v>
      </c>
      <c r="AA34" s="3">
        <v>0</v>
      </c>
      <c r="AB34" s="3">
        <v>0</v>
      </c>
      <c r="AC34" s="3">
        <v>0</v>
      </c>
      <c r="AD34" s="3">
        <v>0</v>
      </c>
      <c r="AE34" s="3">
        <v>0</v>
      </c>
      <c r="AF34" s="9"/>
      <c r="AG34" s="9"/>
      <c r="AH34" s="9"/>
      <c r="BM34" s="4"/>
      <c r="BN34" s="4"/>
      <c r="BO34" s="4"/>
      <c r="BP34" s="4"/>
      <c r="BQ34" s="4"/>
      <c r="BR34" s="4"/>
      <c r="BS34" s="4"/>
      <c r="BT34" s="4"/>
      <c r="BU34" s="4"/>
      <c r="BV34" s="4"/>
      <c r="BW34" s="4"/>
      <c r="BX34" s="4"/>
      <c r="BY34" s="4"/>
      <c r="BZ34" s="4"/>
      <c r="CA34" s="4"/>
      <c r="CB34" s="4"/>
      <c r="CC34" s="4"/>
      <c r="CD34" s="4"/>
      <c r="CE34" s="4"/>
      <c r="CF34" s="1" t="str">
        <v>to</v>
      </c>
      <c r="CH34" s="4">
        <v>22</v>
      </c>
      <c r="CK34" s="4"/>
      <c r="CL34" s="3">
        <v>0</v>
      </c>
      <c r="CM34" s="3">
        <v>0</v>
      </c>
      <c r="CN34" s="3">
        <v>0</v>
      </c>
      <c r="CO34" s="3">
        <v>0</v>
      </c>
      <c r="CP34" s="3">
        <v>0</v>
      </c>
      <c r="CQ34" s="3">
        <v>0</v>
      </c>
      <c r="CR34" s="3">
        <v>0</v>
      </c>
      <c r="CS34" s="3">
        <v>0</v>
      </c>
      <c r="CT34" s="4"/>
    </row>
    <row r="35" spans="3:105">
      <c r="T35" s="1" t="str">
        <v>好</v>
      </c>
      <c r="V35" s="4">
        <v>14</v>
      </c>
      <c r="Y35" s="4"/>
      <c r="Z35" s="3">
        <v>0</v>
      </c>
      <c r="AA35" s="3">
        <v>0</v>
      </c>
      <c r="AB35" s="3">
        <v>0</v>
      </c>
      <c r="AC35" s="3">
        <v>0</v>
      </c>
      <c r="AD35" s="3">
        <v>0</v>
      </c>
      <c r="AE35" s="3">
        <v>0</v>
      </c>
      <c r="AF35" s="9"/>
      <c r="AG35" s="9"/>
      <c r="AH35" s="9"/>
      <c r="BM35" s="4"/>
      <c r="BN35" s="4"/>
      <c r="BO35" s="4"/>
      <c r="BP35" s="4"/>
      <c r="BQ35" s="4"/>
      <c r="BR35" s="4"/>
      <c r="BS35" s="4"/>
      <c r="BT35" s="4"/>
      <c r="BU35" s="4"/>
      <c r="BV35" s="4"/>
      <c r="BW35" s="4"/>
      <c r="BX35" s="4"/>
      <c r="BY35" s="4"/>
      <c r="BZ35" s="4"/>
      <c r="CA35" s="4"/>
      <c r="CB35" s="4"/>
      <c r="CC35" s="4"/>
      <c r="CD35" s="4"/>
      <c r="CE35" s="4"/>
      <c r="CF35" s="1" t="str">
        <v>water</v>
      </c>
      <c r="CH35" s="4">
        <v>23</v>
      </c>
      <c r="CK35" s="4"/>
      <c r="CL35" s="2">
        <v>0</v>
      </c>
      <c r="CM35" s="2">
        <v>0</v>
      </c>
      <c r="CN35" s="2">
        <v>0</v>
      </c>
      <c r="CO35" s="2">
        <v>0</v>
      </c>
      <c r="CP35" s="2">
        <v>0</v>
      </c>
      <c r="CQ35" s="2">
        <v>0</v>
      </c>
      <c r="CR35" s="2">
        <v>0</v>
      </c>
      <c r="CS35" s="2">
        <v>0</v>
      </c>
      <c r="CT35" s="4"/>
    </row>
    <row r="36" spans="3:105">
      <c r="T36" s="1" t="str">
        <v>在</v>
      </c>
      <c r="V36" s="4">
        <v>15</v>
      </c>
      <c r="Y36" s="4"/>
      <c r="Z36" s="57">
        <v>0</v>
      </c>
      <c r="AA36" s="57">
        <v>0</v>
      </c>
      <c r="AB36" s="57">
        <v>0</v>
      </c>
      <c r="AC36" s="57">
        <v>0</v>
      </c>
      <c r="AD36" s="57">
        <v>0</v>
      </c>
      <c r="AE36" s="57">
        <v>0</v>
      </c>
      <c r="AF36" s="9"/>
      <c r="AG36" s="9"/>
      <c r="AH36" s="9"/>
      <c r="BM36" s="4"/>
      <c r="BN36" s="4"/>
      <c r="BO36" s="4"/>
      <c r="BP36" s="4"/>
      <c r="BQ36" s="4"/>
      <c r="BR36" s="4"/>
      <c r="BS36" s="4"/>
      <c r="BT36" s="4"/>
      <c r="BU36" s="4"/>
      <c r="BV36" s="4"/>
      <c r="BW36" s="4"/>
      <c r="BX36" s="4"/>
      <c r="BY36" s="4"/>
      <c r="BZ36" s="4"/>
      <c r="CA36" s="4"/>
      <c r="CB36" s="4"/>
      <c r="CC36" s="4"/>
      <c r="CD36" s="4"/>
      <c r="CE36" s="4"/>
      <c r="CF36" s="4"/>
      <c r="CG36" s="4"/>
    </row>
    <row r="37" spans="3:105">
      <c r="AG37" s="9"/>
      <c r="AH37" s="9"/>
      <c r="BL37" s="4"/>
      <c r="BM37" s="4"/>
      <c r="BN37" s="4"/>
      <c r="BO37" s="4"/>
      <c r="BP37" s="4"/>
      <c r="BQ37" s="4"/>
      <c r="BR37" s="4"/>
      <c r="BS37" s="4"/>
      <c r="BT37" s="4"/>
      <c r="BU37" s="4"/>
      <c r="BV37" s="4"/>
      <c r="BW37" s="4"/>
      <c r="BX37" s="4"/>
      <c r="BY37" s="4"/>
      <c r="BZ37" s="4"/>
      <c r="CA37" s="4"/>
      <c r="CB37" s="4"/>
      <c r="CC37" s="4"/>
      <c r="CD37" s="4"/>
      <c r="CE37" s="4"/>
      <c r="CF37" s="4"/>
      <c r="CG37" s="4"/>
    </row>
    <row r="38" spans="3:105">
      <c r="AG38" s="9"/>
      <c r="AH38" s="9"/>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row>
    <row r="39" spans="3:105" ht="36.950000000000003" customHeight="1">
      <c r="C39" s="1" t="s">
        <v>91</v>
      </c>
      <c r="D39" s="1" t="s">
        <v>90</v>
      </c>
      <c r="E39" s="1" t="s">
        <v>89</v>
      </c>
      <c r="F39" s="1" t="s">
        <v>88</v>
      </c>
      <c r="G39" s="1" t="s">
        <v>87</v>
      </c>
      <c r="H39" s="1" t="s">
        <v>86</v>
      </c>
      <c r="I39" s="1" t="s">
        <v>85</v>
      </c>
      <c r="J39" s="1" t="s">
        <v>84</v>
      </c>
      <c r="K39" s="1" t="s">
        <v>83</v>
      </c>
      <c r="L39" s="1" t="s">
        <v>82</v>
      </c>
      <c r="M39" s="1" t="s">
        <v>81</v>
      </c>
      <c r="N39" s="1" t="s">
        <v>80</v>
      </c>
      <c r="O39" s="1" t="s">
        <v>79</v>
      </c>
      <c r="P39" s="1" t="s">
        <v>78</v>
      </c>
      <c r="Q39" s="1" t="s">
        <v>77</v>
      </c>
      <c r="R39" s="1" t="s">
        <v>76</v>
      </c>
      <c r="AF39" s="9"/>
      <c r="AG39" s="9"/>
      <c r="AH39" s="9"/>
      <c r="BJ39" s="5" t="s">
        <v>75</v>
      </c>
      <c r="BK39" s="5" t="s">
        <v>74</v>
      </c>
      <c r="BL39" s="5" t="s">
        <v>73</v>
      </c>
      <c r="BM39" s="5" t="s">
        <v>72</v>
      </c>
      <c r="BN39" s="5" t="s">
        <v>71</v>
      </c>
      <c r="BO39" s="5" t="s">
        <v>70</v>
      </c>
      <c r="BP39" s="5" t="s">
        <v>69</v>
      </c>
      <c r="BQ39" s="5" t="s">
        <v>68</v>
      </c>
      <c r="BR39" s="5" t="s">
        <v>67</v>
      </c>
      <c r="BS39" s="5" t="s">
        <v>66</v>
      </c>
      <c r="BT39" s="5" t="s">
        <v>65</v>
      </c>
      <c r="BU39" s="5" t="s">
        <v>64</v>
      </c>
      <c r="BV39" s="5" t="s">
        <v>63</v>
      </c>
      <c r="BW39" s="5" t="s">
        <v>62</v>
      </c>
      <c r="BX39" s="5" t="s">
        <v>61</v>
      </c>
      <c r="BY39" s="5" t="s">
        <v>60</v>
      </c>
      <c r="BZ39" s="5" t="s">
        <v>59</v>
      </c>
      <c r="CA39" s="5" t="s">
        <v>58</v>
      </c>
      <c r="CB39" s="5" t="s">
        <v>57</v>
      </c>
      <c r="CC39" s="5" t="s">
        <v>56</v>
      </c>
      <c r="CD39" s="5" t="s">
        <v>55</v>
      </c>
      <c r="CE39" s="5" t="s">
        <v>54</v>
      </c>
      <c r="CF39" s="5" t="s">
        <v>53</v>
      </c>
      <c r="CG39" s="5" t="s">
        <v>52</v>
      </c>
      <c r="CI39" s="4"/>
      <c r="CJ39" s="4"/>
      <c r="CK39" s="4"/>
      <c r="CL39" s="4"/>
      <c r="CM39" s="4"/>
      <c r="CN39" s="4"/>
      <c r="CO39" s="4"/>
    </row>
    <row r="40" spans="3:105">
      <c r="C40" s="4" cm="1">
        <f t="array" ref="C40:R40">_xlfn.SEQUENCE(1,16,0)</f>
        <v>0</v>
      </c>
      <c r="D40" s="4">
        <v>1</v>
      </c>
      <c r="E40" s="4">
        <v>2</v>
      </c>
      <c r="F40" s="4">
        <v>3</v>
      </c>
      <c r="G40" s="4">
        <v>4</v>
      </c>
      <c r="H40" s="4">
        <v>5</v>
      </c>
      <c r="I40" s="4">
        <v>6</v>
      </c>
      <c r="J40" s="4">
        <v>7</v>
      </c>
      <c r="K40" s="4">
        <v>8</v>
      </c>
      <c r="L40" s="4">
        <v>9</v>
      </c>
      <c r="M40" s="4">
        <v>10</v>
      </c>
      <c r="N40" s="1">
        <v>11</v>
      </c>
      <c r="O40" s="1">
        <v>12</v>
      </c>
      <c r="P40" s="1">
        <v>13</v>
      </c>
      <c r="Q40" s="1">
        <v>14</v>
      </c>
      <c r="R40" s="1">
        <v>15</v>
      </c>
      <c r="Z40" s="4" t="s">
        <v>8</v>
      </c>
      <c r="AA40" s="4" t="s">
        <v>8</v>
      </c>
      <c r="AB40" s="4" t="s">
        <v>8</v>
      </c>
      <c r="AC40" s="4" t="s">
        <v>8</v>
      </c>
      <c r="AD40" s="4" t="s">
        <v>8</v>
      </c>
      <c r="AE40" s="4" t="s">
        <v>8</v>
      </c>
      <c r="BJ40" s="4" cm="1">
        <f t="array" ref="BJ40:CG40">_xlfn.SEQUENCE(1,24,0)</f>
        <v>0</v>
      </c>
      <c r="BK40" s="4">
        <v>1</v>
      </c>
      <c r="BL40" s="4">
        <v>2</v>
      </c>
      <c r="BM40" s="4">
        <v>3</v>
      </c>
      <c r="BN40" s="4">
        <v>4</v>
      </c>
      <c r="BO40" s="4">
        <v>5</v>
      </c>
      <c r="BP40" s="4">
        <v>6</v>
      </c>
      <c r="BQ40" s="4">
        <v>7</v>
      </c>
      <c r="BR40" s="4">
        <v>8</v>
      </c>
      <c r="BS40" s="4">
        <v>9</v>
      </c>
      <c r="BT40" s="4">
        <v>10</v>
      </c>
      <c r="BU40" s="4">
        <v>11</v>
      </c>
      <c r="BV40" s="4">
        <v>12</v>
      </c>
      <c r="BW40" s="4">
        <v>13</v>
      </c>
      <c r="BX40" s="4">
        <v>14</v>
      </c>
      <c r="BY40" s="4">
        <v>15</v>
      </c>
      <c r="BZ40" s="4">
        <v>16</v>
      </c>
      <c r="CA40" s="4">
        <v>17</v>
      </c>
      <c r="CB40" s="4">
        <v>18</v>
      </c>
      <c r="CC40" s="4">
        <v>19</v>
      </c>
      <c r="CD40" s="4">
        <v>20</v>
      </c>
      <c r="CE40" s="4">
        <v>21</v>
      </c>
      <c r="CF40" s="4">
        <v>22</v>
      </c>
      <c r="CG40" s="4">
        <v>23</v>
      </c>
      <c r="CI40" s="4"/>
      <c r="CJ40" s="4"/>
      <c r="CK40" s="4"/>
      <c r="CL40" s="4" t="s">
        <v>8</v>
      </c>
      <c r="CM40" s="4" t="s">
        <v>8</v>
      </c>
      <c r="CN40" s="4" t="s">
        <v>8</v>
      </c>
      <c r="CO40" s="4" t="s">
        <v>8</v>
      </c>
      <c r="CP40" s="4" t="s">
        <v>8</v>
      </c>
      <c r="CQ40" s="4" t="s">
        <v>8</v>
      </c>
      <c r="CR40" s="4" t="s">
        <v>8</v>
      </c>
      <c r="CS40" s="4" t="s">
        <v>8</v>
      </c>
    </row>
    <row r="41" spans="3:105">
      <c r="C41" s="87">
        <v>3</v>
      </c>
      <c r="D41" s="86">
        <v>0</v>
      </c>
      <c r="E41" s="86">
        <v>2</v>
      </c>
      <c r="F41" s="86">
        <v>1</v>
      </c>
      <c r="G41" s="86">
        <v>2</v>
      </c>
      <c r="H41" s="86">
        <v>3</v>
      </c>
      <c r="I41" s="86">
        <v>2</v>
      </c>
      <c r="J41" s="86">
        <v>2</v>
      </c>
      <c r="K41" s="86">
        <v>3</v>
      </c>
      <c r="L41" s="86">
        <v>0</v>
      </c>
      <c r="M41" s="86">
        <v>1</v>
      </c>
      <c r="N41" s="86">
        <v>0</v>
      </c>
      <c r="O41" s="86">
        <v>0</v>
      </c>
      <c r="P41" s="86">
        <v>0</v>
      </c>
      <c r="Q41" s="86">
        <v>0</v>
      </c>
      <c r="R41" s="85">
        <v>1</v>
      </c>
      <c r="S41" s="4" t="s">
        <v>10</v>
      </c>
      <c r="Z41" s="76" cm="1">
        <f t="array" ref="Z41:AE45">MMULT(C41:R45,Z21:AE36)</f>
        <v>3</v>
      </c>
      <c r="AA41" s="75">
        <v>3</v>
      </c>
      <c r="AB41" s="75">
        <v>0</v>
      </c>
      <c r="AC41" s="75">
        <v>3</v>
      </c>
      <c r="AD41" s="75">
        <v>0</v>
      </c>
      <c r="AE41" s="74">
        <v>2</v>
      </c>
      <c r="BJ41" s="84">
        <v>3</v>
      </c>
      <c r="BK41" s="84">
        <v>0</v>
      </c>
      <c r="BL41" s="84">
        <v>2</v>
      </c>
      <c r="BM41" s="84">
        <v>1</v>
      </c>
      <c r="BN41" s="84">
        <v>2</v>
      </c>
      <c r="BO41" s="84">
        <v>3</v>
      </c>
      <c r="BP41" s="84">
        <v>2</v>
      </c>
      <c r="BQ41" s="84">
        <v>2</v>
      </c>
      <c r="BR41" s="84">
        <v>3</v>
      </c>
      <c r="BS41" s="84">
        <v>0</v>
      </c>
      <c r="BT41" s="84">
        <v>2</v>
      </c>
      <c r="BU41" s="84">
        <v>2</v>
      </c>
      <c r="BV41" s="84">
        <v>0</v>
      </c>
      <c r="BW41" s="84">
        <v>2</v>
      </c>
      <c r="BX41" s="84">
        <v>2</v>
      </c>
      <c r="BY41" s="84">
        <v>2</v>
      </c>
      <c r="BZ41" s="84">
        <v>0</v>
      </c>
      <c r="CA41" s="84">
        <v>0</v>
      </c>
      <c r="CB41" s="84">
        <v>0</v>
      </c>
      <c r="CC41" s="84">
        <v>2</v>
      </c>
      <c r="CD41" s="84">
        <v>2</v>
      </c>
      <c r="CE41" s="84">
        <v>0</v>
      </c>
      <c r="CF41" s="84">
        <v>3</v>
      </c>
      <c r="CG41" s="84">
        <v>3</v>
      </c>
      <c r="CH41" s="4" t="s">
        <v>10</v>
      </c>
      <c r="CI41" s="4"/>
      <c r="CJ41" s="4"/>
      <c r="CK41" s="4"/>
      <c r="CL41" s="73" cm="1">
        <f t="array" ref="CL41:CS46">MMULT($BJ41:$CG46,CL12:CS35)</f>
        <v>3</v>
      </c>
      <c r="CM41" s="73">
        <v>0</v>
      </c>
      <c r="CN41" s="73">
        <v>3</v>
      </c>
      <c r="CO41" s="73">
        <v>2</v>
      </c>
      <c r="CP41" s="73">
        <v>2</v>
      </c>
      <c r="CQ41" s="73">
        <v>0</v>
      </c>
      <c r="CR41" s="73">
        <v>0</v>
      </c>
      <c r="CS41" s="73">
        <v>0</v>
      </c>
    </row>
    <row r="42" spans="3:105">
      <c r="C42" s="83">
        <v>0</v>
      </c>
      <c r="D42" s="78">
        <v>3</v>
      </c>
      <c r="E42" s="78">
        <v>0</v>
      </c>
      <c r="F42" s="78">
        <v>3</v>
      </c>
      <c r="G42" s="78">
        <v>0</v>
      </c>
      <c r="H42" s="78">
        <v>2</v>
      </c>
      <c r="I42" s="78">
        <v>2</v>
      </c>
      <c r="J42" s="78">
        <v>1</v>
      </c>
      <c r="K42" s="78">
        <v>1</v>
      </c>
      <c r="L42" s="78">
        <v>3</v>
      </c>
      <c r="M42" s="78">
        <v>0</v>
      </c>
      <c r="N42" s="78">
        <v>1</v>
      </c>
      <c r="O42" s="78">
        <v>1</v>
      </c>
      <c r="P42" s="78">
        <v>0</v>
      </c>
      <c r="Q42" s="78">
        <v>1</v>
      </c>
      <c r="R42" s="82">
        <v>0</v>
      </c>
      <c r="S42" s="4" t="s">
        <v>10</v>
      </c>
      <c r="Z42" s="72">
        <v>2</v>
      </c>
      <c r="AA42" s="67">
        <v>0</v>
      </c>
      <c r="AB42" s="67">
        <v>3</v>
      </c>
      <c r="AC42" s="67">
        <v>2</v>
      </c>
      <c r="AD42" s="67">
        <v>3</v>
      </c>
      <c r="AE42" s="71">
        <v>1</v>
      </c>
      <c r="BJ42" s="78">
        <v>0</v>
      </c>
      <c r="BK42" s="78">
        <v>3</v>
      </c>
      <c r="BL42" s="78">
        <v>0</v>
      </c>
      <c r="BM42" s="78">
        <v>3</v>
      </c>
      <c r="BN42" s="78">
        <v>0</v>
      </c>
      <c r="BO42" s="78">
        <v>2</v>
      </c>
      <c r="BP42" s="78">
        <v>2</v>
      </c>
      <c r="BQ42" s="78">
        <v>1</v>
      </c>
      <c r="BR42" s="78">
        <v>1</v>
      </c>
      <c r="BS42" s="78">
        <v>3</v>
      </c>
      <c r="BT42" s="78">
        <v>3</v>
      </c>
      <c r="BU42" s="78">
        <v>1</v>
      </c>
      <c r="BV42" s="78">
        <v>0</v>
      </c>
      <c r="BW42" s="78">
        <v>1</v>
      </c>
      <c r="BX42" s="78">
        <v>0</v>
      </c>
      <c r="BY42" s="78">
        <v>3</v>
      </c>
      <c r="BZ42" s="78">
        <v>2</v>
      </c>
      <c r="CA42" s="78">
        <v>0</v>
      </c>
      <c r="CB42" s="78">
        <v>1</v>
      </c>
      <c r="CC42" s="78">
        <v>1</v>
      </c>
      <c r="CD42" s="78">
        <v>1</v>
      </c>
      <c r="CE42" s="78">
        <v>3</v>
      </c>
      <c r="CF42" s="78">
        <v>3</v>
      </c>
      <c r="CG42" s="78">
        <v>0</v>
      </c>
      <c r="CH42" s="4" t="s">
        <v>10</v>
      </c>
      <c r="CI42" s="4"/>
      <c r="CJ42" s="4"/>
      <c r="CK42" s="4"/>
      <c r="CL42" s="67">
        <v>0</v>
      </c>
      <c r="CM42" s="67">
        <v>3</v>
      </c>
      <c r="CN42" s="67">
        <v>1</v>
      </c>
      <c r="CO42" s="67">
        <v>0</v>
      </c>
      <c r="CP42" s="67">
        <v>2</v>
      </c>
      <c r="CQ42" s="67">
        <v>1</v>
      </c>
      <c r="CR42" s="67">
        <v>0</v>
      </c>
      <c r="CS42" s="67">
        <v>0</v>
      </c>
    </row>
    <row r="43" spans="3:105">
      <c r="C43" s="83">
        <v>0</v>
      </c>
      <c r="D43" s="78">
        <v>1</v>
      </c>
      <c r="E43" s="78">
        <v>1</v>
      </c>
      <c r="F43" s="78">
        <v>2</v>
      </c>
      <c r="G43" s="78">
        <v>3</v>
      </c>
      <c r="H43" s="78">
        <v>1</v>
      </c>
      <c r="I43" s="78">
        <v>1</v>
      </c>
      <c r="J43" s="78">
        <v>3</v>
      </c>
      <c r="K43" s="78">
        <v>0</v>
      </c>
      <c r="L43" s="78">
        <v>1</v>
      </c>
      <c r="M43" s="78">
        <v>1</v>
      </c>
      <c r="N43" s="78">
        <v>0</v>
      </c>
      <c r="O43" s="78">
        <v>1</v>
      </c>
      <c r="P43" s="78">
        <v>1</v>
      </c>
      <c r="Q43" s="78">
        <v>0</v>
      </c>
      <c r="R43" s="82">
        <v>1</v>
      </c>
      <c r="S43" s="4" t="s">
        <v>10</v>
      </c>
      <c r="Z43" s="72">
        <v>1</v>
      </c>
      <c r="AA43" s="67">
        <v>0</v>
      </c>
      <c r="AB43" s="67">
        <v>1</v>
      </c>
      <c r="AC43" s="67">
        <v>1</v>
      </c>
      <c r="AD43" s="67">
        <v>1</v>
      </c>
      <c r="AE43" s="71">
        <v>3</v>
      </c>
      <c r="BJ43" s="78">
        <v>0</v>
      </c>
      <c r="BK43" s="78">
        <v>1</v>
      </c>
      <c r="BL43" s="78">
        <v>1</v>
      </c>
      <c r="BM43" s="78">
        <v>2</v>
      </c>
      <c r="BN43" s="78">
        <v>3</v>
      </c>
      <c r="BO43" s="78">
        <v>1</v>
      </c>
      <c r="BP43" s="78">
        <v>1</v>
      </c>
      <c r="BQ43" s="78">
        <v>3</v>
      </c>
      <c r="BR43" s="78">
        <v>0</v>
      </c>
      <c r="BS43" s="78">
        <v>1</v>
      </c>
      <c r="BT43" s="78">
        <v>0</v>
      </c>
      <c r="BU43" s="78">
        <v>0</v>
      </c>
      <c r="BV43" s="78">
        <v>3</v>
      </c>
      <c r="BW43" s="78">
        <v>1</v>
      </c>
      <c r="BX43" s="78">
        <v>3</v>
      </c>
      <c r="BY43" s="78">
        <v>2</v>
      </c>
      <c r="BZ43" s="78">
        <v>1</v>
      </c>
      <c r="CA43" s="78">
        <v>3</v>
      </c>
      <c r="CB43" s="78">
        <v>1</v>
      </c>
      <c r="CC43" s="78">
        <v>0</v>
      </c>
      <c r="CD43" s="78">
        <v>3</v>
      </c>
      <c r="CE43" s="78">
        <v>2</v>
      </c>
      <c r="CF43" s="78">
        <v>3</v>
      </c>
      <c r="CG43" s="78">
        <v>0</v>
      </c>
      <c r="CH43" s="4" t="s">
        <v>10</v>
      </c>
      <c r="CI43" s="4"/>
      <c r="CJ43" s="4"/>
      <c r="CK43" s="4"/>
      <c r="CL43" s="67">
        <v>0</v>
      </c>
      <c r="CM43" s="67">
        <v>2</v>
      </c>
      <c r="CN43" s="67">
        <v>0</v>
      </c>
      <c r="CO43" s="67">
        <v>1</v>
      </c>
      <c r="CP43" s="67">
        <v>1</v>
      </c>
      <c r="CQ43" s="67">
        <v>1</v>
      </c>
      <c r="CR43" s="67">
        <v>0</v>
      </c>
      <c r="CS43" s="67">
        <v>0</v>
      </c>
    </row>
    <row r="44" spans="3:105">
      <c r="C44" s="83">
        <v>1</v>
      </c>
      <c r="D44" s="78">
        <v>1</v>
      </c>
      <c r="E44" s="78">
        <v>3</v>
      </c>
      <c r="F44" s="78">
        <v>3</v>
      </c>
      <c r="G44" s="78">
        <v>3</v>
      </c>
      <c r="H44" s="78">
        <v>3</v>
      </c>
      <c r="I44" s="78">
        <v>2</v>
      </c>
      <c r="J44" s="78">
        <v>1</v>
      </c>
      <c r="K44" s="78">
        <v>3</v>
      </c>
      <c r="L44" s="78">
        <v>2</v>
      </c>
      <c r="M44" s="78">
        <v>1</v>
      </c>
      <c r="N44" s="78">
        <v>1</v>
      </c>
      <c r="O44" s="78">
        <v>0</v>
      </c>
      <c r="P44" s="78">
        <v>1</v>
      </c>
      <c r="Q44" s="78">
        <v>1</v>
      </c>
      <c r="R44" s="82">
        <v>0</v>
      </c>
      <c r="S44" s="4" t="s">
        <v>10</v>
      </c>
      <c r="Z44" s="72">
        <v>3</v>
      </c>
      <c r="AA44" s="67">
        <v>1</v>
      </c>
      <c r="AB44" s="67">
        <v>2</v>
      </c>
      <c r="AC44" s="67">
        <v>3</v>
      </c>
      <c r="AD44" s="67">
        <v>1</v>
      </c>
      <c r="AE44" s="71">
        <v>1</v>
      </c>
      <c r="BJ44" s="78">
        <v>1</v>
      </c>
      <c r="BK44" s="78">
        <v>1</v>
      </c>
      <c r="BL44" s="78">
        <v>3</v>
      </c>
      <c r="BM44" s="78">
        <v>3</v>
      </c>
      <c r="BN44" s="78">
        <v>3</v>
      </c>
      <c r="BO44" s="78">
        <v>3</v>
      </c>
      <c r="BP44" s="78">
        <v>2</v>
      </c>
      <c r="BQ44" s="78">
        <v>1</v>
      </c>
      <c r="BR44" s="78">
        <v>3</v>
      </c>
      <c r="BS44" s="78">
        <v>2</v>
      </c>
      <c r="BT44" s="78">
        <v>0</v>
      </c>
      <c r="BU44" s="78">
        <v>2</v>
      </c>
      <c r="BV44" s="78">
        <v>2</v>
      </c>
      <c r="BW44" s="78">
        <v>3</v>
      </c>
      <c r="BX44" s="78">
        <v>2</v>
      </c>
      <c r="BY44" s="78">
        <v>3</v>
      </c>
      <c r="BZ44" s="78">
        <v>1</v>
      </c>
      <c r="CA44" s="78">
        <v>2</v>
      </c>
      <c r="CB44" s="78">
        <v>3</v>
      </c>
      <c r="CC44" s="78">
        <v>1</v>
      </c>
      <c r="CD44" s="78">
        <v>2</v>
      </c>
      <c r="CE44" s="78">
        <v>3</v>
      </c>
      <c r="CF44" s="78">
        <v>2</v>
      </c>
      <c r="CG44" s="78">
        <v>2</v>
      </c>
      <c r="CH44" s="4" t="s">
        <v>10</v>
      </c>
      <c r="CI44" s="4"/>
      <c r="CJ44" s="4"/>
      <c r="CK44" s="4"/>
      <c r="CL44" s="67">
        <v>1</v>
      </c>
      <c r="CM44" s="67">
        <v>3</v>
      </c>
      <c r="CN44" s="67">
        <v>3</v>
      </c>
      <c r="CO44" s="67">
        <v>3</v>
      </c>
      <c r="CP44" s="67">
        <v>2</v>
      </c>
      <c r="CQ44" s="67">
        <v>3</v>
      </c>
      <c r="CR44" s="67">
        <v>0</v>
      </c>
      <c r="CS44" s="67">
        <v>0</v>
      </c>
    </row>
    <row r="45" spans="3:105">
      <c r="C45" s="81">
        <v>3</v>
      </c>
      <c r="D45" s="80">
        <v>1</v>
      </c>
      <c r="E45" s="80">
        <v>0</v>
      </c>
      <c r="F45" s="80">
        <v>3</v>
      </c>
      <c r="G45" s="80">
        <v>0</v>
      </c>
      <c r="H45" s="80">
        <v>2</v>
      </c>
      <c r="I45" s="80">
        <v>3</v>
      </c>
      <c r="J45" s="80">
        <v>2</v>
      </c>
      <c r="K45" s="80">
        <v>2</v>
      </c>
      <c r="L45" s="80">
        <v>2</v>
      </c>
      <c r="M45" s="80">
        <v>0</v>
      </c>
      <c r="N45" s="80">
        <v>0</v>
      </c>
      <c r="O45" s="80">
        <v>0</v>
      </c>
      <c r="P45" s="80">
        <v>1</v>
      </c>
      <c r="Q45" s="80">
        <v>0</v>
      </c>
      <c r="R45" s="79">
        <v>0</v>
      </c>
      <c r="S45" s="4" t="s">
        <v>10</v>
      </c>
      <c r="Z45" s="70">
        <v>2</v>
      </c>
      <c r="AA45" s="69">
        <v>3</v>
      </c>
      <c r="AB45" s="69">
        <v>2</v>
      </c>
      <c r="AC45" s="69">
        <v>2</v>
      </c>
      <c r="AD45" s="69">
        <v>1</v>
      </c>
      <c r="AE45" s="68">
        <v>2</v>
      </c>
      <c r="BJ45" s="78">
        <v>3</v>
      </c>
      <c r="BK45" s="78">
        <v>1</v>
      </c>
      <c r="BL45" s="78">
        <v>0</v>
      </c>
      <c r="BM45" s="78">
        <v>3</v>
      </c>
      <c r="BN45" s="78">
        <v>0</v>
      </c>
      <c r="BO45" s="78">
        <v>2</v>
      </c>
      <c r="BP45" s="78">
        <v>3</v>
      </c>
      <c r="BQ45" s="78">
        <v>2</v>
      </c>
      <c r="BR45" s="78">
        <v>2</v>
      </c>
      <c r="BS45" s="78">
        <v>2</v>
      </c>
      <c r="BT45" s="78">
        <v>3</v>
      </c>
      <c r="BU45" s="78">
        <v>2</v>
      </c>
      <c r="BV45" s="78">
        <v>1</v>
      </c>
      <c r="BW45" s="78">
        <v>3</v>
      </c>
      <c r="BX45" s="78">
        <v>2</v>
      </c>
      <c r="BY45" s="78">
        <v>3</v>
      </c>
      <c r="BZ45" s="78">
        <v>2</v>
      </c>
      <c r="CA45" s="78">
        <v>3</v>
      </c>
      <c r="CB45" s="78">
        <v>1</v>
      </c>
      <c r="CC45" s="78">
        <v>2</v>
      </c>
      <c r="CD45" s="78">
        <v>1</v>
      </c>
      <c r="CE45" s="78">
        <v>0</v>
      </c>
      <c r="CF45" s="78">
        <v>1</v>
      </c>
      <c r="CG45" s="78">
        <v>2</v>
      </c>
      <c r="CH45" s="4" t="s">
        <v>10</v>
      </c>
      <c r="CI45" s="4"/>
      <c r="CJ45" s="4"/>
      <c r="CK45" s="4"/>
      <c r="CL45" s="67">
        <v>3</v>
      </c>
      <c r="CM45" s="67">
        <v>0</v>
      </c>
      <c r="CN45" s="67">
        <v>2</v>
      </c>
      <c r="CO45" s="67">
        <v>0</v>
      </c>
      <c r="CP45" s="67">
        <v>3</v>
      </c>
      <c r="CQ45" s="67">
        <v>1</v>
      </c>
      <c r="CR45" s="67">
        <v>0</v>
      </c>
      <c r="CS45" s="67">
        <v>0</v>
      </c>
      <c r="DA45" s="8"/>
    </row>
    <row r="46" spans="3:105">
      <c r="BJ46" s="77">
        <v>1</v>
      </c>
      <c r="BK46" s="77">
        <v>3</v>
      </c>
      <c r="BL46" s="77">
        <v>2</v>
      </c>
      <c r="BM46" s="77">
        <v>1</v>
      </c>
      <c r="BN46" s="77">
        <v>1</v>
      </c>
      <c r="BO46" s="77">
        <v>2</v>
      </c>
      <c r="BP46" s="77">
        <v>1</v>
      </c>
      <c r="BQ46" s="77">
        <v>2</v>
      </c>
      <c r="BR46" s="77">
        <v>1</v>
      </c>
      <c r="BS46" s="77">
        <v>1</v>
      </c>
      <c r="BT46" s="77">
        <v>1</v>
      </c>
      <c r="BU46" s="77">
        <v>2</v>
      </c>
      <c r="BV46" s="77">
        <v>2</v>
      </c>
      <c r="BW46" s="77">
        <v>3</v>
      </c>
      <c r="BX46" s="77">
        <v>3</v>
      </c>
      <c r="BY46" s="77">
        <v>1</v>
      </c>
      <c r="BZ46" s="77">
        <v>3</v>
      </c>
      <c r="CA46" s="77">
        <v>1</v>
      </c>
      <c r="CB46" s="77">
        <v>2</v>
      </c>
      <c r="CC46" s="77">
        <v>0</v>
      </c>
      <c r="CD46" s="77">
        <v>3</v>
      </c>
      <c r="CE46" s="77">
        <v>1</v>
      </c>
      <c r="CF46" s="77">
        <v>2</v>
      </c>
      <c r="CG46" s="77">
        <v>1</v>
      </c>
      <c r="CH46" s="4" t="s">
        <v>10</v>
      </c>
      <c r="CI46" s="4"/>
      <c r="CJ46" s="4"/>
      <c r="CK46" s="4"/>
      <c r="CL46" s="66">
        <v>1</v>
      </c>
      <c r="CM46" s="66">
        <v>1</v>
      </c>
      <c r="CN46" s="66">
        <v>1</v>
      </c>
      <c r="CO46" s="66">
        <v>2</v>
      </c>
      <c r="CP46" s="66">
        <v>1</v>
      </c>
      <c r="CQ46" s="66">
        <v>2</v>
      </c>
      <c r="CR46" s="66">
        <v>0</v>
      </c>
      <c r="CS46" s="66">
        <v>0</v>
      </c>
    </row>
    <row r="47" spans="3:105">
      <c r="BK47" s="4"/>
      <c r="BL47" s="4"/>
      <c r="BM47" s="4"/>
      <c r="BN47" s="4"/>
      <c r="BO47" s="4"/>
      <c r="BP47" s="4"/>
      <c r="BQ47" s="4"/>
      <c r="BR47" s="4"/>
      <c r="BS47" s="4"/>
      <c r="BT47" s="4"/>
      <c r="BU47" s="4"/>
      <c r="BV47" s="4"/>
      <c r="BW47" s="4"/>
      <c r="BX47" s="4"/>
      <c r="BY47" s="4"/>
      <c r="BZ47" s="4"/>
      <c r="CA47" s="4"/>
      <c r="CB47" s="4"/>
      <c r="CC47" s="4"/>
      <c r="CH47" s="4"/>
      <c r="CI47" s="4"/>
      <c r="CJ47" s="4"/>
    </row>
    <row r="48" spans="3:105">
      <c r="H48" s="8" t="s">
        <v>51</v>
      </c>
      <c r="N48" s="4" t="s">
        <v>28</v>
      </c>
      <c r="O48" s="4">
        <v>0</v>
      </c>
      <c r="P48" s="4">
        <v>1</v>
      </c>
      <c r="Q48" s="4">
        <v>2</v>
      </c>
      <c r="R48" s="4">
        <v>3</v>
      </c>
      <c r="S48" s="4">
        <v>4</v>
      </c>
      <c r="T48" s="4">
        <v>5</v>
      </c>
      <c r="U48" s="4"/>
      <c r="V48" s="4"/>
      <c r="BK48" s="4"/>
      <c r="BL48" s="4"/>
      <c r="BM48" s="4"/>
      <c r="BN48" s="4"/>
      <c r="BO48" s="4"/>
      <c r="BP48" s="4"/>
      <c r="BQ48" s="4"/>
      <c r="BR48" s="4"/>
      <c r="BS48" s="4"/>
      <c r="BT48" s="4"/>
      <c r="BU48" s="4"/>
      <c r="BV48" s="4"/>
      <c r="BW48" s="4"/>
      <c r="BX48" s="4"/>
      <c r="BY48" s="4"/>
      <c r="BZ48" s="4"/>
      <c r="CA48" s="4"/>
      <c r="CB48" s="4"/>
      <c r="CC48" s="4"/>
      <c r="CH48" s="4"/>
      <c r="CI48" s="4"/>
      <c r="CJ48" s="4"/>
      <c r="CK48" s="4"/>
      <c r="CL48" s="4"/>
      <c r="CM48" s="4"/>
      <c r="CN48" s="4"/>
      <c r="CO48" s="4"/>
      <c r="CP48" s="4"/>
      <c r="CQ48" s="4"/>
      <c r="CR48" s="4"/>
      <c r="CS48" s="4"/>
    </row>
    <row r="49" spans="8:112">
      <c r="H49" s="8" t="s">
        <v>50</v>
      </c>
      <c r="M49" s="4" t="s">
        <v>49</v>
      </c>
      <c r="BK49" s="4"/>
      <c r="BL49" s="4"/>
      <c r="BM49" s="4"/>
      <c r="BN49" s="4"/>
      <c r="BO49" s="4"/>
      <c r="BP49" s="4"/>
      <c r="BT49" s="4"/>
      <c r="BU49" s="4"/>
      <c r="BV49" s="4"/>
      <c r="BW49" s="4"/>
      <c r="BX49" s="4"/>
      <c r="BY49" s="4"/>
      <c r="BZ49" s="4"/>
      <c r="CA49" s="4"/>
      <c r="CB49" s="4"/>
      <c r="CC49" s="4"/>
      <c r="CD49" s="4"/>
      <c r="CE49" s="4"/>
      <c r="CH49" s="4"/>
      <c r="CI49" s="4"/>
      <c r="CJ49" s="4"/>
      <c r="CK49" s="4"/>
      <c r="CL49" s="4"/>
      <c r="CM49" s="4"/>
      <c r="CN49" s="4"/>
      <c r="CO49" s="4"/>
      <c r="CP49" s="4"/>
      <c r="CQ49" s="4"/>
      <c r="CR49" s="4"/>
      <c r="CS49" s="4"/>
    </row>
    <row r="50" spans="8:112">
      <c r="M50" s="4">
        <v>0</v>
      </c>
      <c r="O50" s="9" cm="1">
        <f t="array" ref="O50:T54">PE(5,6,100)</f>
        <v>0.92179644607836841</v>
      </c>
      <c r="P50" s="9">
        <v>0.98746683572927096</v>
      </c>
      <c r="Q50" s="9">
        <v>0.99801012443176929</v>
      </c>
      <c r="R50" s="9">
        <v>0.99968453791520984</v>
      </c>
      <c r="S50" s="9">
        <v>0.99995000041666526</v>
      </c>
      <c r="T50" s="9">
        <v>0.99999207554450387</v>
      </c>
      <c r="U50" s="9"/>
      <c r="Z50" s="76" cm="1">
        <f t="array" ref="Z50:AE54">O50:T54+_xlfn.ANCHORARRAY(Z41)</f>
        <v>3.9217964460783685</v>
      </c>
      <c r="AA50" s="75">
        <v>3.9874668357292711</v>
      </c>
      <c r="AB50" s="75">
        <v>0.99801012443176929</v>
      </c>
      <c r="AC50" s="75">
        <v>3.9996845379152099</v>
      </c>
      <c r="AD50" s="75">
        <v>0.99995000041666526</v>
      </c>
      <c r="AE50" s="74">
        <v>2.9999920755445038</v>
      </c>
      <c r="BK50" s="4"/>
      <c r="BL50" s="4"/>
      <c r="BM50" s="4"/>
      <c r="BN50" s="4"/>
      <c r="BO50" s="4"/>
      <c r="BS50" s="8" t="s">
        <v>51</v>
      </c>
      <c r="BV50" s="4"/>
      <c r="BW50" s="4"/>
      <c r="BX50" s="4"/>
      <c r="BY50" s="4" t="s">
        <v>28</v>
      </c>
      <c r="BZ50" s="4">
        <v>0</v>
      </c>
      <c r="CA50" s="4">
        <v>1</v>
      </c>
      <c r="CB50" s="4">
        <v>2</v>
      </c>
      <c r="CC50" s="4">
        <v>3</v>
      </c>
      <c r="CD50" s="4">
        <v>4</v>
      </c>
      <c r="CE50" s="4">
        <v>5</v>
      </c>
      <c r="CF50" s="4">
        <v>6</v>
      </c>
      <c r="CG50" s="4">
        <v>7</v>
      </c>
      <c r="CH50" s="4"/>
      <c r="CI50" s="4"/>
      <c r="CJ50" s="4"/>
      <c r="CK50" s="4"/>
      <c r="CL50" s="4"/>
      <c r="CM50" s="4"/>
      <c r="CN50" s="4"/>
      <c r="CO50" s="4"/>
      <c r="CP50" s="4"/>
      <c r="CQ50" s="4"/>
      <c r="CR50" s="4"/>
      <c r="CS50" s="4"/>
    </row>
    <row r="51" spans="8:112">
      <c r="M51" s="4">
        <v>1</v>
      </c>
      <c r="O51" s="9">
        <v>0.71471346296378946</v>
      </c>
      <c r="P51" s="9">
        <v>0.31169714584651093</v>
      </c>
      <c r="Q51" s="9">
        <v>0.12585681727075312</v>
      </c>
      <c r="R51" s="9">
        <v>5.0216599387465179E-2</v>
      </c>
      <c r="S51" s="9">
        <v>1.999866669333308E-2</v>
      </c>
      <c r="T51" s="9">
        <v>7.9620592836906791E-3</v>
      </c>
      <c r="U51" s="9"/>
      <c r="Z51" s="72">
        <v>2.7147134629637897</v>
      </c>
      <c r="AA51" s="67">
        <v>0.31169714584651093</v>
      </c>
      <c r="AB51" s="67">
        <v>3.125856817270753</v>
      </c>
      <c r="AC51" s="67">
        <v>2.0502165993874653</v>
      </c>
      <c r="AD51" s="67">
        <v>3.0199986666933332</v>
      </c>
      <c r="AE51" s="71">
        <v>1.0079620592836906</v>
      </c>
      <c r="BS51" s="8" t="s">
        <v>50</v>
      </c>
      <c r="BV51" s="4"/>
      <c r="BW51" s="4"/>
      <c r="BX51" s="4" t="s">
        <v>49</v>
      </c>
      <c r="BY51" s="4"/>
      <c r="BZ51" s="4"/>
      <c r="CA51" s="4"/>
      <c r="CB51" s="4"/>
      <c r="CC51" s="4"/>
      <c r="CD51" s="4"/>
      <c r="CE51" s="4"/>
      <c r="CF51" s="4"/>
      <c r="CG51" s="4"/>
    </row>
    <row r="52" spans="8:112">
      <c r="M52" s="4">
        <v>2</v>
      </c>
      <c r="O52" s="9">
        <v>0.36764445697614095</v>
      </c>
      <c r="P52" s="9">
        <v>0.88907860919494952</v>
      </c>
      <c r="Q52" s="9">
        <v>0.98213860362676497</v>
      </c>
      <c r="R52" s="9">
        <v>0.99716203530723702</v>
      </c>
      <c r="S52" s="9">
        <v>0.99955003374898754</v>
      </c>
      <c r="T52" s="9">
        <v>0.9999286806540969</v>
      </c>
      <c r="U52" s="9"/>
      <c r="Z52" s="72">
        <v>1.367644456976141</v>
      </c>
      <c r="AA52" s="67">
        <v>0.88907860919494952</v>
      </c>
      <c r="AB52" s="67">
        <v>1.982138603626765</v>
      </c>
      <c r="AC52" s="67">
        <v>1.997162035307237</v>
      </c>
      <c r="AD52" s="67">
        <v>1.9995500337489875</v>
      </c>
      <c r="AE52" s="71">
        <v>3.9999286806540968</v>
      </c>
      <c r="BV52" s="4"/>
      <c r="BW52" s="4"/>
      <c r="BX52" s="4">
        <v>0</v>
      </c>
      <c r="BY52" s="4"/>
      <c r="BZ52" s="9" cm="1">
        <f t="array" ref="BZ52:CG57">PE(6,8,10)</f>
        <v>0.77675962591042425</v>
      </c>
      <c r="CA52" s="9">
        <v>0.89419842526255444</v>
      </c>
      <c r="CB52" s="9">
        <v>0.95041528025518285</v>
      </c>
      <c r="CC52" s="9">
        <v>0.97688168517019125</v>
      </c>
      <c r="CD52" s="9">
        <v>0.98924715261976714</v>
      </c>
      <c r="CE52" s="9">
        <v>0.99500416527802582</v>
      </c>
      <c r="CF52" s="9">
        <v>0.99768010312543709</v>
      </c>
      <c r="CG52" s="9">
        <v>0.99892297604063041</v>
      </c>
      <c r="CH52" s="4"/>
      <c r="CI52" s="4"/>
      <c r="CL52" s="73" cm="1">
        <f t="array" ref="CL52:CS57">$BZ52:$CG57+_xlfn.ANCHORARRAY(CL41)</f>
        <v>3.7767596259104241</v>
      </c>
      <c r="CM52" s="73">
        <v>0.89419842526255444</v>
      </c>
      <c r="CN52" s="73">
        <v>3.9504152802551831</v>
      </c>
      <c r="CO52" s="73">
        <v>2.9768816851701914</v>
      </c>
      <c r="CP52" s="73">
        <v>2.9892471526197673</v>
      </c>
      <c r="CQ52" s="73">
        <v>0.99500416527802582</v>
      </c>
      <c r="CR52" s="73">
        <v>0.99768010312543709</v>
      </c>
      <c r="CS52" s="73">
        <v>0.99892297604063041</v>
      </c>
    </row>
    <row r="53" spans="8:112">
      <c r="M53" s="4">
        <v>3</v>
      </c>
      <c r="O53" s="9">
        <v>0.99976602972376205</v>
      </c>
      <c r="P53" s="9">
        <v>0.59233772524843908</v>
      </c>
      <c r="Q53" s="9">
        <v>0.24971211266826704</v>
      </c>
      <c r="R53" s="9">
        <v>0.10030648729934569</v>
      </c>
      <c r="S53" s="9">
        <v>3.9989334186634161E-2</v>
      </c>
      <c r="T53" s="9">
        <v>1.5923613809505723E-2</v>
      </c>
      <c r="U53" s="9"/>
      <c r="Z53" s="72">
        <v>3.9997660297237623</v>
      </c>
      <c r="AA53" s="67">
        <v>1.5923377252484392</v>
      </c>
      <c r="AB53" s="67">
        <v>2.2497121126682669</v>
      </c>
      <c r="AC53" s="67">
        <v>3.1003064872993455</v>
      </c>
      <c r="AD53" s="67">
        <v>1.0399893341866342</v>
      </c>
      <c r="AE53" s="71">
        <v>1.0159236138095058</v>
      </c>
      <c r="BV53" s="4"/>
      <c r="BW53" s="4"/>
      <c r="BX53" s="4">
        <v>1</v>
      </c>
      <c r="BY53" s="4"/>
      <c r="BZ53" s="9">
        <v>0.97840203846985152</v>
      </c>
      <c r="CA53" s="9">
        <v>0.80061311088332954</v>
      </c>
      <c r="CB53" s="9">
        <v>0.59112711721529321</v>
      </c>
      <c r="CC53" s="9">
        <v>0.41767683462581268</v>
      </c>
      <c r="CD53" s="9">
        <v>0.28936161386650527</v>
      </c>
      <c r="CE53" s="9">
        <v>0.19866933079506122</v>
      </c>
      <c r="CF53" s="9">
        <v>0.13583716803039253</v>
      </c>
      <c r="CG53" s="9">
        <v>9.2698500778727211E-2</v>
      </c>
      <c r="CH53" s="4"/>
      <c r="CL53" s="67">
        <v>0.97840203846985152</v>
      </c>
      <c r="CM53" s="67">
        <v>3.8006131108833294</v>
      </c>
      <c r="CN53" s="67">
        <v>1.5911271172152932</v>
      </c>
      <c r="CO53" s="67">
        <v>0.41767683462581268</v>
      </c>
      <c r="CP53" s="67">
        <v>2.2893616138665052</v>
      </c>
      <c r="CQ53" s="67">
        <v>1.1986693307950613</v>
      </c>
      <c r="CR53" s="67">
        <v>0.13583716803039253</v>
      </c>
      <c r="CS53" s="67">
        <v>9.2698500778727211E-2</v>
      </c>
    </row>
    <row r="54" spans="8:112">
      <c r="M54" s="4">
        <v>4</v>
      </c>
      <c r="O54" s="9">
        <v>-0.40752260327598788</v>
      </c>
      <c r="P54" s="9">
        <v>0.70210526319817079</v>
      </c>
      <c r="Q54" s="9">
        <v>0.95064796944880237</v>
      </c>
      <c r="R54" s="9">
        <v>0.99212339511862357</v>
      </c>
      <c r="S54" s="9">
        <v>0.99875026039496628</v>
      </c>
      <c r="T54" s="9">
        <v>0.99980189489222693</v>
      </c>
      <c r="U54" s="9"/>
      <c r="Z54" s="70">
        <v>1.592477396724012</v>
      </c>
      <c r="AA54" s="69">
        <v>3.7021052631981708</v>
      </c>
      <c r="AB54" s="69">
        <v>2.9506479694488021</v>
      </c>
      <c r="AC54" s="69">
        <v>2.9921233951186235</v>
      </c>
      <c r="AD54" s="69">
        <v>1.9987502603949663</v>
      </c>
      <c r="AE54" s="68">
        <v>2.9998018948922267</v>
      </c>
      <c r="BV54" s="4"/>
      <c r="BW54" s="4"/>
      <c r="BX54" s="4">
        <v>2</v>
      </c>
      <c r="BY54" s="4"/>
      <c r="BZ54" s="9">
        <v>-0.4556300567535832</v>
      </c>
      <c r="CA54" s="9">
        <v>0.17737614599039198</v>
      </c>
      <c r="CB54" s="9">
        <v>0.58275361070222487</v>
      </c>
      <c r="CC54" s="9">
        <v>0.79829922136584097</v>
      </c>
      <c r="CD54" s="9">
        <v>0.90460688516214471</v>
      </c>
      <c r="CE54" s="9">
        <v>0.95533648912560598</v>
      </c>
      <c r="CF54" s="9">
        <v>0.97918546124502548</v>
      </c>
      <c r="CG54" s="9">
        <v>0.990320699135675</v>
      </c>
      <c r="CH54" s="4"/>
      <c r="CL54" s="67">
        <v>-0.4556300567535832</v>
      </c>
      <c r="CM54" s="67">
        <v>2.177376145990392</v>
      </c>
      <c r="CN54" s="67">
        <v>0.58275361070222487</v>
      </c>
      <c r="CO54" s="67">
        <v>1.7982992213658409</v>
      </c>
      <c r="CP54" s="67">
        <v>1.9046068851621447</v>
      </c>
      <c r="CQ54" s="67">
        <v>1.955336489125606</v>
      </c>
      <c r="CR54" s="67">
        <v>0.97918546124502548</v>
      </c>
      <c r="CS54" s="67">
        <v>0.990320699135675</v>
      </c>
    </row>
    <row r="55" spans="8:112">
      <c r="M55" s="4"/>
      <c r="O55" s="9"/>
      <c r="P55" s="9"/>
      <c r="Q55" s="9"/>
      <c r="R55" s="9"/>
      <c r="S55" s="9"/>
      <c r="T55" s="9"/>
      <c r="U55" s="9"/>
      <c r="Z55" s="4" t="s">
        <v>8</v>
      </c>
      <c r="AA55" s="4" t="s">
        <v>8</v>
      </c>
      <c r="AB55" s="4" t="s">
        <v>8</v>
      </c>
      <c r="AC55" s="4" t="s">
        <v>8</v>
      </c>
      <c r="AD55" s="4" t="s">
        <v>8</v>
      </c>
      <c r="AE55" s="4" t="s">
        <v>8</v>
      </c>
      <c r="BV55" s="4"/>
      <c r="BW55" s="4"/>
      <c r="BX55" s="4">
        <v>3</v>
      </c>
      <c r="BY55" s="4"/>
      <c r="BZ55" s="9">
        <v>0.40449299190562121</v>
      </c>
      <c r="CA55" s="9">
        <v>0.95942536555283042</v>
      </c>
      <c r="CB55" s="9">
        <v>0.95358074048691976</v>
      </c>
      <c r="CC55" s="9">
        <v>0.75899871313584477</v>
      </c>
      <c r="CD55" s="9">
        <v>0.55396536583290756</v>
      </c>
      <c r="CE55" s="9">
        <v>0.38941834230865052</v>
      </c>
      <c r="CF55" s="9">
        <v>0.26915623454818477</v>
      </c>
      <c r="CG55" s="9">
        <v>0.18459872362061738</v>
      </c>
      <c r="CH55" s="4"/>
      <c r="CL55" s="67">
        <v>1.4044929919056213</v>
      </c>
      <c r="CM55" s="67">
        <v>3.9594253655528302</v>
      </c>
      <c r="CN55" s="67">
        <v>3.9535807404869199</v>
      </c>
      <c r="CO55" s="67">
        <v>3.7589987131358447</v>
      </c>
      <c r="CP55" s="67">
        <v>2.5539653658329078</v>
      </c>
      <c r="CQ55" s="67">
        <v>3.3894183423086504</v>
      </c>
      <c r="CR55" s="67">
        <v>0.26915623454818477</v>
      </c>
      <c r="CS55" s="67">
        <v>0.18459872362061738</v>
      </c>
    </row>
    <row r="56" spans="8:112">
      <c r="BV56" s="4"/>
      <c r="BW56" s="4"/>
      <c r="BX56" s="4">
        <v>4</v>
      </c>
      <c r="BY56" s="4"/>
      <c r="BZ56" s="9">
        <v>-0.96512714520404219</v>
      </c>
      <c r="CA56" s="9">
        <v>-0.68163736250476026</v>
      </c>
      <c r="CB56" s="9">
        <v>-1.0342318905209005E-2</v>
      </c>
      <c r="CC56" s="9">
        <v>0.47378072050724973</v>
      </c>
      <c r="CD56" s="9">
        <v>0.74256819557981391</v>
      </c>
      <c r="CE56" s="9">
        <v>0.87758256189037276</v>
      </c>
      <c r="CF56" s="9">
        <v>0.94253902463251471</v>
      </c>
      <c r="CG56" s="9">
        <v>0.97319022427852064</v>
      </c>
      <c r="CH56" s="4"/>
      <c r="CI56" s="4"/>
      <c r="CJ56" s="4"/>
      <c r="CK56" s="4"/>
      <c r="CL56" s="67">
        <v>2.0348728547959576</v>
      </c>
      <c r="CM56" s="67">
        <v>-0.68163736250476026</v>
      </c>
      <c r="CN56" s="67">
        <v>1.989657681094791</v>
      </c>
      <c r="CO56" s="67">
        <v>0.47378072050724973</v>
      </c>
      <c r="CP56" s="67">
        <v>3.742568195579814</v>
      </c>
      <c r="CQ56" s="67">
        <v>1.8775825618903728</v>
      </c>
      <c r="CR56" s="67">
        <v>0.94253902463251471</v>
      </c>
      <c r="CS56" s="67">
        <v>0.97319022427852064</v>
      </c>
    </row>
    <row r="57" spans="8:112">
      <c r="BV57" s="4"/>
      <c r="BW57" s="4"/>
      <c r="BX57" s="4">
        <v>5</v>
      </c>
      <c r="BY57" s="4"/>
      <c r="BZ57" s="9">
        <v>-0.81117571016350221</v>
      </c>
      <c r="CA57" s="9">
        <v>0.34912703145656127</v>
      </c>
      <c r="CB57" s="9">
        <v>0.94714815750265213</v>
      </c>
      <c r="CC57" s="9">
        <v>0.96156902912424314</v>
      </c>
      <c r="CD57" s="9">
        <v>0.77117168369784528</v>
      </c>
      <c r="CE57" s="9">
        <v>0.56464247339503537</v>
      </c>
      <c r="CF57" s="9">
        <v>0.39748577771850885</v>
      </c>
      <c r="CG57" s="9">
        <v>0.27490926500059942</v>
      </c>
      <c r="CH57" s="4"/>
      <c r="CI57" s="4"/>
      <c r="CJ57" s="4"/>
      <c r="CK57" s="4"/>
      <c r="CL57" s="66">
        <v>0.18882428983649779</v>
      </c>
      <c r="CM57" s="66">
        <v>1.3491270314565613</v>
      </c>
      <c r="CN57" s="66">
        <v>1.9471481575026521</v>
      </c>
      <c r="CO57" s="66">
        <v>2.9615690291242434</v>
      </c>
      <c r="CP57" s="66">
        <v>1.7711716836978453</v>
      </c>
      <c r="CQ57" s="66">
        <v>2.5646424733950353</v>
      </c>
      <c r="CR57" s="66">
        <v>0.39748577771850885</v>
      </c>
      <c r="CS57" s="66">
        <v>0.27490926500059942</v>
      </c>
    </row>
    <row r="58" spans="8:112">
      <c r="BK58" s="4"/>
      <c r="BL58" s="4"/>
      <c r="BM58" s="4"/>
      <c r="BN58" s="4"/>
      <c r="BO58" s="4"/>
      <c r="BP58" s="4"/>
      <c r="BQ58" s="4"/>
      <c r="CG58" s="4"/>
      <c r="CH58" s="4"/>
      <c r="CI58" s="4"/>
      <c r="CJ58" s="4"/>
      <c r="CK58" s="4"/>
      <c r="CL58" s="4" t="s">
        <v>8</v>
      </c>
      <c r="CM58" s="4" t="s">
        <v>8</v>
      </c>
      <c r="CN58" s="4" t="s">
        <v>8</v>
      </c>
      <c r="CO58" s="4" t="s">
        <v>8</v>
      </c>
      <c r="CP58" s="4" t="s">
        <v>8</v>
      </c>
      <c r="CQ58" s="4" t="s">
        <v>8</v>
      </c>
      <c r="CR58" s="4" t="s">
        <v>8</v>
      </c>
      <c r="CS58" s="4" t="s">
        <v>8</v>
      </c>
    </row>
    <row r="59" spans="8:112">
      <c r="BK59" s="4"/>
      <c r="BL59" s="4"/>
      <c r="BM59" s="4"/>
      <c r="BN59" s="4"/>
      <c r="BO59" s="4"/>
      <c r="BP59" s="4"/>
      <c r="BQ59" s="4"/>
      <c r="CG59" s="4"/>
      <c r="CH59" s="4"/>
      <c r="CI59" s="4"/>
      <c r="CJ59" s="4"/>
      <c r="CK59" s="4"/>
      <c r="CL59" s="4"/>
      <c r="CM59" s="4"/>
      <c r="CN59" s="4"/>
      <c r="CO59" s="4"/>
      <c r="CP59" s="4"/>
      <c r="CQ59" s="4"/>
      <c r="CR59" s="4"/>
      <c r="CS59" s="4"/>
    </row>
    <row r="60" spans="8:112">
      <c r="BK60" s="4"/>
      <c r="BL60" s="4"/>
      <c r="BM60" s="4"/>
      <c r="BN60" s="4"/>
      <c r="BO60" s="4"/>
      <c r="BP60" s="4"/>
      <c r="BQ60" s="4"/>
      <c r="CG60" s="4"/>
      <c r="CH60" s="4"/>
      <c r="CI60" s="4"/>
      <c r="CJ60" s="4"/>
      <c r="CK60" s="4"/>
      <c r="CL60" s="4"/>
      <c r="CM60" s="4"/>
      <c r="CN60" s="4"/>
      <c r="CO60" s="4"/>
      <c r="CP60" s="4"/>
      <c r="CQ60" s="4"/>
      <c r="CR60" s="4"/>
      <c r="CS60" s="4"/>
    </row>
    <row r="61" spans="8:112">
      <c r="BK61" s="4"/>
      <c r="BL61" s="4"/>
      <c r="BM61" s="4"/>
      <c r="BN61" s="4"/>
      <c r="CE61" s="4"/>
      <c r="CF61" s="4"/>
    </row>
    <row r="62" spans="8:112">
      <c r="BK62" s="4"/>
      <c r="BL62" s="4"/>
      <c r="BM62" s="4"/>
      <c r="BN62" s="4"/>
      <c r="CE62" s="4"/>
      <c r="CF62" s="4"/>
      <c r="CV62" s="1" t="s">
        <v>48</v>
      </c>
      <c r="CZ62" s="4" t="s">
        <v>28</v>
      </c>
      <c r="DA62" s="4">
        <v>0</v>
      </c>
      <c r="DB62" s="4">
        <v>1</v>
      </c>
      <c r="DC62" s="4">
        <v>2</v>
      </c>
      <c r="DD62" s="4">
        <v>3</v>
      </c>
      <c r="DE62" s="4">
        <v>4</v>
      </c>
      <c r="DF62" s="4">
        <v>5</v>
      </c>
      <c r="DG62" s="4">
        <v>6</v>
      </c>
      <c r="DH62" s="4">
        <v>7</v>
      </c>
    </row>
    <row r="63" spans="8:112">
      <c r="BK63" s="4"/>
      <c r="BL63" s="4"/>
      <c r="BM63" s="4"/>
      <c r="BN63" s="4"/>
      <c r="CE63" s="4"/>
      <c r="CF63" s="4"/>
      <c r="CG63" s="4"/>
      <c r="CH63" s="4"/>
      <c r="CI63" s="4"/>
      <c r="CJ63" s="4"/>
      <c r="CK63" s="4"/>
      <c r="CZ63" s="4">
        <v>0</v>
      </c>
      <c r="DA63" s="65" cm="1">
        <f t="array" ref="DA63:DH70">_xlfn.LAMBDA(_xlpm.L,_xlpm.t, _xlfn.MAKEARRAY(_xlpm.L,_xlpm.L,_xlfn.LAMBDA(_xlpm.I,_xlpm.J,IF(OR(_xlpm.J&lt;_xlpm.I),-99,0))))(8,#REF!)</f>
        <v>0</v>
      </c>
      <c r="DB63" s="64">
        <v>0</v>
      </c>
      <c r="DC63" s="64">
        <v>0</v>
      </c>
      <c r="DD63" s="64">
        <v>0</v>
      </c>
      <c r="DE63" s="64">
        <v>0</v>
      </c>
      <c r="DF63" s="64">
        <v>0</v>
      </c>
      <c r="DG63" s="64">
        <v>0</v>
      </c>
      <c r="DH63" s="63">
        <v>0</v>
      </c>
    </row>
    <row r="64" spans="8:112">
      <c r="BK64" s="4"/>
      <c r="BL64" s="4"/>
      <c r="BM64" s="4"/>
      <c r="BN64" s="4"/>
      <c r="CE64" s="4"/>
      <c r="CF64" s="4"/>
      <c r="CG64" s="4"/>
      <c r="CH64" s="4"/>
      <c r="CI64" s="4"/>
      <c r="CJ64" s="4"/>
      <c r="CK64" s="4"/>
      <c r="CL64" s="4"/>
      <c r="CM64" s="4"/>
      <c r="CN64" s="4"/>
      <c r="CO64" s="4"/>
      <c r="CP64" s="4"/>
      <c r="CQ64" s="4"/>
      <c r="CR64" s="4"/>
      <c r="CS64" s="4"/>
      <c r="CZ64" s="4">
        <v>1</v>
      </c>
      <c r="DA64" s="62">
        <v>-99</v>
      </c>
      <c r="DB64" s="1">
        <v>0</v>
      </c>
      <c r="DC64" s="1">
        <v>0</v>
      </c>
      <c r="DD64" s="1">
        <v>0</v>
      </c>
      <c r="DE64" s="1">
        <v>0</v>
      </c>
      <c r="DF64" s="1">
        <v>0</v>
      </c>
      <c r="DG64" s="1">
        <v>0</v>
      </c>
      <c r="DH64" s="61">
        <v>0</v>
      </c>
    </row>
    <row r="65" spans="14:122">
      <c r="S65" s="4"/>
      <c r="T65" s="4"/>
      <c r="U65" s="4"/>
      <c r="V65" s="4"/>
      <c r="W65" s="4"/>
      <c r="X65" s="4"/>
      <c r="Y65" s="4"/>
      <c r="AA65" s="4"/>
      <c r="AB65" s="4"/>
      <c r="AC65" s="4"/>
      <c r="AD65" s="4"/>
      <c r="AE65" s="4"/>
      <c r="AF65" s="9"/>
      <c r="AG65" s="9"/>
      <c r="AH65" s="1" t="s">
        <v>43</v>
      </c>
      <c r="AI65" s="4"/>
      <c r="AJ65" s="4"/>
      <c r="AN65" s="4"/>
      <c r="AO65" s="4"/>
      <c r="AP65" s="4"/>
      <c r="AS65" s="9"/>
      <c r="AT65" s="9"/>
      <c r="BK65" s="4"/>
      <c r="BL65" s="4"/>
      <c r="BM65" s="4"/>
      <c r="BN65" s="4"/>
      <c r="BY65" s="8"/>
      <c r="CE65" s="4"/>
      <c r="CF65" s="4"/>
      <c r="CG65" s="4"/>
      <c r="CH65" s="4"/>
      <c r="CI65" s="4"/>
      <c r="CJ65" s="4"/>
      <c r="CK65" s="4"/>
      <c r="CM65" s="4"/>
      <c r="CN65" s="4"/>
      <c r="CO65" s="4"/>
      <c r="CP65" s="4"/>
      <c r="CQ65" s="4"/>
      <c r="CR65" s="4"/>
      <c r="CZ65" s="4">
        <v>2</v>
      </c>
      <c r="DA65" s="62">
        <v>-99</v>
      </c>
      <c r="DB65" s="1">
        <v>-99</v>
      </c>
      <c r="DC65" s="1">
        <v>0</v>
      </c>
      <c r="DD65" s="1">
        <v>0</v>
      </c>
      <c r="DE65" s="1">
        <v>0</v>
      </c>
      <c r="DF65" s="1">
        <v>0</v>
      </c>
      <c r="DG65" s="1">
        <v>0</v>
      </c>
      <c r="DH65" s="61">
        <v>0</v>
      </c>
    </row>
    <row r="66" spans="14:122">
      <c r="N66" s="1" t="s">
        <v>43</v>
      </c>
      <c r="P66" s="4" t="s">
        <v>46</v>
      </c>
      <c r="Q66" s="4"/>
      <c r="R66" s="4"/>
      <c r="S66" s="4"/>
      <c r="T66" s="4"/>
      <c r="U66" s="4"/>
      <c r="V66" s="4"/>
      <c r="Z66" s="4" t="s">
        <v>45</v>
      </c>
      <c r="AA66" s="4"/>
      <c r="AB66" s="4"/>
      <c r="AC66" s="4"/>
      <c r="AD66" s="4"/>
      <c r="AE66" s="4"/>
      <c r="AF66" s="9"/>
      <c r="AG66" s="9"/>
      <c r="AH66" s="4">
        <v>0</v>
      </c>
      <c r="AI66" s="4"/>
      <c r="AJ66" s="4"/>
      <c r="AM66" s="4" t="s">
        <v>22</v>
      </c>
      <c r="AN66" s="4"/>
      <c r="AO66" s="4"/>
      <c r="AP66" s="4"/>
      <c r="AQ66" s="4"/>
      <c r="AR66" s="4"/>
      <c r="AS66" s="9"/>
      <c r="AT66" s="9"/>
      <c r="BK66" s="4"/>
      <c r="BL66" s="4"/>
      <c r="BM66" s="4"/>
      <c r="BN66" s="4"/>
      <c r="BZ66" s="1" t="s">
        <v>43</v>
      </c>
      <c r="CB66" s="4" t="s">
        <v>46</v>
      </c>
      <c r="CC66" s="4"/>
      <c r="CD66" s="4"/>
      <c r="CE66" s="4"/>
      <c r="CF66" s="4"/>
      <c r="CG66" s="4"/>
      <c r="CH66" s="4"/>
      <c r="CL66" s="4" t="s">
        <v>45</v>
      </c>
      <c r="CM66" s="4"/>
      <c r="CN66" s="4"/>
      <c r="CO66" s="4"/>
      <c r="CP66" s="4"/>
      <c r="CQ66" s="4"/>
      <c r="CR66" s="4"/>
      <c r="CS66" s="4"/>
      <c r="CZ66" s="4">
        <v>3</v>
      </c>
      <c r="DA66" s="62">
        <v>-99</v>
      </c>
      <c r="DB66" s="1">
        <v>-99</v>
      </c>
      <c r="DC66" s="1">
        <v>-99</v>
      </c>
      <c r="DD66" s="1">
        <v>0</v>
      </c>
      <c r="DE66" s="1">
        <v>0</v>
      </c>
      <c r="DF66" s="1">
        <v>0</v>
      </c>
      <c r="DG66" s="1">
        <v>0</v>
      </c>
      <c r="DH66" s="61">
        <v>0</v>
      </c>
    </row>
    <row r="67" spans="14:122">
      <c r="N67" s="1">
        <v>0</v>
      </c>
      <c r="P67" s="18">
        <v>-1</v>
      </c>
      <c r="Q67" s="17">
        <v>-1</v>
      </c>
      <c r="R67" s="17">
        <v>1</v>
      </c>
      <c r="S67" s="17">
        <v>1</v>
      </c>
      <c r="T67" s="32">
        <v>1</v>
      </c>
      <c r="U67" s="4" t="s">
        <v>10</v>
      </c>
      <c r="Z67" s="6" cm="1">
        <f t="array" ref="Z67:AE72">MMULT(P67:T72,_xlfn.ANCHORARRAY(Z50))</f>
        <v>0.32337797438175686</v>
      </c>
      <c r="AA67" s="6">
        <v>1.884357616065778</v>
      </c>
      <c r="AB67" s="6">
        <v>3.0586317440413113</v>
      </c>
      <c r="AC67" s="6">
        <v>2.0396907804225304</v>
      </c>
      <c r="AD67" s="6">
        <v>1.0183409612205896</v>
      </c>
      <c r="AE67" s="6">
        <v>4.0077000545276347</v>
      </c>
      <c r="AF67" s="9"/>
      <c r="AG67" s="9"/>
      <c r="AH67" s="4"/>
      <c r="AI67" s="4"/>
      <c r="AJ67" s="4"/>
      <c r="AL67" s="4"/>
      <c r="AM67" s="6" cm="1">
        <f t="array" ref="AM67:AR69">Z67:AE69</f>
        <v>0.32337797438175686</v>
      </c>
      <c r="AN67" s="6">
        <v>1.884357616065778</v>
      </c>
      <c r="AO67" s="6">
        <v>3.0586317440413113</v>
      </c>
      <c r="AP67" s="6">
        <v>2.0396907804225304</v>
      </c>
      <c r="AQ67" s="6">
        <v>1.0183409612205896</v>
      </c>
      <c r="AR67" s="6">
        <v>4.0077000545276347</v>
      </c>
      <c r="AS67" s="9"/>
      <c r="AT67" s="9"/>
      <c r="BK67" s="4"/>
      <c r="BL67" s="4"/>
      <c r="BM67" s="4"/>
      <c r="BN67" s="4"/>
      <c r="BZ67" s="1">
        <v>0</v>
      </c>
      <c r="CB67" s="18">
        <v>-1</v>
      </c>
      <c r="CC67" s="17">
        <v>-1</v>
      </c>
      <c r="CD67" s="17">
        <v>1</v>
      </c>
      <c r="CE67" s="17">
        <v>1</v>
      </c>
      <c r="CF67" s="17">
        <v>0</v>
      </c>
      <c r="CG67" s="32">
        <v>1</v>
      </c>
      <c r="CH67" s="4" t="s">
        <v>10</v>
      </c>
      <c r="CL67" s="6" cm="1">
        <f t="array" ref="CL67:CS75">MMULT($CB67:$CG75,CL52:CS57)</f>
        <v>-3.61747443939174</v>
      </c>
      <c r="CM67" s="6">
        <v>2.7911170068538995</v>
      </c>
      <c r="CN67" s="6">
        <v>0.94194011122132126</v>
      </c>
      <c r="CO67" s="6">
        <v>5.1243084438299249</v>
      </c>
      <c r="CP67" s="6">
        <v>0.9511351682066258</v>
      </c>
      <c r="CQ67" s="6">
        <v>5.7157238087562048</v>
      </c>
      <c r="CR67" s="6">
        <v>0.51231020235588942</v>
      </c>
      <c r="CS67" s="6">
        <v>0.35820721093753405</v>
      </c>
      <c r="CZ67" s="4">
        <v>4</v>
      </c>
      <c r="DA67" s="62">
        <v>-99</v>
      </c>
      <c r="DB67" s="1">
        <v>-99</v>
      </c>
      <c r="DC67" s="1">
        <v>-99</v>
      </c>
      <c r="DD67" s="1">
        <v>-99</v>
      </c>
      <c r="DE67" s="1">
        <v>0</v>
      </c>
      <c r="DF67" s="1">
        <v>0</v>
      </c>
      <c r="DG67" s="1">
        <v>0</v>
      </c>
      <c r="DH67" s="61">
        <v>0</v>
      </c>
    </row>
    <row r="68" spans="14:122">
      <c r="P68" s="15">
        <v>1</v>
      </c>
      <c r="Q68" s="14">
        <v>-1</v>
      </c>
      <c r="R68" s="14">
        <v>-1</v>
      </c>
      <c r="S68" s="14">
        <v>0</v>
      </c>
      <c r="T68" s="31">
        <v>-1</v>
      </c>
      <c r="U68" s="4" t="s">
        <v>10</v>
      </c>
      <c r="Z68" s="3">
        <v>-1.7530388705855742</v>
      </c>
      <c r="AA68" s="3">
        <v>-0.91541418251036033</v>
      </c>
      <c r="AB68" s="3">
        <v>-7.060633265914551</v>
      </c>
      <c r="AC68" s="3">
        <v>-3.0398174918981158</v>
      </c>
      <c r="AD68" s="3">
        <v>-6.0183489604206217</v>
      </c>
      <c r="AE68" s="3">
        <v>-5.0077005592855102</v>
      </c>
      <c r="AF68" s="9"/>
      <c r="AG68" s="9"/>
      <c r="AH68" s="4"/>
      <c r="AI68" s="4"/>
      <c r="AJ68" s="4"/>
      <c r="AL68" s="4"/>
      <c r="AM68" s="3">
        <v>-1.7530388705855742</v>
      </c>
      <c r="AN68" s="3">
        <v>-0.91541418251036033</v>
      </c>
      <c r="AO68" s="3">
        <v>-7.060633265914551</v>
      </c>
      <c r="AP68" s="3">
        <v>-3.0398174918981158</v>
      </c>
      <c r="AQ68" s="3">
        <v>-6.0183489604206217</v>
      </c>
      <c r="AR68" s="3">
        <v>-5.0077005592855102</v>
      </c>
      <c r="AS68" s="9"/>
      <c r="AT68" s="9"/>
      <c r="BC68" s="9"/>
      <c r="BD68" s="9"/>
      <c r="BE68" s="9"/>
      <c r="CB68" s="15">
        <v>1</v>
      </c>
      <c r="CC68" s="14">
        <v>-1</v>
      </c>
      <c r="CD68" s="14">
        <v>-1</v>
      </c>
      <c r="CE68" s="14">
        <v>0</v>
      </c>
      <c r="CF68" s="14">
        <v>0</v>
      </c>
      <c r="CG68" s="31">
        <v>-1</v>
      </c>
      <c r="CH68" s="4" t="s">
        <v>10</v>
      </c>
      <c r="CL68" s="3">
        <v>3.0651633543576584</v>
      </c>
      <c r="CM68" s="3">
        <v>-6.4329178630677282</v>
      </c>
      <c r="CN68" s="3">
        <v>-0.17061360516498714</v>
      </c>
      <c r="CO68" s="3">
        <v>-2.2006633999457055</v>
      </c>
      <c r="CP68" s="3">
        <v>-2.9758930301067279</v>
      </c>
      <c r="CQ68" s="3">
        <v>-4.7236441280376766</v>
      </c>
      <c r="CR68" s="3">
        <v>-0.51482830386848977</v>
      </c>
      <c r="CS68" s="3">
        <v>-0.35900548887437123</v>
      </c>
      <c r="CZ68" s="4">
        <v>5</v>
      </c>
      <c r="DA68" s="62">
        <v>-99</v>
      </c>
      <c r="DB68" s="1">
        <v>-99</v>
      </c>
      <c r="DC68" s="1">
        <v>-99</v>
      </c>
      <c r="DD68" s="1">
        <v>-99</v>
      </c>
      <c r="DE68" s="1">
        <v>-99</v>
      </c>
      <c r="DF68" s="1">
        <v>0</v>
      </c>
      <c r="DG68" s="1">
        <v>0</v>
      </c>
      <c r="DH68" s="61">
        <v>0</v>
      </c>
    </row>
    <row r="69" spans="14:122">
      <c r="P69" s="12">
        <v>-1</v>
      </c>
      <c r="Q69" s="11">
        <v>-1</v>
      </c>
      <c r="R69" s="11">
        <v>0</v>
      </c>
      <c r="S69" s="11">
        <v>0</v>
      </c>
      <c r="T69" s="30">
        <v>1</v>
      </c>
      <c r="U69" s="4" t="s">
        <v>10</v>
      </c>
      <c r="Z69" s="2">
        <v>-5.0440325123181466</v>
      </c>
      <c r="AA69" s="2">
        <v>-0.59705871837761082</v>
      </c>
      <c r="AB69" s="2">
        <v>-1.1732189722537205</v>
      </c>
      <c r="AC69" s="2">
        <v>-3.0577777421840517</v>
      </c>
      <c r="AD69" s="2">
        <v>-2.0211984067150324</v>
      </c>
      <c r="AE69" s="2">
        <v>-1.0081522399359679</v>
      </c>
      <c r="AF69" s="9"/>
      <c r="AG69" s="9"/>
      <c r="AH69" s="4"/>
      <c r="AI69" s="4"/>
      <c r="AJ69" s="4"/>
      <c r="AL69" s="4"/>
      <c r="AM69" s="2">
        <v>-5.0440325123181466</v>
      </c>
      <c r="AN69" s="2">
        <v>-0.59705871837761082</v>
      </c>
      <c r="AO69" s="2">
        <v>-1.1732189722537205</v>
      </c>
      <c r="AP69" s="2">
        <v>-3.0577777421840517</v>
      </c>
      <c r="AQ69" s="2">
        <v>-2.0211984067150324</v>
      </c>
      <c r="AR69" s="2">
        <v>-1.0081522399359679</v>
      </c>
      <c r="AS69" s="9"/>
      <c r="AT69" s="9"/>
      <c r="BC69" s="9"/>
      <c r="BD69" s="9"/>
      <c r="BE69" s="9"/>
      <c r="CB69" s="12">
        <v>-1</v>
      </c>
      <c r="CC69" s="11">
        <v>-1</v>
      </c>
      <c r="CD69" s="11">
        <v>0</v>
      </c>
      <c r="CE69" s="11">
        <v>0</v>
      </c>
      <c r="CF69" s="11">
        <v>0</v>
      </c>
      <c r="CG69" s="30">
        <v>1</v>
      </c>
      <c r="CH69" s="4" t="s">
        <v>10</v>
      </c>
      <c r="CL69" s="2">
        <v>-4.5663373745437781</v>
      </c>
      <c r="CM69" s="2">
        <v>-3.3456845046893227</v>
      </c>
      <c r="CN69" s="2">
        <v>-3.5943942399678237</v>
      </c>
      <c r="CO69" s="2">
        <v>-0.43298949067176062</v>
      </c>
      <c r="CP69" s="2">
        <v>-3.5074370827884267</v>
      </c>
      <c r="CQ69" s="2">
        <v>0.37096897732194822</v>
      </c>
      <c r="CR69" s="2">
        <v>-0.73603149343732088</v>
      </c>
      <c r="CS69" s="2">
        <v>-0.8167122118187583</v>
      </c>
      <c r="CZ69" s="4">
        <v>6</v>
      </c>
      <c r="DA69" s="62">
        <v>-99</v>
      </c>
      <c r="DB69" s="1">
        <v>-99</v>
      </c>
      <c r="DC69" s="1">
        <v>-99</v>
      </c>
      <c r="DD69" s="1">
        <v>-99</v>
      </c>
      <c r="DE69" s="1">
        <v>-99</v>
      </c>
      <c r="DF69" s="1">
        <v>-99</v>
      </c>
      <c r="DG69" s="1">
        <v>0</v>
      </c>
      <c r="DH69" s="61">
        <v>0</v>
      </c>
    </row>
    <row r="70" spans="14:122">
      <c r="N70" s="1">
        <v>1</v>
      </c>
      <c r="P70" s="18">
        <v>0</v>
      </c>
      <c r="Q70" s="17">
        <v>1</v>
      </c>
      <c r="R70" s="17">
        <v>1</v>
      </c>
      <c r="S70" s="17">
        <v>1</v>
      </c>
      <c r="T70" s="32">
        <v>1</v>
      </c>
      <c r="U70" s="4" t="s">
        <v>10</v>
      </c>
      <c r="Z70" s="6">
        <v>9.6746013463877052</v>
      </c>
      <c r="AA70" s="6">
        <v>6.4952187434880706</v>
      </c>
      <c r="AB70" s="6">
        <v>10.308355503014587</v>
      </c>
      <c r="AC70" s="6">
        <v>10.139808517112671</v>
      </c>
      <c r="AD70" s="6">
        <v>8.058288295023921</v>
      </c>
      <c r="AE70" s="6">
        <v>9.0236162486395202</v>
      </c>
      <c r="AF70" s="9"/>
      <c r="AG70" s="9"/>
      <c r="AH70" s="4"/>
      <c r="AI70" s="4"/>
      <c r="AJ70" s="4"/>
      <c r="AL70" s="4"/>
      <c r="AM70" s="4"/>
      <c r="AN70" s="4"/>
      <c r="AO70" s="4"/>
      <c r="AP70" s="4"/>
      <c r="AS70" s="9"/>
      <c r="AT70" s="9"/>
      <c r="BC70" s="9"/>
      <c r="BD70" s="9"/>
      <c r="BE70" s="9"/>
      <c r="BZ70" s="1">
        <v>1</v>
      </c>
      <c r="CB70" s="18">
        <v>0</v>
      </c>
      <c r="CC70" s="17">
        <v>1</v>
      </c>
      <c r="CD70" s="17">
        <v>1</v>
      </c>
      <c r="CE70" s="17">
        <v>1</v>
      </c>
      <c r="CF70" s="17">
        <v>1</v>
      </c>
      <c r="CG70" s="32">
        <v>1</v>
      </c>
      <c r="CH70" s="4" t="s">
        <v>10</v>
      </c>
      <c r="CL70" s="6">
        <v>4.1509621182543448</v>
      </c>
      <c r="CM70" s="6">
        <v>10.604904291378352</v>
      </c>
      <c r="CN70" s="6">
        <v>10.064267307001881</v>
      </c>
      <c r="CO70" s="6">
        <v>9.4103245187589906</v>
      </c>
      <c r="CP70" s="6">
        <v>12.261673744139218</v>
      </c>
      <c r="CQ70" s="6">
        <v>10.985649197514725</v>
      </c>
      <c r="CR70" s="6">
        <v>2.7242036661746263</v>
      </c>
      <c r="CS70" s="6">
        <v>2.5157174128141397</v>
      </c>
      <c r="CZ70" s="4">
        <v>7</v>
      </c>
      <c r="DA70" s="60">
        <v>-99</v>
      </c>
      <c r="DB70" s="59">
        <v>-99</v>
      </c>
      <c r="DC70" s="59">
        <v>-99</v>
      </c>
      <c r="DD70" s="59">
        <v>-99</v>
      </c>
      <c r="DE70" s="59">
        <v>-99</v>
      </c>
      <c r="DF70" s="59">
        <v>-99</v>
      </c>
      <c r="DG70" s="59">
        <v>-99</v>
      </c>
      <c r="DH70" s="58">
        <v>0</v>
      </c>
    </row>
    <row r="71" spans="14:122">
      <c r="P71" s="15">
        <v>0</v>
      </c>
      <c r="Q71" s="14">
        <v>1</v>
      </c>
      <c r="R71" s="14">
        <v>-1</v>
      </c>
      <c r="S71" s="14">
        <v>1</v>
      </c>
      <c r="T71" s="31">
        <v>1</v>
      </c>
      <c r="U71" s="4" t="s">
        <v>10</v>
      </c>
      <c r="Z71" s="3">
        <v>6.9393124324354236</v>
      </c>
      <c r="AA71" s="3">
        <v>4.7170615250981713</v>
      </c>
      <c r="AB71" s="3">
        <v>6.3440782957610571</v>
      </c>
      <c r="AC71" s="3">
        <v>6.1454844464981973</v>
      </c>
      <c r="AD71" s="3">
        <v>4.0591882275259463</v>
      </c>
      <c r="AE71" s="3">
        <v>1.0237588873313261</v>
      </c>
      <c r="AF71" s="9"/>
      <c r="AG71" s="9"/>
      <c r="AH71" s="23"/>
      <c r="AI71" s="4"/>
      <c r="AJ71" s="4"/>
      <c r="AL71" s="4"/>
      <c r="AM71" s="23" t="s">
        <v>42</v>
      </c>
      <c r="AN71" s="4"/>
      <c r="AO71" s="4"/>
      <c r="AP71" s="4"/>
      <c r="AS71" s="9"/>
      <c r="AT71" s="9"/>
      <c r="AV71" s="4" t="s">
        <v>28</v>
      </c>
      <c r="AW71" s="4">
        <v>0</v>
      </c>
      <c r="AX71" s="4">
        <v>1</v>
      </c>
      <c r="AY71" s="4">
        <v>2</v>
      </c>
      <c r="AZ71" s="4">
        <v>3</v>
      </c>
      <c r="BA71" s="4">
        <v>4</v>
      </c>
      <c r="BB71" s="4">
        <v>5</v>
      </c>
      <c r="BC71" s="9"/>
      <c r="BD71" s="9"/>
      <c r="BE71" s="9"/>
      <c r="CB71" s="15">
        <v>0</v>
      </c>
      <c r="CC71" s="14">
        <v>1</v>
      </c>
      <c r="CD71" s="14">
        <v>0</v>
      </c>
      <c r="CE71" s="14">
        <v>1</v>
      </c>
      <c r="CF71" s="14">
        <v>0</v>
      </c>
      <c r="CG71" s="31">
        <v>1</v>
      </c>
      <c r="CH71" s="4" t="s">
        <v>10</v>
      </c>
      <c r="CL71" s="3">
        <v>2.5717193202119706</v>
      </c>
      <c r="CM71" s="3">
        <v>9.1091655078927207</v>
      </c>
      <c r="CN71" s="3">
        <v>7.4918560152048652</v>
      </c>
      <c r="CO71" s="3">
        <v>7.1382445768859011</v>
      </c>
      <c r="CP71" s="3">
        <v>6.6144986633972582</v>
      </c>
      <c r="CQ71" s="3">
        <v>7.1527301464987465</v>
      </c>
      <c r="CR71" s="3">
        <v>0.80247918029708609</v>
      </c>
      <c r="CS71" s="3">
        <v>0.55220648939994399</v>
      </c>
      <c r="CV71" s="1" t="s">
        <v>43</v>
      </c>
      <c r="CW71" s="4"/>
      <c r="CX71" s="4"/>
      <c r="DB71" s="4"/>
      <c r="DC71" s="4"/>
      <c r="DD71" s="4"/>
    </row>
    <row r="72" spans="14:122">
      <c r="P72" s="12">
        <v>-1</v>
      </c>
      <c r="Q72" s="11">
        <v>1</v>
      </c>
      <c r="R72" s="11">
        <v>0</v>
      </c>
      <c r="S72" s="11">
        <v>-1</v>
      </c>
      <c r="T72" s="30">
        <v>0</v>
      </c>
      <c r="U72" s="4" t="s">
        <v>10</v>
      </c>
      <c r="Z72" s="2">
        <v>-5.2068490128383411</v>
      </c>
      <c r="AA72" s="2">
        <v>-5.2681074151311993</v>
      </c>
      <c r="AB72" s="2">
        <v>-0.12186541982928301</v>
      </c>
      <c r="AC72" s="2">
        <v>-5.0497744258270902</v>
      </c>
      <c r="AD72" s="2">
        <v>0.98005933209003349</v>
      </c>
      <c r="AE72" s="2">
        <v>-3.0079536300703191</v>
      </c>
      <c r="AF72" s="9"/>
      <c r="AG72" s="9"/>
      <c r="AI72" s="4" t="s">
        <v>41</v>
      </c>
      <c r="AJ72" s="4"/>
      <c r="AL72" s="4"/>
      <c r="AM72" s="4" t="s">
        <v>8</v>
      </c>
      <c r="AN72" s="4" t="s">
        <v>8</v>
      </c>
      <c r="AO72" s="4" t="s">
        <v>8</v>
      </c>
      <c r="AP72" s="4" t="s">
        <v>8</v>
      </c>
      <c r="AQ72" s="4" t="s">
        <v>8</v>
      </c>
      <c r="AR72" s="4" t="s">
        <v>8</v>
      </c>
      <c r="AS72" s="9"/>
      <c r="AT72" s="9"/>
      <c r="AV72" s="4"/>
      <c r="AW72" s="4"/>
      <c r="AX72" s="4"/>
      <c r="AY72" s="4"/>
      <c r="AZ72" s="4"/>
      <c r="BA72" s="4"/>
      <c r="BB72" s="4"/>
      <c r="BC72" s="9"/>
      <c r="BD72" s="9"/>
      <c r="BE72" s="9"/>
      <c r="CB72" s="12">
        <v>-1</v>
      </c>
      <c r="CC72" s="11">
        <v>1</v>
      </c>
      <c r="CD72" s="11">
        <v>0</v>
      </c>
      <c r="CE72" s="11">
        <v>-1</v>
      </c>
      <c r="CF72" s="11">
        <v>1</v>
      </c>
      <c r="CG72" s="30">
        <v>0</v>
      </c>
      <c r="CH72" s="4" t="s">
        <v>10</v>
      </c>
      <c r="CL72" s="2">
        <v>-2.1679777245502363</v>
      </c>
      <c r="CM72" s="2">
        <v>-1.7346480424368154</v>
      </c>
      <c r="CN72" s="2">
        <v>-4.3232112224320183</v>
      </c>
      <c r="CO72" s="2">
        <v>-5.844422843172973</v>
      </c>
      <c r="CP72" s="2">
        <v>0.48871729099364414</v>
      </c>
      <c r="CQ72" s="2">
        <v>-1.308170614901242</v>
      </c>
      <c r="CR72" s="2">
        <v>-0.18846014501071462</v>
      </c>
      <c r="CS72" s="2">
        <v>-0.11763297460399991</v>
      </c>
      <c r="CV72" s="4">
        <v>0</v>
      </c>
      <c r="CW72" s="4"/>
      <c r="CX72" s="4"/>
      <c r="DA72" s="4" t="s">
        <v>22</v>
      </c>
      <c r="DB72" s="4"/>
      <c r="DC72" s="4"/>
      <c r="DD72" s="4"/>
      <c r="DE72" s="4"/>
      <c r="DF72" s="4"/>
      <c r="DG72" s="4"/>
      <c r="DH72" s="4"/>
    </row>
    <row r="73" spans="14:122">
      <c r="O73" s="9"/>
      <c r="P73" s="9"/>
      <c r="Q73" s="9"/>
      <c r="R73" s="9"/>
      <c r="S73" s="9"/>
      <c r="T73" s="9"/>
      <c r="U73" s="9"/>
      <c r="W73" s="9"/>
      <c r="X73" s="9"/>
      <c r="Y73" s="9"/>
      <c r="Z73" s="9"/>
      <c r="AA73" s="9"/>
      <c r="AB73" s="9"/>
      <c r="AC73" s="9"/>
      <c r="AD73" s="9"/>
      <c r="AE73" s="9"/>
      <c r="AF73" s="9"/>
      <c r="AG73" s="9"/>
      <c r="AI73" s="38" cm="1">
        <f t="array" ref="AI73:AK78">TRANSPOSE(Z80:AE82)</f>
        <v>0.32337797438175686</v>
      </c>
      <c r="AJ73" s="37">
        <v>-1.7530388705855742</v>
      </c>
      <c r="AK73" s="36">
        <v>-5.0440325123181466</v>
      </c>
      <c r="AL73" s="4" t="s">
        <v>10</v>
      </c>
      <c r="AM73" s="57" cm="1">
        <f t="array" ref="AM73:AR78">MMULT(_xlfn.ANCHORARRAY(AI73),_xlfn.ANCHORARRAY(AM67)) / SQRT(3)</f>
        <v>16.523754647586227</v>
      </c>
      <c r="AN73" s="56">
        <v>3.0170592906074631</v>
      </c>
      <c r="AO73" s="56">
        <v>11.133861235311931</v>
      </c>
      <c r="AP73" s="56">
        <v>12.362246851635259</v>
      </c>
      <c r="AQ73" s="56">
        <v>12.167483244057964</v>
      </c>
      <c r="AR73" s="55">
        <v>8.7525425164203554</v>
      </c>
      <c r="AS73" s="9"/>
      <c r="AT73" s="9"/>
      <c r="AW73" s="57" cm="1">
        <f t="array" ref="AW73:AW78">SOFTMAX(AM73:AM78)</f>
        <v>0.96768354243279664</v>
      </c>
      <c r="AX73" s="56" cm="1">
        <f t="array" ref="AX73:AX78">SOFTMAX(AN73:AN78)</f>
        <v>5.6437117719492979E-3</v>
      </c>
      <c r="AY73" s="56" cm="1">
        <f t="array" ref="AY73:AY78">SOFTMAX(AO73:AO78)</f>
        <v>4.4025654444666455E-11</v>
      </c>
      <c r="AZ73" s="56" cm="1">
        <f t="array" ref="AZ73:AZ78">SOFTMAX(AP73:AP78)</f>
        <v>2.93348195088894E-3</v>
      </c>
      <c r="BA73" s="56" cm="1">
        <f t="array" ref="BA73:BA78">SOFTMAX(AQ73:AQ78)</f>
        <v>1.7543380961176513E-7</v>
      </c>
      <c r="BB73" s="55" cm="1">
        <f t="array" ref="BB73:BB78">SOFTMAX(AR73:AR78)</f>
        <v>3.596550456307541E-9</v>
      </c>
      <c r="BC73" s="9"/>
      <c r="BD73" s="9"/>
      <c r="BE73" s="9"/>
      <c r="BZ73" s="1">
        <v>2</v>
      </c>
      <c r="CB73" s="18">
        <v>1</v>
      </c>
      <c r="CC73" s="17">
        <v>0</v>
      </c>
      <c r="CD73" s="17">
        <v>0</v>
      </c>
      <c r="CE73" s="17">
        <v>0</v>
      </c>
      <c r="CF73" s="17">
        <v>1</v>
      </c>
      <c r="CG73" s="32">
        <v>1</v>
      </c>
      <c r="CH73" s="4" t="s">
        <v>10</v>
      </c>
      <c r="CL73" s="6">
        <v>6.0004567705428791</v>
      </c>
      <c r="CM73" s="6">
        <v>1.5616880942143556</v>
      </c>
      <c r="CN73" s="6">
        <v>7.8872211188526267</v>
      </c>
      <c r="CO73" s="6">
        <v>6.4122314348016847</v>
      </c>
      <c r="CP73" s="6">
        <v>8.5029870318974261</v>
      </c>
      <c r="CQ73" s="6">
        <v>5.4372292005634337</v>
      </c>
      <c r="CR73" s="6">
        <v>2.3377049054764605</v>
      </c>
      <c r="CS73" s="6">
        <v>2.2470224653197506</v>
      </c>
      <c r="CV73" s="4"/>
      <c r="CW73" s="4"/>
      <c r="CX73" s="4"/>
      <c r="CZ73" s="4"/>
      <c r="DA73" s="6" cm="1">
        <f t="array" ref="DA73:DH75">CL67:CS69</f>
        <v>-3.61747443939174</v>
      </c>
      <c r="DB73" s="6">
        <v>2.7911170068538995</v>
      </c>
      <c r="DC73" s="6">
        <v>0.94194011122132126</v>
      </c>
      <c r="DD73" s="6">
        <v>5.1243084438299249</v>
      </c>
      <c r="DE73" s="6">
        <v>0.9511351682066258</v>
      </c>
      <c r="DF73" s="6">
        <v>5.7157238087562048</v>
      </c>
      <c r="DG73" s="6">
        <v>0.51231020235588942</v>
      </c>
      <c r="DH73" s="6">
        <v>0.35820721093753405</v>
      </c>
    </row>
    <row r="74" spans="14:122">
      <c r="O74" s="9"/>
      <c r="P74" s="9"/>
      <c r="Q74" s="9"/>
      <c r="R74" s="9"/>
      <c r="S74" s="9"/>
      <c r="T74" s="9"/>
      <c r="U74" s="9"/>
      <c r="W74" s="9"/>
      <c r="X74" s="9"/>
      <c r="Y74" s="9"/>
      <c r="Z74" s="9"/>
      <c r="AA74" s="9"/>
      <c r="AB74" s="9"/>
      <c r="AC74" s="9"/>
      <c r="AD74" s="9"/>
      <c r="AE74" s="9"/>
      <c r="AF74" s="9"/>
      <c r="AG74" s="9"/>
      <c r="AH74" s="4"/>
      <c r="AI74" s="38">
        <v>1.884357616065778</v>
      </c>
      <c r="AJ74" s="37">
        <v>-0.91541418251036033</v>
      </c>
      <c r="AK74" s="36">
        <v>-0.59705871837761082</v>
      </c>
      <c r="AL74" s="4" t="s">
        <v>10</v>
      </c>
      <c r="AM74" s="54">
        <v>3.0170592906074631</v>
      </c>
      <c r="AN74" s="3">
        <v>2.7396805239318747</v>
      </c>
      <c r="AO74" s="3">
        <v>7.4636612333806793</v>
      </c>
      <c r="AP74" s="3">
        <v>4.8796904361772597</v>
      </c>
      <c r="AQ74" s="3">
        <v>4.9854049501663065</v>
      </c>
      <c r="AR74" s="53">
        <v>7.3542798300335344</v>
      </c>
      <c r="AS74" s="9"/>
      <c r="AT74" s="9"/>
      <c r="AW74" s="54">
        <v>1.3178017887280172E-6</v>
      </c>
      <c r="AX74" s="3">
        <v>4.2766209408154517E-3</v>
      </c>
      <c r="AY74" s="3">
        <v>1.1213939589552154E-12</v>
      </c>
      <c r="AZ74" s="3">
        <v>1.6510128699163494E-6</v>
      </c>
      <c r="BA74" s="3">
        <v>1.3334487319362633E-10</v>
      </c>
      <c r="BB74" s="53">
        <v>8.8844058311217925E-10</v>
      </c>
      <c r="BC74" s="9"/>
      <c r="BD74" s="9"/>
      <c r="BE74" s="9"/>
      <c r="CB74" s="15">
        <v>-1</v>
      </c>
      <c r="CC74" s="14">
        <v>1</v>
      </c>
      <c r="CD74" s="14">
        <v>-1</v>
      </c>
      <c r="CE74" s="14">
        <v>1</v>
      </c>
      <c r="CF74" s="14">
        <v>0</v>
      </c>
      <c r="CG74" s="31">
        <v>1</v>
      </c>
      <c r="CH74" s="4" t="s">
        <v>10</v>
      </c>
      <c r="CL74" s="3">
        <v>-0.74941024894487041</v>
      </c>
      <c r="CM74" s="3">
        <v>6.0375909366397744</v>
      </c>
      <c r="CN74" s="3">
        <v>2.9586871242474575</v>
      </c>
      <c r="CO74" s="3">
        <v>2.3630636703498684</v>
      </c>
      <c r="CP74" s="3">
        <v>1.7206446256153463</v>
      </c>
      <c r="CQ74" s="3">
        <v>4.202389492095115</v>
      </c>
      <c r="CR74" s="3">
        <v>-1.1743863840733764</v>
      </c>
      <c r="CS74" s="3">
        <v>-1.4370371857763615</v>
      </c>
      <c r="CV74" s="4"/>
      <c r="CW74" s="4"/>
      <c r="CX74" s="4"/>
      <c r="CZ74" s="4"/>
      <c r="DA74" s="3">
        <v>3.0651633543576584</v>
      </c>
      <c r="DB74" s="3">
        <v>-6.4329178630677282</v>
      </c>
      <c r="DC74" s="3">
        <v>-0.17061360516498714</v>
      </c>
      <c r="DD74" s="3">
        <v>-2.2006633999457055</v>
      </c>
      <c r="DE74" s="3">
        <v>-2.9758930301067279</v>
      </c>
      <c r="DF74" s="3">
        <v>-4.7236441280376766</v>
      </c>
      <c r="DG74" s="3">
        <v>-0.51482830386848977</v>
      </c>
      <c r="DH74" s="3">
        <v>-0.35900548887437123</v>
      </c>
    </row>
    <row r="75" spans="14:122">
      <c r="O75" s="9"/>
      <c r="P75" s="9"/>
      <c r="Q75" s="9"/>
      <c r="R75" s="9"/>
      <c r="S75" s="9"/>
      <c r="T75" s="9"/>
      <c r="U75" s="9"/>
      <c r="W75" s="9"/>
      <c r="X75" s="9"/>
      <c r="Y75" s="9"/>
      <c r="Z75" s="9"/>
      <c r="AA75" s="9"/>
      <c r="AB75" s="9"/>
      <c r="AC75" s="9"/>
      <c r="AD75" s="9"/>
      <c r="AE75" s="9"/>
      <c r="AF75" s="9"/>
      <c r="AG75" s="9"/>
      <c r="AH75" s="4"/>
      <c r="AI75" s="38">
        <v>3.0586317440413113</v>
      </c>
      <c r="AJ75" s="37">
        <v>-7.060633265914551</v>
      </c>
      <c r="AK75" s="36">
        <v>-1.1732189722537205</v>
      </c>
      <c r="AL75" s="4" t="s">
        <v>10</v>
      </c>
      <c r="AM75" s="54">
        <v>11.133861235311931</v>
      </c>
      <c r="AN75" s="3">
        <v>7.4636612333806793</v>
      </c>
      <c r="AO75" s="3">
        <v>34.978311694729683</v>
      </c>
      <c r="AP75" s="3">
        <v>18.064794749650982</v>
      </c>
      <c r="AQ75" s="3">
        <v>27.700915570061323</v>
      </c>
      <c r="AR75" s="53">
        <v>28.173768854570348</v>
      </c>
      <c r="AS75" s="9"/>
      <c r="AT75" s="9"/>
      <c r="AW75" s="54">
        <v>4.415017079559067E-3</v>
      </c>
      <c r="AX75" s="3">
        <v>0.48161445467966002</v>
      </c>
      <c r="AY75" s="3">
        <v>0.99820347873689741</v>
      </c>
      <c r="AZ75" s="3">
        <v>0.87895877317616844</v>
      </c>
      <c r="BA75" s="3">
        <v>0.97768114238629644</v>
      </c>
      <c r="BB75" s="53">
        <v>0.97817731735825997</v>
      </c>
      <c r="BC75" s="9"/>
      <c r="BD75" s="9"/>
      <c r="BE75" s="9"/>
      <c r="CB75" s="12">
        <v>0</v>
      </c>
      <c r="CC75" s="11">
        <v>0</v>
      </c>
      <c r="CD75" s="11">
        <v>-1</v>
      </c>
      <c r="CE75" s="11">
        <v>-1</v>
      </c>
      <c r="CF75" s="11">
        <v>0</v>
      </c>
      <c r="CG75" s="30">
        <v>1</v>
      </c>
      <c r="CH75" s="4" t="s">
        <v>10</v>
      </c>
      <c r="CL75" s="2">
        <v>-0.76003864531554033</v>
      </c>
      <c r="CM75" s="2">
        <v>-4.7876744800866611</v>
      </c>
      <c r="CN75" s="2">
        <v>-2.5891861936864924</v>
      </c>
      <c r="CO75" s="2">
        <v>-2.5957289053774417</v>
      </c>
      <c r="CP75" s="2">
        <v>-2.6874005672972072</v>
      </c>
      <c r="CQ75" s="2">
        <v>-2.7801123580392213</v>
      </c>
      <c r="CR75" s="2">
        <v>-0.85085591807470151</v>
      </c>
      <c r="CS75" s="2">
        <v>-0.90001015775569304</v>
      </c>
      <c r="CV75" s="4"/>
      <c r="CW75" s="4"/>
      <c r="CX75" s="4"/>
      <c r="CZ75" s="4"/>
      <c r="DA75" s="2">
        <v>-4.5663373745437781</v>
      </c>
      <c r="DB75" s="2">
        <v>-3.3456845046893227</v>
      </c>
      <c r="DC75" s="2">
        <v>-3.5943942399678237</v>
      </c>
      <c r="DD75" s="2">
        <v>-0.43298949067176062</v>
      </c>
      <c r="DE75" s="2">
        <v>-3.5074370827884267</v>
      </c>
      <c r="DF75" s="2">
        <v>0.37096897732194822</v>
      </c>
      <c r="DG75" s="2">
        <v>-0.73603149343732088</v>
      </c>
      <c r="DH75" s="2">
        <v>-0.8167122118187583</v>
      </c>
    </row>
    <row r="76" spans="14:122">
      <c r="AF76" s="9"/>
      <c r="AG76" s="9"/>
      <c r="AH76" s="4"/>
      <c r="AI76" s="38">
        <v>2.0396907804225304</v>
      </c>
      <c r="AJ76" s="37">
        <v>-3.0398174918981158</v>
      </c>
      <c r="AK76" s="36">
        <v>-3.0577777421840517</v>
      </c>
      <c r="AL76" s="4" t="s">
        <v>10</v>
      </c>
      <c r="AM76" s="54">
        <v>12.362246851635259</v>
      </c>
      <c r="AN76" s="3">
        <v>4.8796904361772597</v>
      </c>
      <c r="AO76" s="3">
        <v>18.064794749650982</v>
      </c>
      <c r="AP76" s="3">
        <v>13.135199894233994</v>
      </c>
      <c r="AQ76" s="3">
        <v>15.329895922638467</v>
      </c>
      <c r="AR76" s="53">
        <v>15.288044652338618</v>
      </c>
      <c r="AS76" s="9"/>
      <c r="AT76" s="9"/>
      <c r="AW76" s="54">
        <v>1.5080421587225104E-2</v>
      </c>
      <c r="AX76" s="3">
        <v>3.6349233249583057E-2</v>
      </c>
      <c r="AY76" s="3">
        <v>4.5058009289607617E-8</v>
      </c>
      <c r="AZ76" s="3">
        <v>6.3543723766593535E-3</v>
      </c>
      <c r="BA76" s="3">
        <v>4.1450681011169453E-6</v>
      </c>
      <c r="BB76" s="53">
        <v>2.4786697780210601E-6</v>
      </c>
      <c r="BC76" s="9"/>
      <c r="BD76" s="9"/>
      <c r="BE76" s="9"/>
      <c r="CV76" s="4"/>
      <c r="CW76" s="4"/>
      <c r="CX76" s="4"/>
      <c r="CZ76" s="4"/>
      <c r="DA76" s="4"/>
      <c r="DB76" s="4"/>
      <c r="DC76" s="4"/>
      <c r="DD76" s="4"/>
    </row>
    <row r="77" spans="14:122">
      <c r="AF77" s="9"/>
      <c r="AG77" s="9"/>
      <c r="AH77" s="4"/>
      <c r="AI77" s="38">
        <v>1.0183409612205896</v>
      </c>
      <c r="AJ77" s="37">
        <v>-6.0183489604206217</v>
      </c>
      <c r="AK77" s="36">
        <v>-2.0211984067150324</v>
      </c>
      <c r="AL77" s="4" t="s">
        <v>10</v>
      </c>
      <c r="AM77" s="54">
        <v>12.167483244057964</v>
      </c>
      <c r="AN77" s="3">
        <v>4.9854049501663065</v>
      </c>
      <c r="AO77" s="3">
        <v>27.700915570061323</v>
      </c>
      <c r="AP77" s="3">
        <v>15.329895922638467</v>
      </c>
      <c r="AQ77" s="3">
        <v>23.869268350177414</v>
      </c>
      <c r="AR77" s="53">
        <v>20.932971552295626</v>
      </c>
      <c r="AS77" s="9"/>
      <c r="AT77" s="9"/>
      <c r="AU77" s="4"/>
      <c r="AW77" s="54">
        <v>1.241162720792827E-2</v>
      </c>
      <c r="AX77" s="3">
        <v>4.0402336772569006E-2</v>
      </c>
      <c r="AY77" s="3">
        <v>6.8974109073318107E-4</v>
      </c>
      <c r="AZ77" s="3">
        <v>5.7044927984342214E-2</v>
      </c>
      <c r="BA77" s="3">
        <v>2.1190148212519994E-2</v>
      </c>
      <c r="BB77" s="53">
        <v>7.0109888257904374E-4</v>
      </c>
      <c r="BC77" s="9"/>
      <c r="BD77" s="9"/>
      <c r="BE77" s="9"/>
      <c r="CV77" s="23"/>
      <c r="CW77" s="4"/>
      <c r="CX77" s="4"/>
      <c r="CZ77" s="4"/>
      <c r="DA77" s="23" t="s">
        <v>47</v>
      </c>
      <c r="DB77" s="4"/>
      <c r="DC77" s="4"/>
      <c r="DD77" s="4"/>
      <c r="DJ77" s="4" t="s">
        <v>28</v>
      </c>
      <c r="DK77" s="4">
        <v>0</v>
      </c>
      <c r="DL77" s="4">
        <v>1</v>
      </c>
      <c r="DM77" s="4">
        <v>2</v>
      </c>
      <c r="DN77" s="4">
        <v>3</v>
      </c>
      <c r="DO77" s="4">
        <v>4</v>
      </c>
      <c r="DP77" s="4">
        <v>5</v>
      </c>
      <c r="DQ77" s="4">
        <v>6</v>
      </c>
      <c r="DR77" s="4">
        <v>7</v>
      </c>
    </row>
    <row r="78" spans="14:122">
      <c r="P78" s="4"/>
      <c r="Q78" s="4"/>
      <c r="R78" s="4"/>
      <c r="S78" s="4"/>
      <c r="T78" s="4"/>
      <c r="U78" s="4"/>
      <c r="AA78" s="4"/>
      <c r="AB78" s="4"/>
      <c r="AC78" s="4"/>
      <c r="AD78" s="4"/>
      <c r="AE78" s="4"/>
      <c r="AF78" s="9"/>
      <c r="AG78" s="9"/>
      <c r="AH78" s="4"/>
      <c r="AI78" s="38">
        <v>4.0077000545276347</v>
      </c>
      <c r="AJ78" s="37">
        <v>-5.0077005592855102</v>
      </c>
      <c r="AK78" s="36">
        <v>-1.0081522399359679</v>
      </c>
      <c r="AL78" s="4" t="s">
        <v>10</v>
      </c>
      <c r="AM78" s="52">
        <v>8.7525425164203554</v>
      </c>
      <c r="AN78" s="51">
        <v>7.3542798300335344</v>
      </c>
      <c r="AO78" s="51">
        <v>28.173768854570348</v>
      </c>
      <c r="AP78" s="51">
        <v>15.288044652338618</v>
      </c>
      <c r="AQ78" s="51">
        <v>20.932971552295626</v>
      </c>
      <c r="AR78" s="50">
        <v>24.338255767789178</v>
      </c>
      <c r="AS78" s="9"/>
      <c r="AT78" s="9"/>
      <c r="AU78" s="4"/>
      <c r="AW78" s="52">
        <v>4.0807389070214074E-4</v>
      </c>
      <c r="AX78" s="51">
        <v>0.431713642585423</v>
      </c>
      <c r="AY78" s="51">
        <v>1.1067350692130437E-3</v>
      </c>
      <c r="AZ78" s="51">
        <v>5.4706793499071246E-2</v>
      </c>
      <c r="BA78" s="51">
        <v>1.1243887659278969E-3</v>
      </c>
      <c r="BB78" s="50">
        <v>2.1119100604392E-2</v>
      </c>
      <c r="BC78" s="9"/>
      <c r="BD78" s="9"/>
      <c r="BE78" s="9"/>
      <c r="CB78" s="4"/>
      <c r="CC78" s="4"/>
      <c r="CD78" s="4"/>
      <c r="CE78" s="4"/>
      <c r="CF78" s="4"/>
      <c r="CG78" s="4"/>
      <c r="CH78" s="4"/>
      <c r="CM78" s="4"/>
      <c r="CN78" s="4"/>
      <c r="CO78" s="4"/>
      <c r="CP78" s="4"/>
      <c r="CQ78" s="4"/>
      <c r="CR78" s="4"/>
      <c r="CS78" s="4"/>
      <c r="CW78" s="4" t="s">
        <v>41</v>
      </c>
      <c r="CX78" s="4"/>
      <c r="CZ78" s="4"/>
      <c r="DA78" s="4" t="s">
        <v>8</v>
      </c>
      <c r="DB78" s="4" t="s">
        <v>8</v>
      </c>
      <c r="DC78" s="4" t="s">
        <v>8</v>
      </c>
      <c r="DD78" s="4" t="s">
        <v>8</v>
      </c>
      <c r="DE78" s="4" t="s">
        <v>8</v>
      </c>
      <c r="DF78" s="4" t="s">
        <v>8</v>
      </c>
      <c r="DG78" s="4" t="s">
        <v>8</v>
      </c>
      <c r="DH78" s="4" t="s">
        <v>8</v>
      </c>
      <c r="DJ78" s="4"/>
      <c r="DK78" s="4"/>
      <c r="DL78" s="4"/>
      <c r="DM78" s="4"/>
      <c r="DN78" s="4"/>
      <c r="DO78" s="4"/>
      <c r="DP78" s="4"/>
      <c r="DQ78" s="4"/>
      <c r="DR78" s="4"/>
    </row>
    <row r="79" spans="14:122">
      <c r="P79" s="4" t="s">
        <v>44</v>
      </c>
      <c r="Q79" s="4"/>
      <c r="R79" s="4"/>
      <c r="S79" s="4"/>
      <c r="T79" s="4"/>
      <c r="U79" s="4"/>
      <c r="Z79" s="4" t="s">
        <v>21</v>
      </c>
      <c r="AA79" s="4"/>
      <c r="AB79" s="4"/>
      <c r="AC79" s="4"/>
      <c r="AD79" s="4"/>
      <c r="AE79" s="4"/>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CB79" s="4" t="s">
        <v>44</v>
      </c>
      <c r="CC79" s="4"/>
      <c r="CD79" s="4"/>
      <c r="CE79" s="4"/>
      <c r="CF79" s="4"/>
      <c r="CG79" s="4"/>
      <c r="CH79" s="4"/>
      <c r="CL79" s="4" t="s">
        <v>21</v>
      </c>
      <c r="CM79" s="4"/>
      <c r="CN79" s="4"/>
      <c r="CO79" s="4"/>
      <c r="CP79" s="4"/>
      <c r="CQ79" s="4"/>
      <c r="CR79" s="4"/>
      <c r="CS79" s="4"/>
      <c r="CW79" s="38" cm="1">
        <f t="array" ref="CW79:CY86">TRANSPOSE(CL80:CS82)</f>
        <v>-3.61747443939174</v>
      </c>
      <c r="CX79" s="37">
        <v>5.1000362091536164</v>
      </c>
      <c r="CY79" s="36">
        <v>-3.1618443826381566</v>
      </c>
      <c r="CZ79" s="4" t="s">
        <v>10</v>
      </c>
      <c r="DA79" s="6" cm="1">
        <f t="array" ref="DA79:DH86">MMULT(_xlfn.ANCHORARRAY(CW79),_xlfn.ANCHORARRAY(DA73)) / SQRT(3) + DA63:DH70</f>
        <v>24.916482473949102</v>
      </c>
      <c r="DB79" s="6">
        <v>-18.663641137608561</v>
      </c>
      <c r="DC79" s="6">
        <v>4.0918749991407273</v>
      </c>
      <c r="DD79" s="6">
        <v>-16.391824261798011</v>
      </c>
      <c r="DE79" s="6">
        <v>-4.3462345890425098</v>
      </c>
      <c r="DF79" s="6">
        <v>-26.523579359953587</v>
      </c>
      <c r="DG79" s="6">
        <v>-1.2422816934215988</v>
      </c>
      <c r="DH79" s="6">
        <v>-0.3143265200803001</v>
      </c>
      <c r="DK79" s="6" cm="1">
        <f t="array" ref="DK79:DK86">SOFTMAX(DA79:DA86)</f>
        <v>1</v>
      </c>
      <c r="DL79" s="6" cm="1">
        <f t="array" ref="DL79:DL86">SOFTMAX(DB79:DB86)</f>
        <v>9.5563828347787043E-22</v>
      </c>
      <c r="DM79" s="6" cm="1">
        <f t="array" ref="DM79:DM86">SOFTMAX(DC79:DC86)</f>
        <v>0.94872071920484291</v>
      </c>
      <c r="DN79" s="6" cm="1">
        <f t="array" ref="DN79:DN86">SOFTMAX(DD79:DD86)</f>
        <v>1.7738054279587668E-15</v>
      </c>
      <c r="DO79" s="6" cm="1">
        <f t="array" ref="DO79:DO86">SOFTMAX(DE79:DE86)</f>
        <v>4.7626874122333858E-8</v>
      </c>
      <c r="DP79" s="6" cm="1">
        <f t="array" ref="DP79:DP86">SOFTMAX(DF79:DF86)</f>
        <v>7.8246614753655402E-25</v>
      </c>
      <c r="DQ79" s="6" cm="1">
        <f t="array" ref="DQ79:DQ86">SOFTMAX(DG79:DG86)</f>
        <v>1.2682798625503578E-2</v>
      </c>
      <c r="DR79" s="6" cm="1">
        <f t="array" ref="DR79:DR86">SOFTMAX(DH79:DH86)</f>
        <v>5.4936217707014338E-2</v>
      </c>
    </row>
    <row r="80" spans="14:122">
      <c r="N80" s="1">
        <v>0</v>
      </c>
      <c r="P80" s="18">
        <v>-1</v>
      </c>
      <c r="Q80" s="17">
        <v>-1</v>
      </c>
      <c r="R80" s="17">
        <v>1</v>
      </c>
      <c r="S80" s="17">
        <v>1</v>
      </c>
      <c r="T80" s="32">
        <v>1</v>
      </c>
      <c r="U80" s="4" t="s">
        <v>10</v>
      </c>
      <c r="Z80" s="6" cm="1">
        <f t="array" ref="Z80:AE85">MMULT(P80:T85,_xlfn.ANCHORARRAY(Z50))</f>
        <v>0.32337797438175686</v>
      </c>
      <c r="AA80" s="6">
        <v>1.884357616065778</v>
      </c>
      <c r="AB80" s="6">
        <v>3.0586317440413113</v>
      </c>
      <c r="AC80" s="6">
        <v>2.0396907804225304</v>
      </c>
      <c r="AD80" s="6">
        <v>1.0183409612205896</v>
      </c>
      <c r="AE80" s="6">
        <v>4.0077000545276347</v>
      </c>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Z80" s="1">
        <v>0</v>
      </c>
      <c r="CB80" s="18">
        <v>-1</v>
      </c>
      <c r="CC80" s="17">
        <v>-1</v>
      </c>
      <c r="CD80" s="17">
        <v>1</v>
      </c>
      <c r="CE80" s="17">
        <v>1</v>
      </c>
      <c r="CF80" s="17">
        <v>0</v>
      </c>
      <c r="CG80" s="32">
        <v>1</v>
      </c>
      <c r="CH80" s="4" t="s">
        <v>10</v>
      </c>
      <c r="CL80" s="6" cm="1">
        <f t="array" ref="CL80:CS88">MMULT($CB80:$CG88,CL52:CS57)</f>
        <v>-3.61747443939174</v>
      </c>
      <c r="CM80" s="6">
        <v>2.7911170068538995</v>
      </c>
      <c r="CN80" s="6">
        <v>0.94194011122132126</v>
      </c>
      <c r="CO80" s="6">
        <v>5.1243084438299249</v>
      </c>
      <c r="CP80" s="6">
        <v>0.9511351682066258</v>
      </c>
      <c r="CQ80" s="6">
        <v>5.7157238087562048</v>
      </c>
      <c r="CR80" s="6">
        <v>0.51231020235588942</v>
      </c>
      <c r="CS80" s="6">
        <v>0.35820721093753405</v>
      </c>
      <c r="CV80" s="4"/>
      <c r="CW80" s="38">
        <v>2.7911170068538995</v>
      </c>
      <c r="CX80" s="37">
        <v>-7.114555225572488</v>
      </c>
      <c r="CY80" s="36">
        <v>0.61374086086350776</v>
      </c>
      <c r="CZ80" s="4" t="s">
        <v>10</v>
      </c>
      <c r="DA80" s="3">
        <v>-119.03787421778024</v>
      </c>
      <c r="DB80" s="3">
        <v>29.736021617357963</v>
      </c>
      <c r="DC80" s="3">
        <v>0.94505216462146135</v>
      </c>
      <c r="DD80" s="3">
        <v>17.14357469494615</v>
      </c>
      <c r="DE80" s="3">
        <v>12.513621022293171</v>
      </c>
      <c r="DF80" s="3">
        <v>28.744861031733794</v>
      </c>
      <c r="DG80" s="3">
        <v>2.6794592257081016</v>
      </c>
      <c r="DH80" s="3">
        <v>1.762484648837322</v>
      </c>
      <c r="DK80" s="3">
        <v>3.0298228937202083E-63</v>
      </c>
      <c r="DL80" s="3">
        <v>1</v>
      </c>
      <c r="DM80" s="3">
        <v>4.0784072741688174E-2</v>
      </c>
      <c r="DN80" s="3">
        <v>0.65034633160393895</v>
      </c>
      <c r="DO80" s="3">
        <v>0.99998695879697042</v>
      </c>
      <c r="DP80" s="3">
        <v>0.78748854091482823</v>
      </c>
      <c r="DQ80" s="3">
        <v>0.64033248903874807</v>
      </c>
      <c r="DR80" s="3">
        <v>0.43833523886239495</v>
      </c>
    </row>
    <row r="81" spans="11:122">
      <c r="P81" s="15">
        <v>1</v>
      </c>
      <c r="Q81" s="14">
        <v>-1</v>
      </c>
      <c r="R81" s="14">
        <v>-1</v>
      </c>
      <c r="S81" s="14">
        <v>0</v>
      </c>
      <c r="T81" s="31">
        <v>-1</v>
      </c>
      <c r="U81" s="4" t="s">
        <v>10</v>
      </c>
      <c r="Z81" s="3">
        <v>-1.7530388705855742</v>
      </c>
      <c r="AA81" s="3">
        <v>-0.91541418251036033</v>
      </c>
      <c r="AB81" s="3">
        <v>-7.060633265914551</v>
      </c>
      <c r="AC81" s="3">
        <v>-3.0398174918981158</v>
      </c>
      <c r="AD81" s="3">
        <v>-6.0183489604206217</v>
      </c>
      <c r="AE81" s="3">
        <v>-5.0077005592855102</v>
      </c>
      <c r="AF81" s="9"/>
      <c r="AG81" s="9"/>
      <c r="AH81" s="4"/>
      <c r="AI81" s="4"/>
      <c r="AJ81" s="4"/>
      <c r="AK81" s="4"/>
      <c r="AL81" s="4"/>
      <c r="AM81" s="4"/>
      <c r="AN81" s="4"/>
      <c r="AO81" s="4"/>
      <c r="AQ81" s="4"/>
      <c r="AR81" s="4"/>
      <c r="AS81" s="9"/>
      <c r="AT81" s="9"/>
      <c r="BC81" s="9"/>
      <c r="BD81" s="9"/>
      <c r="BE81" s="9"/>
      <c r="CB81" s="15">
        <v>1</v>
      </c>
      <c r="CC81" s="14">
        <v>-1</v>
      </c>
      <c r="CD81" s="14">
        <v>-1</v>
      </c>
      <c r="CE81" s="14">
        <v>0</v>
      </c>
      <c r="CF81" s="14">
        <v>1</v>
      </c>
      <c r="CG81" s="31">
        <v>-1</v>
      </c>
      <c r="CH81" s="4" t="s">
        <v>10</v>
      </c>
      <c r="CL81" s="3">
        <v>5.1000362091536164</v>
      </c>
      <c r="CM81" s="3">
        <v>-7.114555225572488</v>
      </c>
      <c r="CN81" s="3">
        <v>1.8190440759298037</v>
      </c>
      <c r="CO81" s="3">
        <v>-1.7268826794384557</v>
      </c>
      <c r="CP81" s="3">
        <v>0.76667516547308612</v>
      </c>
      <c r="CQ81" s="3">
        <v>-2.8460615661473039</v>
      </c>
      <c r="CR81" s="3">
        <v>0.42771072076402489</v>
      </c>
      <c r="CS81" s="3">
        <v>0.61418473540414942</v>
      </c>
      <c r="CV81" s="4"/>
      <c r="CW81" s="38">
        <v>0.94194011122132126</v>
      </c>
      <c r="CX81" s="37">
        <v>1.8190440759298037</v>
      </c>
      <c r="CY81" s="36">
        <v>0.35918650051909617</v>
      </c>
      <c r="CZ81" s="4" t="s">
        <v>10</v>
      </c>
      <c r="DA81" s="3">
        <v>-98.695126596944505</v>
      </c>
      <c r="DB81" s="3">
        <v>-104.93193960019583</v>
      </c>
      <c r="DC81" s="3">
        <v>-0.41232068946245437</v>
      </c>
      <c r="DD81" s="3">
        <v>0.38576464494632562</v>
      </c>
      <c r="DE81" s="3">
        <v>-3.3354635136575359</v>
      </c>
      <c r="DF81" s="3">
        <v>-1.7755831905004034</v>
      </c>
      <c r="DG81" s="3">
        <v>-0.41471209767446277</v>
      </c>
      <c r="DH81" s="3">
        <v>-0.35160000288998522</v>
      </c>
      <c r="DK81" s="3">
        <v>2.0709054990533283E-54</v>
      </c>
      <c r="DL81" s="3">
        <v>3.2692456463113719E-59</v>
      </c>
      <c r="DM81" s="3">
        <v>1.0495208053468871E-2</v>
      </c>
      <c r="DN81" s="3">
        <v>3.4302064669601904E-8</v>
      </c>
      <c r="DO81" s="3">
        <v>1.3086526202120761E-7</v>
      </c>
      <c r="DP81" s="3">
        <v>4.3790885979439565E-14</v>
      </c>
      <c r="DQ81" s="3">
        <v>2.9015095591551344E-2</v>
      </c>
      <c r="DR81" s="3">
        <v>5.2926245572811739E-2</v>
      </c>
    </row>
    <row r="82" spans="11:122">
      <c r="P82" s="12">
        <v>-1</v>
      </c>
      <c r="Q82" s="11">
        <v>-1</v>
      </c>
      <c r="R82" s="11">
        <v>0</v>
      </c>
      <c r="S82" s="11">
        <v>0</v>
      </c>
      <c r="T82" s="30">
        <v>1</v>
      </c>
      <c r="U82" s="4" t="s">
        <v>10</v>
      </c>
      <c r="Z82" s="2">
        <v>-5.0440325123181466</v>
      </c>
      <c r="AA82" s="2">
        <v>-0.59705871837761082</v>
      </c>
      <c r="AB82" s="2">
        <v>-1.1732189722537205</v>
      </c>
      <c r="AC82" s="2">
        <v>-3.0577777421840517</v>
      </c>
      <c r="AD82" s="2">
        <v>-2.0211984067150324</v>
      </c>
      <c r="AE82" s="2">
        <v>-1.0081522399359679</v>
      </c>
      <c r="AF82" s="9"/>
      <c r="AG82" s="9"/>
      <c r="AH82" s="4"/>
      <c r="AI82" s="4"/>
      <c r="AJ82" s="4"/>
      <c r="AK82" s="4"/>
      <c r="AL82" s="4"/>
      <c r="AM82" s="1" t="s">
        <v>39</v>
      </c>
      <c r="AN82" s="4"/>
      <c r="AO82" s="4"/>
      <c r="AQ82" s="4"/>
      <c r="AR82" s="4"/>
      <c r="AS82" s="9"/>
      <c r="AT82" s="9"/>
      <c r="AW82" s="4" t="s">
        <v>8</v>
      </c>
      <c r="AX82" s="4" t="s">
        <v>8</v>
      </c>
      <c r="AY82" s="4" t="s">
        <v>8</v>
      </c>
      <c r="AZ82" s="4" t="s">
        <v>8</v>
      </c>
      <c r="BA82" s="4" t="s">
        <v>8</v>
      </c>
      <c r="BB82" s="4" t="s">
        <v>8</v>
      </c>
      <c r="BC82" s="9"/>
      <c r="BD82" s="9"/>
      <c r="BE82" s="9"/>
      <c r="CB82" s="12">
        <v>-1</v>
      </c>
      <c r="CC82" s="11">
        <v>-1</v>
      </c>
      <c r="CD82" s="11">
        <v>0</v>
      </c>
      <c r="CE82" s="11">
        <v>1</v>
      </c>
      <c r="CF82" s="11">
        <v>0</v>
      </c>
      <c r="CG82" s="30">
        <v>1</v>
      </c>
      <c r="CH82" s="4" t="s">
        <v>10</v>
      </c>
      <c r="CL82" s="2">
        <v>-3.1618443826381566</v>
      </c>
      <c r="CM82" s="2">
        <v>0.61374086086350776</v>
      </c>
      <c r="CN82" s="2">
        <v>0.35918650051909617</v>
      </c>
      <c r="CO82" s="2">
        <v>3.326009222464084</v>
      </c>
      <c r="CP82" s="2">
        <v>-0.95347171695551891</v>
      </c>
      <c r="CQ82" s="2">
        <v>3.7603873196305986</v>
      </c>
      <c r="CR82" s="2">
        <v>-0.466875258889136</v>
      </c>
      <c r="CS82" s="2">
        <v>-0.63211348819814095</v>
      </c>
      <c r="CV82" s="4"/>
      <c r="CW82" s="38">
        <v>5.1243084438299249</v>
      </c>
      <c r="CX82" s="37">
        <v>-1.7268826794384557</v>
      </c>
      <c r="CY82" s="36">
        <v>3.326009222464084</v>
      </c>
      <c r="CZ82" s="4" t="s">
        <v>10</v>
      </c>
      <c r="DA82" s="3">
        <v>-121.52700230935181</v>
      </c>
      <c r="DB82" s="3">
        <v>-90.753324266556902</v>
      </c>
      <c r="DC82" s="3">
        <v>-102.94536177362311</v>
      </c>
      <c r="DD82" s="3">
        <v>16.523012703716365</v>
      </c>
      <c r="DE82" s="3">
        <v>-0.95426760815927381</v>
      </c>
      <c r="DF82" s="3">
        <v>22.331999197218291</v>
      </c>
      <c r="DG82" s="3">
        <v>0.61559166553994549</v>
      </c>
      <c r="DH82" s="3">
        <v>-0.1506120670709005</v>
      </c>
      <c r="DK82" s="3">
        <v>2.5142163594985922E-64</v>
      </c>
      <c r="DL82" s="3">
        <v>4.7004772436799641E-53</v>
      </c>
      <c r="DM82" s="3">
        <v>3.1006810617800367E-47</v>
      </c>
      <c r="DN82" s="3">
        <v>0.34965363409399447</v>
      </c>
      <c r="DO82" s="3">
        <v>1.4156784501031921E-6</v>
      </c>
      <c r="DP82" s="3">
        <v>1.2917359157054123E-3</v>
      </c>
      <c r="DQ82" s="3">
        <v>8.1297884508362062E-2</v>
      </c>
      <c r="DR82" s="3">
        <v>6.4708158261287396E-2</v>
      </c>
    </row>
    <row r="83" spans="11:122">
      <c r="N83" s="1">
        <v>1</v>
      </c>
      <c r="P83" s="18">
        <v>0</v>
      </c>
      <c r="Q83" s="17">
        <v>1</v>
      </c>
      <c r="R83" s="17">
        <v>-1</v>
      </c>
      <c r="S83" s="17">
        <v>-1</v>
      </c>
      <c r="T83" s="32">
        <v>1</v>
      </c>
      <c r="U83" s="4" t="s">
        <v>10</v>
      </c>
      <c r="Z83" s="6">
        <v>-1.0602196270121014</v>
      </c>
      <c r="AA83" s="6">
        <v>1.5323860746012929</v>
      </c>
      <c r="AB83" s="6">
        <v>1.8446540704245233</v>
      </c>
      <c r="AC83" s="6">
        <v>-5.5128528100493845E-2</v>
      </c>
      <c r="AD83" s="6">
        <v>1.9792095591526777</v>
      </c>
      <c r="AE83" s="6">
        <v>-1.0080883402876859</v>
      </c>
      <c r="AF83" s="9"/>
      <c r="AG83" s="9"/>
      <c r="AH83" s="4"/>
      <c r="AI83" s="4"/>
      <c r="AJ83" s="4"/>
      <c r="AM83" s="6" cm="1">
        <f t="array" ref="AM83:AR85">Z93:AE95</f>
        <v>6.861342848790029</v>
      </c>
      <c r="AN83" s="6">
        <v>7.1121906355790028</v>
      </c>
      <c r="AO83" s="6">
        <v>5.0923763075245603</v>
      </c>
      <c r="AP83" s="6">
        <v>7.0448624971140621</v>
      </c>
      <c r="AQ83" s="6">
        <v>4.0191488937559772</v>
      </c>
      <c r="AR83" s="6">
        <v>3.0078273490663245</v>
      </c>
      <c r="AS83" s="9"/>
      <c r="AT83" s="9"/>
      <c r="AV83" s="4" t="s">
        <v>10</v>
      </c>
      <c r="AW83" s="35" cm="1">
        <f t="array" ref="AW83:BB85">MMULT(_xlfn.ANCHORARRAY(AM83),AW73:BB78)</f>
        <v>6.8194519446457385</v>
      </c>
      <c r="AX83" s="35">
        <v>4.2386800815832935</v>
      </c>
      <c r="AY83" s="35">
        <v>5.0893291030970502</v>
      </c>
      <c r="AZ83" s="35">
        <v>4.9347145280551468</v>
      </c>
      <c r="BA83" s="35">
        <v>5.0672990199242403</v>
      </c>
      <c r="BB83" s="35">
        <v>5.0476049175407267</v>
      </c>
      <c r="BC83" s="9"/>
      <c r="BD83" s="9"/>
      <c r="BE83" s="9"/>
      <c r="BZ83" s="1">
        <v>1</v>
      </c>
      <c r="CB83" s="18">
        <v>0</v>
      </c>
      <c r="CC83" s="17">
        <v>1</v>
      </c>
      <c r="CD83" s="17">
        <v>-1</v>
      </c>
      <c r="CE83" s="17">
        <v>-1</v>
      </c>
      <c r="CF83" s="17">
        <v>0</v>
      </c>
      <c r="CG83" s="32">
        <v>1</v>
      </c>
      <c r="CH83" s="4" t="s">
        <v>10</v>
      </c>
      <c r="CL83" s="6">
        <v>0.21836339315431119</v>
      </c>
      <c r="CM83" s="6">
        <v>-0.98706136920333143</v>
      </c>
      <c r="CN83" s="6">
        <v>-0.99805907647119962</v>
      </c>
      <c r="CO83" s="6">
        <v>-2.1780520707516295</v>
      </c>
      <c r="CP83" s="6">
        <v>-0.39803895343070206</v>
      </c>
      <c r="CQ83" s="6">
        <v>-1.58144302724416</v>
      </c>
      <c r="CR83" s="6">
        <v>-0.71501875004430904</v>
      </c>
      <c r="CS83" s="6">
        <v>-0.80731165697696572</v>
      </c>
      <c r="CV83" s="4"/>
      <c r="CW83" s="38">
        <v>0.9511351682066258</v>
      </c>
      <c r="CX83" s="37">
        <v>0.76667516547308612</v>
      </c>
      <c r="CY83" s="36">
        <v>-0.95347171695551891</v>
      </c>
      <c r="CZ83" s="4" t="s">
        <v>10</v>
      </c>
      <c r="DA83" s="3">
        <v>-97.116018892197062</v>
      </c>
      <c r="DB83" s="3">
        <v>-98.473002338184912</v>
      </c>
      <c r="DC83" s="3">
        <v>-96.579597329805424</v>
      </c>
      <c r="DD83" s="3">
        <v>-96.921793509332588</v>
      </c>
      <c r="DE83" s="3">
        <v>1.1358540267726356</v>
      </c>
      <c r="DF83" s="3">
        <v>0.8436339445903891</v>
      </c>
      <c r="DG83" s="3">
        <v>0.45862129664032114</v>
      </c>
      <c r="DH83" s="3">
        <v>0.48738459311459553</v>
      </c>
      <c r="DI83" s="4"/>
      <c r="DK83" s="3">
        <v>1.0045187413979307E-53</v>
      </c>
      <c r="DL83" s="3">
        <v>2.0870284335414177E-56</v>
      </c>
      <c r="DM83" s="3">
        <v>1.8033227754874595E-44</v>
      </c>
      <c r="DN83" s="3">
        <v>1.8844503847102738E-50</v>
      </c>
      <c r="DO83" s="3">
        <v>1.1447032443354681E-5</v>
      </c>
      <c r="DP83" s="3">
        <v>6.0102879677825059E-13</v>
      </c>
      <c r="DQ83" s="3">
        <v>6.9487690828825402E-2</v>
      </c>
      <c r="DR83" s="3">
        <v>0.12247218554477829</v>
      </c>
    </row>
    <row r="84" spans="11:122">
      <c r="P84" s="15">
        <v>0</v>
      </c>
      <c r="Q84" s="14">
        <v>1</v>
      </c>
      <c r="R84" s="14">
        <v>-1</v>
      </c>
      <c r="S84" s="14">
        <v>0</v>
      </c>
      <c r="T84" s="31">
        <v>0</v>
      </c>
      <c r="U84" s="4" t="s">
        <v>10</v>
      </c>
      <c r="Z84" s="3">
        <v>1.3470690059876487</v>
      </c>
      <c r="AA84" s="3">
        <v>-0.57738146334843865</v>
      </c>
      <c r="AB84" s="3">
        <v>1.1437182136439881</v>
      </c>
      <c r="AC84" s="3">
        <v>5.3054564080228239E-2</v>
      </c>
      <c r="AD84" s="3">
        <v>1.0204486329443456</v>
      </c>
      <c r="AE84" s="3">
        <v>-2.9919666213704064</v>
      </c>
      <c r="AF84" s="9"/>
      <c r="AG84" s="9"/>
      <c r="AH84" s="4"/>
      <c r="AM84" s="3">
        <v>6.714479492687552</v>
      </c>
      <c r="AN84" s="3">
        <v>1.9040348710949502</v>
      </c>
      <c r="AO84" s="3">
        <v>5.3755689299390195</v>
      </c>
      <c r="AP84" s="3">
        <v>5.1505230866868104</v>
      </c>
      <c r="AQ84" s="3">
        <v>4.0599880008799669</v>
      </c>
      <c r="AR84" s="3">
        <v>2.0238856730931962</v>
      </c>
      <c r="AS84" s="9"/>
      <c r="AT84" s="9"/>
      <c r="AV84" s="4" t="s">
        <v>10</v>
      </c>
      <c r="AW84" s="34">
        <v>6.6501160508333568</v>
      </c>
      <c r="AX84" s="34">
        <v>3.8599787447896623</v>
      </c>
      <c r="AY84" s="34">
        <v>5.3709520842277527</v>
      </c>
      <c r="AZ84" s="34">
        <v>5.1196537801091377</v>
      </c>
      <c r="BA84" s="34">
        <v>5.343922281662671</v>
      </c>
      <c r="BB84" s="34">
        <v>5.3038614856412085</v>
      </c>
      <c r="BC84" s="9"/>
      <c r="BD84" s="9"/>
      <c r="BE84" s="9"/>
      <c r="CB84" s="15">
        <v>0</v>
      </c>
      <c r="CC84" s="14">
        <v>1</v>
      </c>
      <c r="CD84" s="14">
        <v>0</v>
      </c>
      <c r="CE84" s="14">
        <v>1</v>
      </c>
      <c r="CF84" s="14">
        <v>0</v>
      </c>
      <c r="CG84" s="31">
        <v>0</v>
      </c>
      <c r="CH84" s="4" t="s">
        <v>10</v>
      </c>
      <c r="CL84" s="3">
        <v>2.3828950303754728</v>
      </c>
      <c r="CM84" s="3">
        <v>7.7600384764361596</v>
      </c>
      <c r="CN84" s="3">
        <v>5.5447078577022131</v>
      </c>
      <c r="CO84" s="3">
        <v>4.1766755477616577</v>
      </c>
      <c r="CP84" s="3">
        <v>4.8433269796994125</v>
      </c>
      <c r="CQ84" s="3">
        <v>4.5880876731037112</v>
      </c>
      <c r="CR84" s="3">
        <v>0.4049934025785773</v>
      </c>
      <c r="CS84" s="3">
        <v>0.27729722439934457</v>
      </c>
      <c r="CV84" s="4"/>
      <c r="CW84" s="38">
        <v>5.7157238087562048</v>
      </c>
      <c r="CX84" s="37">
        <v>-2.8460615661473039</v>
      </c>
      <c r="CY84" s="36">
        <v>3.7603873196305986</v>
      </c>
      <c r="CZ84" s="4" t="s">
        <v>10</v>
      </c>
      <c r="DA84" s="3">
        <v>-125.88796734742239</v>
      </c>
      <c r="DB84" s="3">
        <v>-86.482662439405246</v>
      </c>
      <c r="DC84" s="3">
        <v>-103.41492140060799</v>
      </c>
      <c r="DD84" s="3">
        <v>-79.41388453507173</v>
      </c>
      <c r="DE84" s="3">
        <v>-98.586225317083773</v>
      </c>
      <c r="DF84" s="3">
        <v>27.428911146047039</v>
      </c>
      <c r="DG84" s="3">
        <v>0.9385943922687493</v>
      </c>
      <c r="DH84" s="3">
        <v>-1.1483711430031976E-3</v>
      </c>
      <c r="DI84" s="4"/>
      <c r="DK84" s="3">
        <v>3.2096641844574227E-66</v>
      </c>
      <c r="DL84" s="3">
        <v>3.3640839120651581E-51</v>
      </c>
      <c r="DM84" s="3">
        <v>1.9387862980361957E-47</v>
      </c>
      <c r="DN84" s="3">
        <v>7.564373502844542E-43</v>
      </c>
      <c r="DO84" s="3">
        <v>5.6226898817326736E-49</v>
      </c>
      <c r="DP84" s="3">
        <v>0.21121972316882162</v>
      </c>
      <c r="DQ84" s="3">
        <v>0.11229425716889617</v>
      </c>
      <c r="DR84" s="3">
        <v>7.51398454388882E-2</v>
      </c>
    </row>
    <row r="85" spans="11:122">
      <c r="P85" s="12">
        <v>-1</v>
      </c>
      <c r="Q85" s="11">
        <v>1</v>
      </c>
      <c r="R85" s="11">
        <v>0</v>
      </c>
      <c r="S85" s="11">
        <v>-1</v>
      </c>
      <c r="T85" s="30">
        <v>0</v>
      </c>
      <c r="U85" s="4" t="s">
        <v>10</v>
      </c>
      <c r="Z85" s="2">
        <v>-5.2068490128383411</v>
      </c>
      <c r="AA85" s="2">
        <v>-5.2681074151311993</v>
      </c>
      <c r="AB85" s="2">
        <v>-0.12186541982928301</v>
      </c>
      <c r="AC85" s="2">
        <v>-5.0497744258270902</v>
      </c>
      <c r="AD85" s="2">
        <v>0.98005933209003349</v>
      </c>
      <c r="AE85" s="2">
        <v>-3.0079536300703191</v>
      </c>
      <c r="AF85" s="9"/>
      <c r="AG85" s="9"/>
      <c r="AH85" s="4"/>
      <c r="AM85" s="2">
        <v>-1.6750692869401802</v>
      </c>
      <c r="AN85" s="2">
        <v>-3.3105432929911922</v>
      </c>
      <c r="AO85" s="2">
        <v>-5.8089312776780542</v>
      </c>
      <c r="AP85" s="2">
        <v>-3.9391955425139802</v>
      </c>
      <c r="AQ85" s="2">
        <v>-5.9783096266506526</v>
      </c>
      <c r="AR85" s="2">
        <v>-6.9917690210205077</v>
      </c>
      <c r="AS85" s="9"/>
      <c r="AT85" s="9"/>
      <c r="AV85" s="4" t="s">
        <v>10</v>
      </c>
      <c r="AW85" s="33">
        <v>-1.7830463131539429</v>
      </c>
      <c r="AX85" s="33">
        <v>-6.2244433052342245</v>
      </c>
      <c r="AY85" s="33">
        <v>-5.8103571084655989</v>
      </c>
      <c r="AZ85" s="33">
        <v>-5.8592909820500543</v>
      </c>
      <c r="BA85" s="33">
        <v>-5.8138419237330465</v>
      </c>
      <c r="BB85" s="33">
        <v>-5.8340258464048</v>
      </c>
      <c r="BC85" s="9"/>
      <c r="BD85" s="9"/>
      <c r="BE85" s="9"/>
      <c r="CB85" s="12">
        <v>0</v>
      </c>
      <c r="CC85" s="11">
        <v>1</v>
      </c>
      <c r="CD85" s="11">
        <v>1</v>
      </c>
      <c r="CE85" s="11">
        <v>0</v>
      </c>
      <c r="CF85" s="11">
        <v>-1</v>
      </c>
      <c r="CG85" s="30">
        <v>0</v>
      </c>
      <c r="CH85" s="4" t="s">
        <v>10</v>
      </c>
      <c r="CL85" s="2">
        <v>-1.5121008730796892</v>
      </c>
      <c r="CM85" s="2">
        <v>6.6596266193784821</v>
      </c>
      <c r="CN85" s="2">
        <v>0.18422304682272683</v>
      </c>
      <c r="CO85" s="2">
        <v>1.7421953354844038</v>
      </c>
      <c r="CP85" s="2">
        <v>0.45140030344883542</v>
      </c>
      <c r="CQ85" s="2">
        <v>1.2764232580302943</v>
      </c>
      <c r="CR85" s="2">
        <v>0.17248360464290324</v>
      </c>
      <c r="CS85" s="2">
        <v>0.10982897563588145</v>
      </c>
      <c r="CV85" s="4"/>
      <c r="CW85" s="38">
        <v>0.51231020235588942</v>
      </c>
      <c r="CX85" s="37">
        <v>0.42771072076402489</v>
      </c>
      <c r="CY85" s="36">
        <v>-0.466875258889136</v>
      </c>
      <c r="CZ85" s="4" t="s">
        <v>10</v>
      </c>
      <c r="DA85" s="3">
        <v>-98.082218545519311</v>
      </c>
      <c r="DB85" s="3">
        <v>-98.861143159895178</v>
      </c>
      <c r="DC85" s="3">
        <v>-97.794650830587003</v>
      </c>
      <c r="DD85" s="3">
        <v>-97.911036420436318</v>
      </c>
      <c r="DE85" s="3">
        <v>-98.508103059096626</v>
      </c>
      <c r="DF85" s="3">
        <v>-98.57583568224382</v>
      </c>
      <c r="DG85" s="3">
        <v>0.22279892188115333</v>
      </c>
      <c r="DH85" s="3">
        <v>0.23744421113379816</v>
      </c>
      <c r="DK85" s="3">
        <v>3.8224592653213984E-54</v>
      </c>
      <c r="DL85" s="3">
        <v>1.4156664794453181E-56</v>
      </c>
      <c r="DM85" s="3">
        <v>5.3503530091915159E-45</v>
      </c>
      <c r="DN85" s="3">
        <v>7.0074816622358878E-51</v>
      </c>
      <c r="DO85" s="3">
        <v>6.0795606632318352E-49</v>
      </c>
      <c r="DP85" s="3">
        <v>3.9954732552077052E-56</v>
      </c>
      <c r="DQ85" s="3">
        <v>5.4889784238113484E-2</v>
      </c>
      <c r="DR85" s="3">
        <v>9.538712062841477E-2</v>
      </c>
    </row>
    <row r="86" spans="11:122">
      <c r="K86" s="9"/>
      <c r="L86" s="9"/>
      <c r="M86" s="9"/>
      <c r="N86" s="9"/>
      <c r="O86" s="9"/>
      <c r="P86" s="9"/>
      <c r="Q86" s="9"/>
      <c r="R86" s="9"/>
      <c r="S86" s="9"/>
      <c r="T86" s="9"/>
      <c r="U86" s="9"/>
      <c r="W86" s="9"/>
      <c r="X86" s="9"/>
      <c r="Y86" s="9"/>
      <c r="Z86" s="9"/>
      <c r="AA86" s="9"/>
      <c r="AB86" s="9"/>
      <c r="AC86" s="9"/>
      <c r="AD86" s="9"/>
      <c r="AE86" s="9"/>
      <c r="AF86" s="9"/>
      <c r="AG86" s="9"/>
      <c r="AH86" s="4"/>
      <c r="AS86" s="9"/>
      <c r="AT86" s="9"/>
      <c r="BC86" s="9"/>
      <c r="BD86" s="9"/>
      <c r="BE86" s="9"/>
      <c r="BZ86" s="1">
        <v>2</v>
      </c>
      <c r="CB86" s="18">
        <v>1</v>
      </c>
      <c r="CC86" s="17">
        <v>0</v>
      </c>
      <c r="CD86" s="17">
        <v>1</v>
      </c>
      <c r="CE86" s="17">
        <v>0</v>
      </c>
      <c r="CF86" s="17">
        <v>0</v>
      </c>
      <c r="CG86" s="32">
        <v>-1</v>
      </c>
      <c r="CH86" s="4" t="s">
        <v>10</v>
      </c>
      <c r="CL86" s="6">
        <v>3.132305279320343</v>
      </c>
      <c r="CM86" s="6">
        <v>1.722447539796385</v>
      </c>
      <c r="CN86" s="6">
        <v>2.586020733454756</v>
      </c>
      <c r="CO86" s="6">
        <v>1.8136118774117893</v>
      </c>
      <c r="CP86" s="6">
        <v>3.1226823540840667</v>
      </c>
      <c r="CQ86" s="6">
        <v>0.38569818100859665</v>
      </c>
      <c r="CR86" s="6">
        <v>1.5793797866519537</v>
      </c>
      <c r="CS86" s="6">
        <v>1.7143344101757059</v>
      </c>
      <c r="CV86" s="4"/>
      <c r="CW86" s="38">
        <v>0.35820721093753405</v>
      </c>
      <c r="CX86" s="37">
        <v>0.61418473540414942</v>
      </c>
      <c r="CY86" s="36">
        <v>-0.63211348819814095</v>
      </c>
      <c r="CZ86" s="4" t="s">
        <v>10</v>
      </c>
      <c r="DA86" s="2">
        <v>-96.994738638653587</v>
      </c>
      <c r="DB86" s="2">
        <v>-99.482866559603806</v>
      </c>
      <c r="DC86" s="2">
        <v>-97.553918546611726</v>
      </c>
      <c r="DD86" s="2">
        <v>-98.562571223875452</v>
      </c>
      <c r="DE86" s="2">
        <v>-98.578503304644769</v>
      </c>
      <c r="DF86" s="2">
        <v>-99.628313629375654</v>
      </c>
      <c r="DG86" s="2">
        <v>-98.807991222649022</v>
      </c>
      <c r="DH86" s="2">
        <v>0.24483780613613124</v>
      </c>
      <c r="DK86" s="2">
        <v>1.1340426514222502E-53</v>
      </c>
      <c r="DL86" s="2">
        <v>7.6023858350988595E-57</v>
      </c>
      <c r="DM86" s="2">
        <v>6.8066142668643814E-45</v>
      </c>
      <c r="DN86" s="2">
        <v>3.6526158558309499E-51</v>
      </c>
      <c r="DO86" s="2">
        <v>5.6662764343039124E-49</v>
      </c>
      <c r="DP86" s="2">
        <v>1.3947066228422775E-56</v>
      </c>
      <c r="DQ86" s="2">
        <v>5.3822742772828031E-45</v>
      </c>
      <c r="DR86" s="2">
        <v>9.6094987984410379E-2</v>
      </c>
    </row>
    <row r="87" spans="11:122">
      <c r="K87" s="9"/>
      <c r="L87" s="9"/>
      <c r="M87" s="9"/>
      <c r="N87" s="9"/>
      <c r="O87" s="9"/>
      <c r="P87" s="9"/>
      <c r="Q87" s="9"/>
      <c r="R87" s="9"/>
      <c r="S87" s="9"/>
      <c r="T87" s="9"/>
      <c r="U87" s="9"/>
      <c r="W87" s="9"/>
      <c r="X87" s="9"/>
      <c r="Y87" s="9"/>
      <c r="Z87" s="9"/>
      <c r="AA87" s="9"/>
      <c r="AB87" s="9"/>
      <c r="AC87" s="9"/>
      <c r="AD87" s="9"/>
      <c r="AE87" s="9"/>
      <c r="AF87" s="9"/>
      <c r="AG87" s="9"/>
      <c r="AH87" s="4"/>
      <c r="AS87" s="9"/>
      <c r="AT87" s="9"/>
      <c r="BC87" s="9"/>
      <c r="BD87" s="9"/>
      <c r="BE87" s="9"/>
      <c r="CB87" s="15">
        <v>0</v>
      </c>
      <c r="CC87" s="14">
        <v>1</v>
      </c>
      <c r="CD87" s="14">
        <v>0</v>
      </c>
      <c r="CE87" s="14">
        <v>1</v>
      </c>
      <c r="CF87" s="14">
        <v>0</v>
      </c>
      <c r="CG87" s="31">
        <v>1</v>
      </c>
      <c r="CH87" s="4" t="s">
        <v>10</v>
      </c>
      <c r="CL87" s="3">
        <v>2.5717193202119706</v>
      </c>
      <c r="CM87" s="3">
        <v>9.1091655078927207</v>
      </c>
      <c r="CN87" s="3">
        <v>7.4918560152048652</v>
      </c>
      <c r="CO87" s="3">
        <v>7.1382445768859011</v>
      </c>
      <c r="CP87" s="3">
        <v>6.6144986633972582</v>
      </c>
      <c r="CQ87" s="3">
        <v>7.1527301464987465</v>
      </c>
      <c r="CR87" s="3">
        <v>0.80247918029708609</v>
      </c>
      <c r="CS87" s="3">
        <v>0.55220648939994399</v>
      </c>
      <c r="CV87" s="4"/>
      <c r="CW87" s="4"/>
      <c r="CX87" s="4"/>
      <c r="CY87" s="4"/>
      <c r="CZ87" s="4"/>
      <c r="DA87" s="4"/>
      <c r="DB87" s="4"/>
      <c r="DC87" s="4"/>
      <c r="DE87" s="4"/>
      <c r="DF87" s="4"/>
      <c r="DG87" s="4"/>
      <c r="DH87" s="4"/>
    </row>
    <row r="88" spans="11:122">
      <c r="K88" s="9"/>
      <c r="L88" s="9"/>
      <c r="M88" s="9"/>
      <c r="N88" s="9"/>
      <c r="O88" s="9"/>
      <c r="P88" s="9"/>
      <c r="Q88" s="9"/>
      <c r="R88" s="9"/>
      <c r="S88" s="9"/>
      <c r="T88" s="9"/>
      <c r="U88" s="9"/>
      <c r="W88" s="9"/>
      <c r="X88" s="9"/>
      <c r="Y88" s="9"/>
      <c r="Z88" s="9"/>
      <c r="AA88" s="9"/>
      <c r="AB88" s="9"/>
      <c r="AC88" s="9"/>
      <c r="AD88" s="9"/>
      <c r="AE88" s="9"/>
      <c r="AF88" s="9"/>
      <c r="AG88" s="9"/>
      <c r="AH88" s="4"/>
      <c r="AS88" s="9"/>
      <c r="AT88" s="9"/>
      <c r="BC88" s="9"/>
      <c r="BD88" s="9"/>
      <c r="BE88" s="9"/>
      <c r="CB88" s="12">
        <v>0</v>
      </c>
      <c r="CC88" s="11">
        <v>0</v>
      </c>
      <c r="CD88" s="11">
        <v>1</v>
      </c>
      <c r="CE88" s="11">
        <v>-1</v>
      </c>
      <c r="CF88" s="11">
        <v>0</v>
      </c>
      <c r="CG88" s="30">
        <v>1</v>
      </c>
      <c r="CH88" s="4" t="s">
        <v>10</v>
      </c>
      <c r="CL88" s="2">
        <v>-1.6712987588227066</v>
      </c>
      <c r="CM88" s="2">
        <v>-0.4329221881058769</v>
      </c>
      <c r="CN88" s="2">
        <v>-1.4236789722820431</v>
      </c>
      <c r="CO88" s="2">
        <v>1.0008695373542396</v>
      </c>
      <c r="CP88" s="2">
        <v>1.1218132030270822</v>
      </c>
      <c r="CQ88" s="2">
        <v>1.1305606202119909</v>
      </c>
      <c r="CR88" s="2">
        <v>1.1075150044153494</v>
      </c>
      <c r="CS88" s="2">
        <v>1.0806312405156571</v>
      </c>
      <c r="CV88" s="4"/>
      <c r="CW88" s="4"/>
      <c r="CX88" s="4"/>
      <c r="CY88" s="4"/>
      <c r="CZ88" s="4"/>
      <c r="DA88" s="1" t="s">
        <v>39</v>
      </c>
      <c r="DB88" s="4"/>
      <c r="DC88" s="4"/>
      <c r="DE88" s="4"/>
      <c r="DF88" s="4"/>
      <c r="DG88" s="4"/>
      <c r="DH88" s="4"/>
      <c r="DK88" s="4" t="s">
        <v>8</v>
      </c>
      <c r="DL88" s="4" t="s">
        <v>8</v>
      </c>
      <c r="DM88" s="4" t="s">
        <v>8</v>
      </c>
      <c r="DN88" s="4" t="s">
        <v>8</v>
      </c>
      <c r="DO88" s="4" t="s">
        <v>8</v>
      </c>
      <c r="DP88" s="4" t="s">
        <v>8</v>
      </c>
      <c r="DQ88" s="4" t="s">
        <v>8</v>
      </c>
      <c r="DR88" s="4" t="s">
        <v>8</v>
      </c>
    </row>
    <row r="89" spans="11:122">
      <c r="K89" s="9"/>
      <c r="L89" s="9"/>
      <c r="M89" s="9"/>
      <c r="N89" s="9"/>
      <c r="O89" s="9"/>
      <c r="P89" s="9"/>
      <c r="Q89" s="9"/>
      <c r="R89" s="9"/>
      <c r="S89" s="9"/>
      <c r="T89" s="9"/>
      <c r="U89" s="9"/>
      <c r="W89" s="9"/>
      <c r="X89" s="9"/>
      <c r="Y89" s="9"/>
      <c r="Z89" s="9"/>
      <c r="AA89" s="9"/>
      <c r="AB89" s="9"/>
      <c r="AC89" s="9"/>
      <c r="AD89" s="9"/>
      <c r="AE89" s="9"/>
      <c r="AF89" s="9"/>
      <c r="AG89" s="9"/>
      <c r="AH89" s="23"/>
      <c r="AS89" s="9"/>
      <c r="AT89" s="9"/>
      <c r="BC89" s="9"/>
      <c r="BD89" s="9"/>
      <c r="BE89" s="9"/>
      <c r="CV89" s="4"/>
      <c r="CW89" s="4"/>
      <c r="CX89" s="4"/>
      <c r="DA89" s="6" cm="1">
        <f t="array" ref="DA89:DH91">CL93:CS95</f>
        <v>7.4344888657663137</v>
      </c>
      <c r="DB89" s="6">
        <v>3.1849250591072931</v>
      </c>
      <c r="DC89" s="6">
        <v>8.8955946253656926</v>
      </c>
      <c r="DD89" s="6">
        <v>5.0316090480616564</v>
      </c>
      <c r="DE89" s="6">
        <v>8.8877417606017861</v>
      </c>
      <c r="DF89" s="6">
        <v>4.6805620422328893</v>
      </c>
      <c r="DG89" s="6">
        <v>1.4943566122618277</v>
      </c>
      <c r="DH89" s="6">
        <v>1.3494002669628027</v>
      </c>
      <c r="DJ89" s="4" t="s">
        <v>10</v>
      </c>
      <c r="DK89" s="35" cm="1">
        <f t="array" ref="DK89:DR91">MMULT(_xlfn.ANCHORARRAY(DA89),DK79:DR86)</f>
        <v>7.4344888657663137</v>
      </c>
      <c r="DL89" s="35">
        <v>3.1849250591072931</v>
      </c>
      <c r="DM89" s="35">
        <v>7.276508955290204</v>
      </c>
      <c r="DN89" s="35">
        <v>3.830625022756144</v>
      </c>
      <c r="DO89" s="35">
        <v>3.184993903467531</v>
      </c>
      <c r="DP89" s="35">
        <v>3.5032185166813017</v>
      </c>
      <c r="DQ89" s="35">
        <v>4.0260806166618002</v>
      </c>
      <c r="DR89" s="35">
        <v>4.3132950089365645</v>
      </c>
    </row>
    <row r="90" spans="11:122">
      <c r="AF90" s="9"/>
      <c r="AG90" s="9"/>
      <c r="AH90" s="1" t="s">
        <v>43</v>
      </c>
      <c r="AS90" s="9"/>
      <c r="AT90" s="9"/>
      <c r="BC90" s="9"/>
      <c r="BD90" s="9"/>
      <c r="BE90" s="9"/>
      <c r="CV90" s="4"/>
      <c r="DA90" s="3">
        <v>2.3828950303754728</v>
      </c>
      <c r="DB90" s="3">
        <v>7.7600384764361596</v>
      </c>
      <c r="DC90" s="3">
        <v>5.5447078577022131</v>
      </c>
      <c r="DD90" s="3">
        <v>4.1766755477616577</v>
      </c>
      <c r="DE90" s="3">
        <v>4.8433269796994125</v>
      </c>
      <c r="DF90" s="3">
        <v>4.5880876731037112</v>
      </c>
      <c r="DG90" s="3">
        <v>0.4049934025785773</v>
      </c>
      <c r="DH90" s="3">
        <v>0.27729722439934457</v>
      </c>
      <c r="DJ90" s="4" t="s">
        <v>10</v>
      </c>
      <c r="DK90" s="34">
        <v>2.3828950303754728</v>
      </c>
      <c r="DL90" s="34">
        <v>7.7600384764361596</v>
      </c>
      <c r="DM90" s="34">
        <v>2.635380723271024</v>
      </c>
      <c r="DN90" s="34">
        <v>6.5071025301569962</v>
      </c>
      <c r="DO90" s="34">
        <v>7.7599994698489958</v>
      </c>
      <c r="DP90" s="34">
        <v>7.0854311472553331</v>
      </c>
      <c r="DQ90" s="34">
        <v>6.3736591506086784</v>
      </c>
      <c r="DR90" s="34">
        <v>5.0993301784896437</v>
      </c>
    </row>
    <row r="91" spans="11:122">
      <c r="P91" s="4"/>
      <c r="Q91" s="4"/>
      <c r="R91" s="4"/>
      <c r="S91" s="4"/>
      <c r="T91" s="4"/>
      <c r="U91" s="4"/>
      <c r="AA91" s="4"/>
      <c r="AB91" s="4"/>
      <c r="AC91" s="4"/>
      <c r="AF91" s="9"/>
      <c r="AG91" s="9"/>
      <c r="AH91" s="4">
        <v>1</v>
      </c>
      <c r="AJ91" s="4"/>
      <c r="AM91" s="4" t="s">
        <v>22</v>
      </c>
      <c r="AS91" s="9"/>
      <c r="AT91" s="9"/>
      <c r="CB91" s="4"/>
      <c r="CC91" s="4"/>
      <c r="CD91" s="4"/>
      <c r="CE91" s="4"/>
      <c r="CF91" s="4"/>
      <c r="CG91" s="4"/>
      <c r="CH91" s="4"/>
      <c r="CM91" s="4"/>
      <c r="CN91" s="4"/>
      <c r="CO91" s="4"/>
      <c r="CV91" s="4"/>
      <c r="DA91" s="2">
        <v>2.4609638082317273</v>
      </c>
      <c r="DB91" s="2">
        <v>-0.52282510783525948</v>
      </c>
      <c r="DC91" s="2">
        <v>4.3521113043664172</v>
      </c>
      <c r="DD91" s="2">
        <v>3.8151025990172815</v>
      </c>
      <c r="DE91" s="2">
        <v>4.0071719475462171</v>
      </c>
      <c r="DF91" s="2">
        <v>4.0683315734039613</v>
      </c>
      <c r="DG91" s="2">
        <v>1.0758580911503071</v>
      </c>
      <c r="DH91" s="2">
        <v>1.0650904471204108</v>
      </c>
      <c r="DJ91" s="4" t="s">
        <v>10</v>
      </c>
      <c r="DK91" s="33">
        <v>2.4609638082317273</v>
      </c>
      <c r="DL91" s="33">
        <v>-0.52282510783525948</v>
      </c>
      <c r="DM91" s="33">
        <v>2.3591207304647388</v>
      </c>
      <c r="DN91" s="33">
        <v>0.99394724652314892</v>
      </c>
      <c r="DO91" s="33">
        <v>-0.52276633163285546</v>
      </c>
      <c r="DP91" s="33">
        <v>0.45252119242238559</v>
      </c>
      <c r="DQ91" s="33">
        <v>0.9272197176113407</v>
      </c>
      <c r="DR91" s="33">
        <v>1.3846663205546315</v>
      </c>
    </row>
    <row r="92" spans="11:122">
      <c r="P92" s="23" t="s">
        <v>40</v>
      </c>
      <c r="Q92" s="4"/>
      <c r="R92" s="4"/>
      <c r="S92" s="4"/>
      <c r="T92" s="4"/>
      <c r="U92" s="4"/>
      <c r="Z92" s="4" t="s">
        <v>39</v>
      </c>
      <c r="AA92" s="4"/>
      <c r="AB92" s="4"/>
      <c r="AC92" s="4"/>
      <c r="AD92" s="4"/>
      <c r="AE92" s="4"/>
      <c r="AF92" s="9"/>
      <c r="AG92" s="9"/>
      <c r="AH92" s="4"/>
      <c r="AI92" s="4"/>
      <c r="AJ92" s="4"/>
      <c r="AL92" s="4"/>
      <c r="AM92" s="6" cm="1">
        <f t="array" ref="AM92:AR94">Z70:AE72</f>
        <v>9.6746013463877052</v>
      </c>
      <c r="AN92" s="6">
        <v>6.4952187434880706</v>
      </c>
      <c r="AO92" s="6">
        <v>10.308355503014587</v>
      </c>
      <c r="AP92" s="6">
        <v>10.139808517112671</v>
      </c>
      <c r="AQ92" s="6">
        <v>8.058288295023921</v>
      </c>
      <c r="AR92" s="6">
        <v>9.0236162486395202</v>
      </c>
      <c r="AS92" s="9"/>
      <c r="AT92" s="9"/>
      <c r="CB92" s="23" t="s">
        <v>40</v>
      </c>
      <c r="CC92" s="4"/>
      <c r="CD92" s="4"/>
      <c r="CE92" s="4"/>
      <c r="CF92" s="4"/>
      <c r="CG92" s="4"/>
      <c r="CH92" s="4"/>
      <c r="CL92" s="4" t="s">
        <v>39</v>
      </c>
      <c r="CM92" s="4"/>
      <c r="CN92" s="4"/>
      <c r="CO92" s="4"/>
      <c r="CP92" s="4"/>
      <c r="CQ92" s="4"/>
      <c r="CR92" s="4"/>
      <c r="CS92" s="4"/>
    </row>
    <row r="93" spans="11:122">
      <c r="N93" s="1">
        <v>0</v>
      </c>
      <c r="P93" s="18">
        <v>1</v>
      </c>
      <c r="Q93" s="17">
        <v>1</v>
      </c>
      <c r="R93" s="17">
        <v>-1</v>
      </c>
      <c r="S93" s="17">
        <v>0</v>
      </c>
      <c r="T93" s="32">
        <v>1</v>
      </c>
      <c r="U93" s="4" t="s">
        <v>10</v>
      </c>
      <c r="Z93" s="6" cm="1">
        <f t="array" ref="Z93:AE98">MMULT(P93:T98,_xlfn.ANCHORARRAY(Z50))</f>
        <v>6.861342848790029</v>
      </c>
      <c r="AA93" s="6">
        <v>7.1121906355790028</v>
      </c>
      <c r="AB93" s="6">
        <v>5.0923763075245603</v>
      </c>
      <c r="AC93" s="6">
        <v>7.0448624971140621</v>
      </c>
      <c r="AD93" s="6">
        <v>4.0191488937559772</v>
      </c>
      <c r="AE93" s="6">
        <v>3.0078273490663245</v>
      </c>
      <c r="AF93" s="9"/>
      <c r="AG93" s="9"/>
      <c r="AH93" s="4"/>
      <c r="AI93" s="4"/>
      <c r="AJ93" s="4"/>
      <c r="AL93" s="4"/>
      <c r="AM93" s="3">
        <v>6.9393124324354236</v>
      </c>
      <c r="AN93" s="3">
        <v>4.7170615250981713</v>
      </c>
      <c r="AO93" s="3">
        <v>6.3440782957610571</v>
      </c>
      <c r="AP93" s="3">
        <v>6.1454844464981973</v>
      </c>
      <c r="AQ93" s="3">
        <v>4.0591882275259463</v>
      </c>
      <c r="AR93" s="3">
        <v>1.0237588873313261</v>
      </c>
      <c r="AS93" s="9"/>
      <c r="AT93" s="9"/>
      <c r="BZ93" s="1">
        <v>0</v>
      </c>
      <c r="CB93" s="18">
        <v>1</v>
      </c>
      <c r="CC93" s="17">
        <v>1</v>
      </c>
      <c r="CD93" s="17">
        <v>-1</v>
      </c>
      <c r="CE93" s="17">
        <v>0</v>
      </c>
      <c r="CF93" s="17">
        <v>1</v>
      </c>
      <c r="CG93" s="32">
        <v>1</v>
      </c>
      <c r="CH93" s="4" t="s">
        <v>10</v>
      </c>
      <c r="CL93" s="6" cm="1">
        <f t="array" ref="CL93:CS101">MMULT($CB93:$CG101,CL52:CS57)</f>
        <v>7.4344888657663137</v>
      </c>
      <c r="CM93" s="6">
        <v>3.1849250591072931</v>
      </c>
      <c r="CN93" s="6">
        <v>8.8955946253656926</v>
      </c>
      <c r="CO93" s="6">
        <v>5.0316090480616564</v>
      </c>
      <c r="CP93" s="6">
        <v>8.8877417606017861</v>
      </c>
      <c r="CQ93" s="6">
        <v>4.6805620422328893</v>
      </c>
      <c r="CR93" s="6">
        <v>1.4943566122618277</v>
      </c>
      <c r="CS93" s="6">
        <v>1.3494002669628027</v>
      </c>
      <c r="CV93" s="1" t="s">
        <v>43</v>
      </c>
    </row>
    <row r="94" spans="11:122">
      <c r="P94" s="15">
        <v>0</v>
      </c>
      <c r="Q94" s="14">
        <v>1</v>
      </c>
      <c r="R94" s="14">
        <v>0</v>
      </c>
      <c r="S94" s="14">
        <v>1</v>
      </c>
      <c r="T94" s="31">
        <v>0</v>
      </c>
      <c r="U94" s="4" t="s">
        <v>10</v>
      </c>
      <c r="Z94" s="3">
        <v>6.714479492687552</v>
      </c>
      <c r="AA94" s="3">
        <v>1.9040348710949502</v>
      </c>
      <c r="AB94" s="3">
        <v>5.3755689299390195</v>
      </c>
      <c r="AC94" s="3">
        <v>5.1505230866868104</v>
      </c>
      <c r="AD94" s="3">
        <v>4.0599880008799669</v>
      </c>
      <c r="AE94" s="3">
        <v>2.0238856730931962</v>
      </c>
      <c r="AF94" s="9"/>
      <c r="AG94" s="9"/>
      <c r="AH94" s="4"/>
      <c r="AI94" s="4"/>
      <c r="AJ94" s="4"/>
      <c r="AL94" s="4"/>
      <c r="AM94" s="2">
        <v>-5.2068490128383411</v>
      </c>
      <c r="AN94" s="2">
        <v>-5.2681074151311993</v>
      </c>
      <c r="AO94" s="2">
        <v>-0.12186541982928301</v>
      </c>
      <c r="AP94" s="2">
        <v>-5.0497744258270902</v>
      </c>
      <c r="AQ94" s="2">
        <v>0.98005933209003349</v>
      </c>
      <c r="AR94" s="2">
        <v>-3.0079536300703191</v>
      </c>
      <c r="AS94" s="9"/>
      <c r="AT94" s="9"/>
      <c r="CB94" s="15">
        <v>0</v>
      </c>
      <c r="CC94" s="14">
        <v>1</v>
      </c>
      <c r="CD94" s="14">
        <v>0</v>
      </c>
      <c r="CE94" s="14">
        <v>1</v>
      </c>
      <c r="CF94" s="14">
        <v>0</v>
      </c>
      <c r="CG94" s="31">
        <v>0</v>
      </c>
      <c r="CH94" s="4" t="s">
        <v>10</v>
      </c>
      <c r="CL94" s="3">
        <v>2.3828950303754728</v>
      </c>
      <c r="CM94" s="3">
        <v>7.7600384764361596</v>
      </c>
      <c r="CN94" s="3">
        <v>5.5447078577022131</v>
      </c>
      <c r="CO94" s="3">
        <v>4.1766755477616577</v>
      </c>
      <c r="CP94" s="3">
        <v>4.8433269796994125</v>
      </c>
      <c r="CQ94" s="3">
        <v>4.5880876731037112</v>
      </c>
      <c r="CR94" s="3">
        <v>0.4049934025785773</v>
      </c>
      <c r="CS94" s="3">
        <v>0.27729722439934457</v>
      </c>
      <c r="CV94" s="4">
        <v>1</v>
      </c>
      <c r="CX94" s="4"/>
      <c r="DA94" s="4" t="s">
        <v>22</v>
      </c>
    </row>
    <row r="95" spans="11:122">
      <c r="P95" s="12">
        <v>0</v>
      </c>
      <c r="Q95" s="11">
        <v>-1</v>
      </c>
      <c r="R95" s="11">
        <v>-1</v>
      </c>
      <c r="S95" s="11">
        <v>1</v>
      </c>
      <c r="T95" s="30">
        <v>-1</v>
      </c>
      <c r="U95" s="4" t="s">
        <v>10</v>
      </c>
      <c r="Z95" s="2">
        <v>-1.6750692869401802</v>
      </c>
      <c r="AA95" s="2">
        <v>-3.3105432929911922</v>
      </c>
      <c r="AB95" s="2">
        <v>-5.8089312776780542</v>
      </c>
      <c r="AC95" s="2">
        <v>-3.9391955425139802</v>
      </c>
      <c r="AD95" s="2">
        <v>-5.9783096266506526</v>
      </c>
      <c r="AE95" s="2">
        <v>-6.9917690210205077</v>
      </c>
      <c r="AF95" s="9"/>
      <c r="AG95" s="9"/>
      <c r="AH95" s="4"/>
      <c r="AI95" s="4"/>
      <c r="AJ95" s="4"/>
      <c r="AL95" s="4"/>
      <c r="AM95" s="4"/>
      <c r="AN95" s="4"/>
      <c r="AO95" s="4"/>
      <c r="AP95" s="4"/>
      <c r="AS95" s="9"/>
      <c r="AT95" s="9"/>
      <c r="BC95" s="9"/>
      <c r="BD95" s="9"/>
      <c r="CB95" s="12">
        <v>0</v>
      </c>
      <c r="CC95" s="11">
        <v>-1</v>
      </c>
      <c r="CD95" s="11">
        <v>0</v>
      </c>
      <c r="CE95" s="11">
        <v>1</v>
      </c>
      <c r="CF95" s="11">
        <v>1</v>
      </c>
      <c r="CG95" s="30">
        <v>0</v>
      </c>
      <c r="CH95" s="4" t="s">
        <v>10</v>
      </c>
      <c r="CL95" s="2">
        <v>2.4609638082317273</v>
      </c>
      <c r="CM95" s="2">
        <v>-0.52282510783525948</v>
      </c>
      <c r="CN95" s="2">
        <v>4.3521113043664172</v>
      </c>
      <c r="CO95" s="2">
        <v>3.8151025990172815</v>
      </c>
      <c r="CP95" s="2">
        <v>4.0071719475462171</v>
      </c>
      <c r="CQ95" s="2">
        <v>4.0683315734039613</v>
      </c>
      <c r="CR95" s="2">
        <v>1.0758580911503071</v>
      </c>
      <c r="CS95" s="2">
        <v>1.0650904471204108</v>
      </c>
      <c r="CV95" s="4"/>
      <c r="CW95" s="4"/>
      <c r="CX95" s="4"/>
      <c r="CZ95" s="4"/>
      <c r="DA95" s="6" cm="1">
        <f t="array" ref="DA95:DH97">CL70:CS72</f>
        <v>4.1509621182543448</v>
      </c>
      <c r="DB95" s="6">
        <v>10.604904291378352</v>
      </c>
      <c r="DC95" s="6">
        <v>10.064267307001881</v>
      </c>
      <c r="DD95" s="6">
        <v>9.4103245187589906</v>
      </c>
      <c r="DE95" s="6">
        <v>12.261673744139218</v>
      </c>
      <c r="DF95" s="6">
        <v>10.985649197514725</v>
      </c>
      <c r="DG95" s="6">
        <v>2.7242036661746263</v>
      </c>
      <c r="DH95" s="6">
        <v>2.5157174128141397</v>
      </c>
    </row>
    <row r="96" spans="11:122">
      <c r="N96" s="1">
        <v>1</v>
      </c>
      <c r="P96" s="18">
        <v>-1</v>
      </c>
      <c r="Q96" s="17">
        <v>1</v>
      </c>
      <c r="R96" s="17">
        <v>1</v>
      </c>
      <c r="S96" s="17">
        <v>0</v>
      </c>
      <c r="T96" s="32">
        <v>1</v>
      </c>
      <c r="U96" s="4" t="s">
        <v>10</v>
      </c>
      <c r="Z96" s="6">
        <v>1.7530388705855742</v>
      </c>
      <c r="AA96" s="6">
        <v>0.91541418251036033</v>
      </c>
      <c r="AB96" s="6">
        <v>7.060633265914551</v>
      </c>
      <c r="AC96" s="6">
        <v>3.0398174918981158</v>
      </c>
      <c r="AD96" s="6">
        <v>6.0183489604206217</v>
      </c>
      <c r="AE96" s="6">
        <v>5.0077005592855102</v>
      </c>
      <c r="AF96" s="9"/>
      <c r="AG96" s="9"/>
      <c r="AH96" s="4"/>
      <c r="AI96" s="4"/>
      <c r="AJ96" s="4"/>
      <c r="AL96" s="4"/>
      <c r="AM96" s="23" t="s">
        <v>42</v>
      </c>
      <c r="AN96" s="4"/>
      <c r="AO96" s="4"/>
      <c r="AP96" s="4"/>
      <c r="AS96" s="9"/>
      <c r="AT96" s="9"/>
      <c r="AV96" s="4" t="s">
        <v>28</v>
      </c>
      <c r="AW96" s="4">
        <v>0</v>
      </c>
      <c r="AX96" s="4">
        <v>1</v>
      </c>
      <c r="AY96" s="4">
        <v>2</v>
      </c>
      <c r="AZ96" s="4">
        <v>3</v>
      </c>
      <c r="BA96" s="4">
        <v>4</v>
      </c>
      <c r="BB96" s="4">
        <v>5</v>
      </c>
      <c r="BC96" s="9"/>
      <c r="BD96" s="9"/>
      <c r="BZ96" s="1">
        <v>1</v>
      </c>
      <c r="CB96" s="18">
        <v>-1</v>
      </c>
      <c r="CC96" s="17">
        <v>1</v>
      </c>
      <c r="CD96" s="17">
        <v>1</v>
      </c>
      <c r="CE96" s="17">
        <v>0</v>
      </c>
      <c r="CF96" s="17">
        <v>0</v>
      </c>
      <c r="CG96" s="32">
        <v>1</v>
      </c>
      <c r="CH96" s="4" t="s">
        <v>10</v>
      </c>
      <c r="CL96" s="6">
        <v>-3.0651633543576584</v>
      </c>
      <c r="CM96" s="6">
        <v>6.4329178630677282</v>
      </c>
      <c r="CN96" s="6">
        <v>0.17061360516498714</v>
      </c>
      <c r="CO96" s="6">
        <v>2.2006633999457055</v>
      </c>
      <c r="CP96" s="6">
        <v>2.9758930301067279</v>
      </c>
      <c r="CQ96" s="6">
        <v>4.7236441280376766</v>
      </c>
      <c r="CR96" s="6">
        <v>0.51482830386848977</v>
      </c>
      <c r="CS96" s="6">
        <v>0.35900548887437123</v>
      </c>
      <c r="CV96" s="4"/>
      <c r="CW96" s="4"/>
      <c r="CX96" s="4"/>
      <c r="CZ96" s="4"/>
      <c r="DA96" s="3">
        <v>2.5717193202119706</v>
      </c>
      <c r="DB96" s="3">
        <v>9.1091655078927207</v>
      </c>
      <c r="DC96" s="3">
        <v>7.4918560152048652</v>
      </c>
      <c r="DD96" s="3">
        <v>7.1382445768859011</v>
      </c>
      <c r="DE96" s="3">
        <v>6.6144986633972582</v>
      </c>
      <c r="DF96" s="3">
        <v>7.1527301464987465</v>
      </c>
      <c r="DG96" s="3">
        <v>0.80247918029708609</v>
      </c>
      <c r="DH96" s="3">
        <v>0.55220648939994399</v>
      </c>
    </row>
    <row r="97" spans="14:122">
      <c r="P97" s="15">
        <v>-1</v>
      </c>
      <c r="Q97" s="14">
        <v>0</v>
      </c>
      <c r="R97" s="14">
        <v>0</v>
      </c>
      <c r="S97" s="14">
        <v>1</v>
      </c>
      <c r="T97" s="31">
        <v>-1</v>
      </c>
      <c r="U97" s="4" t="s">
        <v>10</v>
      </c>
      <c r="Z97" s="3">
        <v>-1.5145078130786183</v>
      </c>
      <c r="AA97" s="3">
        <v>-6.0972343736790027</v>
      </c>
      <c r="AB97" s="3">
        <v>-1.6989459812123044</v>
      </c>
      <c r="AC97" s="3">
        <v>-3.8915014457344879</v>
      </c>
      <c r="AD97" s="3">
        <v>-1.9587109266249974</v>
      </c>
      <c r="AE97" s="3">
        <v>-4.9838703566272251</v>
      </c>
      <c r="AF97" s="9"/>
      <c r="AG97" s="9"/>
      <c r="AH97" s="4"/>
      <c r="AI97" s="4" t="s">
        <v>41</v>
      </c>
      <c r="AJ97" s="4"/>
      <c r="AL97" s="4"/>
      <c r="AM97" s="4" t="s">
        <v>8</v>
      </c>
      <c r="AN97" s="4" t="s">
        <v>8</v>
      </c>
      <c r="AO97" s="4" t="s">
        <v>8</v>
      </c>
      <c r="AP97" s="4" t="s">
        <v>8</v>
      </c>
      <c r="AQ97" s="4" t="s">
        <v>8</v>
      </c>
      <c r="AR97" s="4" t="s">
        <v>8</v>
      </c>
      <c r="AS97" s="9"/>
      <c r="AT97" s="9"/>
      <c r="AV97" s="4"/>
      <c r="AW97" s="4"/>
      <c r="AX97" s="4"/>
      <c r="AY97" s="4"/>
      <c r="AZ97" s="4"/>
      <c r="BA97" s="4"/>
      <c r="BB97" s="4"/>
      <c r="BC97" s="9"/>
      <c r="BD97" s="9"/>
      <c r="CB97" s="15">
        <v>-1</v>
      </c>
      <c r="CC97" s="14">
        <v>0</v>
      </c>
      <c r="CD97" s="14">
        <v>0</v>
      </c>
      <c r="CE97" s="14">
        <v>1</v>
      </c>
      <c r="CF97" s="14">
        <v>0</v>
      </c>
      <c r="CG97" s="31">
        <v>-1</v>
      </c>
      <c r="CH97" s="4" t="s">
        <v>10</v>
      </c>
      <c r="CL97" s="3">
        <v>-2.5610909238413009</v>
      </c>
      <c r="CM97" s="3">
        <v>1.7160999088337145</v>
      </c>
      <c r="CN97" s="3">
        <v>-1.9439826972709153</v>
      </c>
      <c r="CO97" s="3">
        <v>-2.1794520011585901</v>
      </c>
      <c r="CP97" s="3">
        <v>-2.2064534704847047</v>
      </c>
      <c r="CQ97" s="3">
        <v>-0.17022829636441061</v>
      </c>
      <c r="CR97" s="3">
        <v>-1.1260096462957612</v>
      </c>
      <c r="CS97" s="3">
        <v>-1.0892335174206125</v>
      </c>
      <c r="CV97" s="4"/>
      <c r="CW97" s="4"/>
      <c r="CX97" s="4"/>
      <c r="CZ97" s="4"/>
      <c r="DA97" s="2">
        <v>-2.1679777245502363</v>
      </c>
      <c r="DB97" s="2">
        <v>-1.7346480424368154</v>
      </c>
      <c r="DC97" s="2">
        <v>-4.3232112224320183</v>
      </c>
      <c r="DD97" s="2">
        <v>-5.844422843172973</v>
      </c>
      <c r="DE97" s="2">
        <v>0.48871729099364414</v>
      </c>
      <c r="DF97" s="2">
        <v>-1.308170614901242</v>
      </c>
      <c r="DG97" s="2">
        <v>-0.18846014501071462</v>
      </c>
      <c r="DH97" s="2">
        <v>-0.11763297460399991</v>
      </c>
    </row>
    <row r="98" spans="14:122">
      <c r="P98" s="12">
        <v>0</v>
      </c>
      <c r="Q98" s="11">
        <v>0</v>
      </c>
      <c r="R98" s="11">
        <v>-1</v>
      </c>
      <c r="S98" s="11">
        <v>-1</v>
      </c>
      <c r="T98" s="30">
        <v>0</v>
      </c>
      <c r="U98" s="4" t="s">
        <v>10</v>
      </c>
      <c r="Z98" s="2">
        <v>-5.3674104866999031</v>
      </c>
      <c r="AA98" s="2">
        <v>-2.4814163344433888</v>
      </c>
      <c r="AB98" s="2">
        <v>-4.2318507162950318</v>
      </c>
      <c r="AC98" s="2">
        <v>-5.097468522606583</v>
      </c>
      <c r="AD98" s="2">
        <v>-3.039539367935622</v>
      </c>
      <c r="AE98" s="2">
        <v>-5.0158522944636026</v>
      </c>
      <c r="AF98" s="9"/>
      <c r="AG98" s="9"/>
      <c r="AH98" s="4"/>
      <c r="AI98" s="38" cm="1">
        <f t="array" ref="AI98:AK103">TRANSPOSE(Z83:AE85)</f>
        <v>-1.0602196270121014</v>
      </c>
      <c r="AJ98" s="37">
        <v>1.3470690059876487</v>
      </c>
      <c r="AK98" s="36">
        <v>-5.2068490128383411</v>
      </c>
      <c r="AL98" s="4" t="s">
        <v>10</v>
      </c>
      <c r="AM98" s="57" cm="1">
        <f t="array" ref="AM98:AR103">MMULT(_xlfn.ANCHORARRAY(AI98),_xlfn.ANCHORARRAY(AM92)) / SQRT(3)</f>
        <v>15.127620389446475</v>
      </c>
      <c r="AN98" s="56">
        <v>15.529618855679114</v>
      </c>
      <c r="AO98" s="56">
        <v>-1.0095978329023896</v>
      </c>
      <c r="AP98" s="56">
        <v>13.753280504675008</v>
      </c>
      <c r="AQ98" s="56">
        <v>-4.7218994326336281</v>
      </c>
      <c r="AR98" s="55">
        <v>4.3151269986018779</v>
      </c>
      <c r="AS98" s="9"/>
      <c r="AT98" s="9"/>
      <c r="AW98" s="57" cm="1">
        <f t="array" ref="AW98:AW103">SOFTMAX(AM98:AM103)</f>
        <v>9.5066588948503809E-4</v>
      </c>
      <c r="AX98" s="56" cm="1">
        <f t="array" ref="AX98:AX103">SOFTMAX(AN98:AN103)</f>
        <v>9.238762413360883E-3</v>
      </c>
      <c r="AY98" s="56" cm="1">
        <f t="array" ref="AY98:AY103">SOFTMAX(AO98:AO103)</f>
        <v>4.0406882064014569E-8</v>
      </c>
      <c r="AZ98" s="56" cm="1">
        <f t="array" ref="AZ98:AZ103">SOFTMAX(AP98:AP103)</f>
        <v>1.9751414929259855E-4</v>
      </c>
      <c r="BA98" s="56" cm="1">
        <f t="array" ref="BA98:BA103">SOFTMAX(AQ98:AQ103)</f>
        <v>3.3888218802451435E-8</v>
      </c>
      <c r="BB98" s="55" cm="1">
        <f t="array" ref="BB98:BB103">SOFTMAX(AR98:AR103)</f>
        <v>3.8078601851828595E-6</v>
      </c>
      <c r="BC98" s="9"/>
      <c r="BD98" s="9"/>
      <c r="CB98" s="12">
        <v>0</v>
      </c>
      <c r="CC98" s="11">
        <v>1</v>
      </c>
      <c r="CD98" s="11">
        <v>1</v>
      </c>
      <c r="CE98" s="11">
        <v>0</v>
      </c>
      <c r="CF98" s="11">
        <v>0</v>
      </c>
      <c r="CG98" s="30">
        <v>0</v>
      </c>
      <c r="CH98" s="4" t="s">
        <v>10</v>
      </c>
      <c r="CL98" s="2">
        <v>0.52277198171626837</v>
      </c>
      <c r="CM98" s="2">
        <v>5.9779892568737214</v>
      </c>
      <c r="CN98" s="2">
        <v>2.1738807279175179</v>
      </c>
      <c r="CO98" s="2">
        <v>2.2159760559916535</v>
      </c>
      <c r="CP98" s="2">
        <v>4.1939684990286494</v>
      </c>
      <c r="CQ98" s="2">
        <v>3.1540058199206671</v>
      </c>
      <c r="CR98" s="2">
        <v>1.115022629275418</v>
      </c>
      <c r="CS98" s="2">
        <v>1.0830191999144021</v>
      </c>
      <c r="CV98" s="4"/>
      <c r="CW98" s="4"/>
      <c r="CX98" s="4"/>
      <c r="CZ98" s="4"/>
      <c r="DA98" s="4"/>
      <c r="DB98" s="4"/>
      <c r="DC98" s="4"/>
      <c r="DD98" s="4"/>
    </row>
    <row r="99" spans="14:122">
      <c r="N99" s="9"/>
      <c r="O99" s="9"/>
      <c r="P99" s="9"/>
      <c r="Q99" s="9"/>
      <c r="R99" s="9"/>
      <c r="S99" s="9"/>
      <c r="T99" s="9"/>
      <c r="U99" s="9"/>
      <c r="V99" s="9"/>
      <c r="W99" s="9"/>
      <c r="X99" s="9"/>
      <c r="Y99" s="9"/>
      <c r="Z99" s="9"/>
      <c r="AA99" s="9"/>
      <c r="AB99" s="9"/>
      <c r="AC99" s="9"/>
      <c r="AD99" s="9"/>
      <c r="AE99" s="9"/>
      <c r="AF99" s="9"/>
      <c r="AG99" s="9"/>
      <c r="AH99" s="4"/>
      <c r="AI99" s="38">
        <v>1.5323860746012929</v>
      </c>
      <c r="AJ99" s="37">
        <v>-0.57738146334843865</v>
      </c>
      <c r="AK99" s="36">
        <v>-5.2681074151311993</v>
      </c>
      <c r="AL99" s="4" t="s">
        <v>10</v>
      </c>
      <c r="AM99" s="54">
        <v>22.082974552773376</v>
      </c>
      <c r="AN99" s="3">
        <v>20.197210412324367</v>
      </c>
      <c r="AO99" s="3">
        <v>7.375896411859884</v>
      </c>
      <c r="AP99" s="3">
        <v>22.281428753034863</v>
      </c>
      <c r="AQ99" s="3">
        <v>2.7953284475213049</v>
      </c>
      <c r="AR99" s="53">
        <v>16.790955076683321</v>
      </c>
      <c r="AS99" s="9"/>
      <c r="AT99" s="9"/>
      <c r="AW99" s="54">
        <v>0.99701075742526113</v>
      </c>
      <c r="AX99" s="3">
        <v>0.9833838137650891</v>
      </c>
      <c r="AY99" s="3">
        <v>1.7710434601117715E-4</v>
      </c>
      <c r="AZ99" s="3">
        <v>0.99844911802075043</v>
      </c>
      <c r="BA99" s="3">
        <v>6.2336057298405611E-5</v>
      </c>
      <c r="BB99" s="53">
        <v>0.99738833663858395</v>
      </c>
      <c r="BC99" s="9"/>
      <c r="BD99" s="9"/>
      <c r="BZ99" s="1">
        <v>2</v>
      </c>
      <c r="CB99" s="18">
        <v>1</v>
      </c>
      <c r="CC99" s="17">
        <v>1</v>
      </c>
      <c r="CD99" s="17">
        <v>0</v>
      </c>
      <c r="CE99" s="17">
        <v>0</v>
      </c>
      <c r="CF99" s="17">
        <v>1</v>
      </c>
      <c r="CG99" s="32">
        <v>1</v>
      </c>
      <c r="CH99" s="4" t="s">
        <v>10</v>
      </c>
      <c r="CL99" s="6">
        <v>6.9788588090127313</v>
      </c>
      <c r="CM99" s="6">
        <v>5.362301205097685</v>
      </c>
      <c r="CN99" s="6">
        <v>9.4783482360679194</v>
      </c>
      <c r="CO99" s="6">
        <v>6.8299082694274968</v>
      </c>
      <c r="CP99" s="6">
        <v>10.792348645763932</v>
      </c>
      <c r="CQ99" s="6">
        <v>6.6358985313584951</v>
      </c>
      <c r="CR99" s="6">
        <v>2.4735420735068532</v>
      </c>
      <c r="CS99" s="6">
        <v>2.3397209660984775</v>
      </c>
      <c r="CV99" s="4"/>
      <c r="CW99" s="4"/>
      <c r="CX99" s="4"/>
      <c r="CZ99" s="4"/>
      <c r="DA99" s="23" t="s">
        <v>47</v>
      </c>
      <c r="DB99" s="4"/>
      <c r="DC99" s="4"/>
      <c r="DD99" s="4"/>
      <c r="DJ99" s="4" t="s">
        <v>28</v>
      </c>
      <c r="DK99" s="4">
        <v>0</v>
      </c>
      <c r="DL99" s="4">
        <v>1</v>
      </c>
      <c r="DM99" s="4">
        <v>2</v>
      </c>
      <c r="DN99" s="4">
        <v>3</v>
      </c>
      <c r="DO99" s="4">
        <v>4</v>
      </c>
      <c r="DP99" s="4">
        <v>5</v>
      </c>
      <c r="DQ99" s="4">
        <v>6</v>
      </c>
      <c r="DR99" s="4">
        <v>7</v>
      </c>
    </row>
    <row r="100" spans="14:122">
      <c r="N100" s="9"/>
      <c r="O100" s="9"/>
      <c r="P100" s="9"/>
      <c r="Q100" s="9"/>
      <c r="R100" s="9"/>
      <c r="S100" s="9"/>
      <c r="T100" s="9"/>
      <c r="U100" s="9"/>
      <c r="V100" s="9"/>
      <c r="W100" s="9"/>
      <c r="X100" s="9"/>
      <c r="Y100" s="9"/>
      <c r="Z100" s="9"/>
      <c r="AA100" s="9"/>
      <c r="AB100" s="9"/>
      <c r="AC100" s="9"/>
      <c r="AD100" s="9"/>
      <c r="AE100" s="9"/>
      <c r="AF100" s="9"/>
      <c r="AG100" s="9"/>
      <c r="AI100" s="38">
        <v>1.8446540704245233</v>
      </c>
      <c r="AJ100" s="37">
        <v>1.1437182136439881</v>
      </c>
      <c r="AK100" s="36">
        <v>-0.12186541982928301</v>
      </c>
      <c r="AL100" s="4" t="s">
        <v>10</v>
      </c>
      <c r="AM100" s="54">
        <v>15.252119336215213</v>
      </c>
      <c r="AN100" s="3">
        <v>10.402940212676867</v>
      </c>
      <c r="AO100" s="3">
        <v>15.176251700785743</v>
      </c>
      <c r="AP100" s="3">
        <v>15.212333444751899</v>
      </c>
      <c r="AQ100" s="3">
        <v>11.193601472783069</v>
      </c>
      <c r="AR100" s="53">
        <v>10.49790663260031</v>
      </c>
      <c r="AS100" s="9"/>
      <c r="AT100" s="9"/>
      <c r="AW100" s="54">
        <v>1.0767059598746256E-3</v>
      </c>
      <c r="AX100" s="3">
        <v>5.4843549360803623E-5</v>
      </c>
      <c r="AY100" s="3">
        <v>0.43239481492269854</v>
      </c>
      <c r="AZ100" s="3">
        <v>8.4968285138341032E-4</v>
      </c>
      <c r="BA100" s="3">
        <v>0.27673428157137719</v>
      </c>
      <c r="BB100" s="53">
        <v>1.8442851598791173E-3</v>
      </c>
      <c r="BC100" s="9"/>
      <c r="BD100" s="9"/>
      <c r="CB100" s="15">
        <v>0</v>
      </c>
      <c r="CC100" s="14">
        <v>1</v>
      </c>
      <c r="CD100" s="14">
        <v>0</v>
      </c>
      <c r="CE100" s="14">
        <v>1</v>
      </c>
      <c r="CF100" s="14">
        <v>1</v>
      </c>
      <c r="CG100" s="31">
        <v>0</v>
      </c>
      <c r="CH100" s="4" t="s">
        <v>10</v>
      </c>
      <c r="CL100" s="3">
        <v>4.4177678851714308</v>
      </c>
      <c r="CM100" s="3">
        <v>7.0784011139313989</v>
      </c>
      <c r="CN100" s="3">
        <v>7.5343655387970045</v>
      </c>
      <c r="CO100" s="3">
        <v>4.6504562682689077</v>
      </c>
      <c r="CP100" s="3">
        <v>8.5858951752792265</v>
      </c>
      <c r="CQ100" s="3">
        <v>6.465670234994084</v>
      </c>
      <c r="CR100" s="3">
        <v>1.347532427211092</v>
      </c>
      <c r="CS100" s="3">
        <v>1.2504874486778652</v>
      </c>
      <c r="CV100" s="4"/>
      <c r="CW100" s="4" t="s">
        <v>41</v>
      </c>
      <c r="CX100" s="4"/>
      <c r="CZ100" s="4"/>
      <c r="DA100" s="4" t="s">
        <v>8</v>
      </c>
      <c r="DB100" s="4" t="s">
        <v>8</v>
      </c>
      <c r="DC100" s="4" t="s">
        <v>8</v>
      </c>
      <c r="DD100" s="4" t="s">
        <v>8</v>
      </c>
      <c r="DE100" s="4" t="s">
        <v>8</v>
      </c>
      <c r="DF100" s="4" t="s">
        <v>8</v>
      </c>
      <c r="DG100" s="4" t="s">
        <v>8</v>
      </c>
      <c r="DH100" s="4" t="s">
        <v>8</v>
      </c>
      <c r="DJ100" s="4"/>
      <c r="DK100" s="4"/>
      <c r="DL100" s="4"/>
      <c r="DM100" s="4"/>
      <c r="DN100" s="4"/>
      <c r="DO100" s="4"/>
      <c r="DP100" s="4"/>
      <c r="DQ100" s="4"/>
      <c r="DR100" s="4"/>
    </row>
    <row r="101" spans="14:122">
      <c r="N101" s="9"/>
      <c r="O101" s="9"/>
      <c r="P101" s="9"/>
      <c r="Q101" s="9"/>
      <c r="R101" s="9"/>
      <c r="S101" s="9"/>
      <c r="T101" s="9"/>
      <c r="U101" s="9"/>
      <c r="V101" s="9"/>
      <c r="W101" s="9"/>
      <c r="X101" s="9"/>
      <c r="Y101" s="9"/>
      <c r="Z101" s="9"/>
      <c r="AA101" s="9"/>
      <c r="AB101" s="9"/>
      <c r="AC101" s="9"/>
      <c r="AD101" s="9"/>
      <c r="AE101" s="9"/>
      <c r="AF101" s="9"/>
      <c r="AG101" s="9"/>
      <c r="AI101" s="38">
        <v>-5.5128528100493845E-2</v>
      </c>
      <c r="AJ101" s="37">
        <v>5.3054564080228239E-2</v>
      </c>
      <c r="AK101" s="36">
        <v>-5.0497744258270902</v>
      </c>
      <c r="AL101" s="4" t="s">
        <v>10</v>
      </c>
      <c r="AM101" s="54">
        <v>15.085139843433273</v>
      </c>
      <c r="AN101" s="3">
        <v>15.296862987848842</v>
      </c>
      <c r="AO101" s="3">
        <v>0.22152394215257862</v>
      </c>
      <c r="AP101" s="3">
        <v>14.588068041031784</v>
      </c>
      <c r="AQ101" s="3">
        <v>-2.9894975592733273</v>
      </c>
      <c r="AR101" s="53">
        <v>8.5138055132807509</v>
      </c>
      <c r="AS101" s="9"/>
      <c r="AT101" s="9"/>
      <c r="AW101" s="54">
        <v>9.1112684925573719E-4</v>
      </c>
      <c r="AX101" s="3">
        <v>7.3203055646372563E-3</v>
      </c>
      <c r="AY101" s="3">
        <v>1.383963809496099E-7</v>
      </c>
      <c r="AZ101" s="3">
        <v>4.5513667575539942E-4</v>
      </c>
      <c r="BA101" s="3">
        <v>1.916113878653771E-7</v>
      </c>
      <c r="BB101" s="53">
        <v>2.5359687878520425E-4</v>
      </c>
      <c r="BC101" s="9"/>
      <c r="BD101" s="9"/>
      <c r="CB101" s="12">
        <v>1</v>
      </c>
      <c r="CC101" s="11">
        <v>1</v>
      </c>
      <c r="CD101" s="11">
        <v>1</v>
      </c>
      <c r="CE101" s="11">
        <v>0</v>
      </c>
      <c r="CF101" s="11">
        <v>-1</v>
      </c>
      <c r="CG101" s="30">
        <v>2</v>
      </c>
      <c r="CH101" s="4" t="s">
        <v>10</v>
      </c>
      <c r="CL101" s="2">
        <v>2.6423073325037301</v>
      </c>
      <c r="CM101" s="2">
        <v>10.252079107554158</v>
      </c>
      <c r="CN101" s="2">
        <v>8.0289346420832146</v>
      </c>
      <c r="CO101" s="2">
        <v>10.642215078903082</v>
      </c>
      <c r="CP101" s="2">
        <v>6.9829908234642932</v>
      </c>
      <c r="CQ101" s="2">
        <v>7.4007123700983906</v>
      </c>
      <c r="CR101" s="2">
        <v>1.965135263205358</v>
      </c>
      <c r="CS101" s="2">
        <v>1.6585704816777107</v>
      </c>
      <c r="CV101" s="4"/>
      <c r="CW101" s="38" cm="1">
        <f t="array" ref="CW101:CY108">TRANSPOSE(CL83:CS85)</f>
        <v>0.21836339315431119</v>
      </c>
      <c r="CX101" s="37">
        <v>2.3828950303754728</v>
      </c>
      <c r="CY101" s="36">
        <v>-1.5121008730796892</v>
      </c>
      <c r="CZ101" s="4" t="s">
        <v>10</v>
      </c>
      <c r="DA101" s="6" cm="1">
        <f t="array" ref="DA101:DH108">MMULT(CW101:CY108,_xlfn.ANCHORARRAY(DA95))/SQRT(3)+DA63:DH70</f>
        <v>5.9540726667455743</v>
      </c>
      <c r="DB101" s="6">
        <v>15.38342340062241</v>
      </c>
      <c r="DC101" s="6">
        <v>15.350072511414647</v>
      </c>
      <c r="DD101" s="6">
        <v>16.109178023153738</v>
      </c>
      <c r="DE101" s="6">
        <v>10.219196087209122</v>
      </c>
      <c r="DF101" s="6">
        <v>12.36750942281955</v>
      </c>
      <c r="DG101" s="6">
        <v>1.6119970294805637</v>
      </c>
      <c r="DH101" s="6">
        <v>1.1795633271757344</v>
      </c>
      <c r="DK101" s="6" cm="1">
        <f t="array" ref="DK101:DK108">SOFTMAX(DA101:DA108)</f>
        <v>1</v>
      </c>
      <c r="DL101" s="6" cm="1">
        <f t="array" ref="DL101:DL108">SOFTMAX(DB101:DB108)</f>
        <v>3.0060760023322727E-6</v>
      </c>
      <c r="DM101" s="6" cm="1">
        <f t="array" ref="DM101:DM108">SOFTMAX(DC101:DC108)</f>
        <v>8.5062291432006998E-2</v>
      </c>
      <c r="DN101" s="6" cm="1">
        <f t="array" ref="DN101:DN108">SOFTMAX(DD101:DD108)</f>
        <v>0.33227336444635869</v>
      </c>
      <c r="DO101" s="6" cm="1">
        <f t="array" ref="DO101:DO108">SOFTMAX(DE101:DE108)</f>
        <v>6.1166695880750531E-7</v>
      </c>
      <c r="DP101" s="6" cm="1">
        <f t="array" ref="DP101:DP108">SOFTMAX(DF101:DF108)</f>
        <v>2.1873090817092715E-4</v>
      </c>
      <c r="DQ101" s="6" cm="1">
        <f t="array" ref="DQ101:DQ108">SOFTMAX(DG101:DG108)</f>
        <v>0.2882624231670573</v>
      </c>
      <c r="DR101" s="6" cm="1">
        <f t="array" ref="DR101:DR108">SOFTMAX(DH101:DH108)</f>
        <v>0.31788374616999843</v>
      </c>
    </row>
    <row r="102" spans="14:122">
      <c r="N102" s="9"/>
      <c r="O102" s="9"/>
      <c r="P102" s="9"/>
      <c r="Q102" s="9"/>
      <c r="R102" s="9"/>
      <c r="S102" s="9"/>
      <c r="T102" s="9"/>
      <c r="U102" s="9"/>
      <c r="V102" s="9"/>
      <c r="W102" s="9"/>
      <c r="X102" s="9"/>
      <c r="Y102" s="9"/>
      <c r="Z102" s="9"/>
      <c r="AA102" s="9"/>
      <c r="AB102" s="9"/>
      <c r="AC102" s="9"/>
      <c r="AD102" s="9"/>
      <c r="AE102" s="9"/>
      <c r="AF102" s="9"/>
      <c r="AG102" s="9"/>
      <c r="AI102" s="38">
        <v>1.9792095591526777</v>
      </c>
      <c r="AJ102" s="37">
        <v>1.0204486329443456</v>
      </c>
      <c r="AK102" s="36">
        <v>0.98005933209003349</v>
      </c>
      <c r="AL102" s="4" t="s">
        <v>10</v>
      </c>
      <c r="AM102" s="54">
        <v>12.197248656262776</v>
      </c>
      <c r="AN102" s="3">
        <v>7.2202617390891319</v>
      </c>
      <c r="AO102" s="3">
        <v>15.448026302707095</v>
      </c>
      <c r="AP102" s="3">
        <v>12.350029515762282</v>
      </c>
      <c r="AQ102" s="3">
        <v>12.154233873501267</v>
      </c>
      <c r="AR102" s="53">
        <v>9.2124017373523888</v>
      </c>
      <c r="AS102" s="9"/>
      <c r="AT102" s="9"/>
      <c r="AW102" s="54">
        <v>5.0743876075093707E-5</v>
      </c>
      <c r="AX102" s="3">
        <v>2.2746042952656552E-6</v>
      </c>
      <c r="AY102" s="3">
        <v>0.56742790192802106</v>
      </c>
      <c r="AZ102" s="3">
        <v>4.854830272714451E-5</v>
      </c>
      <c r="BA102" s="3">
        <v>0.72320315686597059</v>
      </c>
      <c r="BB102" s="53">
        <v>5.0996502193728145E-4</v>
      </c>
      <c r="BC102" s="9"/>
      <c r="BD102" s="9"/>
      <c r="CV102" s="4"/>
      <c r="CW102" s="38">
        <v>-0.98706136920333143</v>
      </c>
      <c r="CX102" s="37">
        <v>7.7600384764361596</v>
      </c>
      <c r="CY102" s="36">
        <v>6.6596266193784821</v>
      </c>
      <c r="CZ102" s="4" t="s">
        <v>10</v>
      </c>
      <c r="DA102" s="3">
        <v>-98.179317169774791</v>
      </c>
      <c r="DB102" s="3">
        <v>28.098295377951334</v>
      </c>
      <c r="DC102" s="3">
        <v>11.207563223260607</v>
      </c>
      <c r="DD102" s="3">
        <v>4.1469977635909405</v>
      </c>
      <c r="DE102" s="3">
        <v>24.526078652254668</v>
      </c>
      <c r="DF102" s="3">
        <v>20.755755664398507</v>
      </c>
      <c r="DG102" s="3">
        <v>1.3182286030747374</v>
      </c>
      <c r="DH102" s="3">
        <v>0.58808000159102647</v>
      </c>
      <c r="DK102" s="3">
        <v>5.9627062165764655E-46</v>
      </c>
      <c r="DL102" s="3">
        <v>0.99999699392399766</v>
      </c>
      <c r="DM102" s="3">
        <v>1.351039829875266E-3</v>
      </c>
      <c r="DN102" s="3">
        <v>2.1202479437099428E-6</v>
      </c>
      <c r="DO102" s="3">
        <v>0.99980469660822313</v>
      </c>
      <c r="DP102" s="3">
        <v>0.96134486686080733</v>
      </c>
      <c r="DQ102" s="3">
        <v>0.21488496327486331</v>
      </c>
      <c r="DR102" s="3">
        <v>0.17595044841022869</v>
      </c>
    </row>
    <row r="103" spans="14:122">
      <c r="AF103" s="9"/>
      <c r="AG103" s="9"/>
      <c r="AI103" s="38">
        <v>-1.0080883402876859</v>
      </c>
      <c r="AJ103" s="37">
        <v>-2.9919666213704064</v>
      </c>
      <c r="AK103" s="36">
        <v>-3.0079536300703191</v>
      </c>
      <c r="AL103" s="4" t="s">
        <v>10</v>
      </c>
      <c r="AM103" s="52">
        <v>-8.5754318135651264</v>
      </c>
      <c r="AN103" s="51">
        <v>-2.7798388320874632</v>
      </c>
      <c r="AO103" s="51">
        <v>-16.746874765853502</v>
      </c>
      <c r="AP103" s="51">
        <v>-7.7477056106439575</v>
      </c>
      <c r="AQ103" s="51">
        <v>-13.403992009760351</v>
      </c>
      <c r="AR103" s="50">
        <v>-1.7966388124753008</v>
      </c>
      <c r="AS103" s="9"/>
      <c r="AT103" s="9"/>
      <c r="AW103" s="52">
        <v>4.829733143254069E-14</v>
      </c>
      <c r="AX103" s="51">
        <v>1.0325649009359272E-10</v>
      </c>
      <c r="AY103" s="51">
        <v>5.9134755825159165E-15</v>
      </c>
      <c r="AZ103" s="51">
        <v>9.0748318621840603E-14</v>
      </c>
      <c r="BA103" s="51">
        <v>5.7472997044571914E-12</v>
      </c>
      <c r="BB103" s="50">
        <v>8.4406293054394341E-9</v>
      </c>
      <c r="BC103" s="9"/>
      <c r="BD103" s="9"/>
      <c r="BY103" s="9"/>
      <c r="BZ103" s="9"/>
      <c r="CA103" s="9"/>
      <c r="CB103" s="9"/>
      <c r="CC103" s="9"/>
      <c r="CD103" s="9"/>
      <c r="CE103" s="9"/>
      <c r="CF103" s="9"/>
      <c r="CG103" s="9"/>
      <c r="CH103" s="9"/>
      <c r="CI103" s="9"/>
      <c r="CJ103" s="9"/>
      <c r="CK103" s="9"/>
      <c r="CL103" s="9"/>
      <c r="CM103" s="9"/>
      <c r="CN103" s="9"/>
      <c r="CO103" s="9"/>
      <c r="CP103" s="9"/>
      <c r="CQ103" s="9"/>
      <c r="CR103" s="9"/>
      <c r="CS103" s="9"/>
      <c r="CT103" s="9"/>
      <c r="CW103" s="38">
        <v>-0.99805907647119962</v>
      </c>
      <c r="CX103" s="37">
        <v>5.5447078577022131</v>
      </c>
      <c r="CY103" s="36">
        <v>0.18422304682272683</v>
      </c>
      <c r="CZ103" s="4" t="s">
        <v>10</v>
      </c>
      <c r="DA103" s="3">
        <v>-93.389809236513884</v>
      </c>
      <c r="DB103" s="3">
        <v>-76.13474785785894</v>
      </c>
      <c r="DC103" s="3">
        <v>17.724066929727755</v>
      </c>
      <c r="DD103" s="3">
        <v>16.807095661900949</v>
      </c>
      <c r="DE103" s="3">
        <v>14.161028545947691</v>
      </c>
      <c r="DF103" s="3">
        <v>16.428199943109572</v>
      </c>
      <c r="DG103" s="3">
        <v>0.97911545777101283</v>
      </c>
      <c r="DH103" s="3">
        <v>0.30560209657406878</v>
      </c>
      <c r="DK103" s="3">
        <v>7.1696883545996149E-44</v>
      </c>
      <c r="DL103" s="3">
        <v>5.3971338051555815E-46</v>
      </c>
      <c r="DM103" s="3">
        <v>0.91358666873811767</v>
      </c>
      <c r="DN103" s="3">
        <v>0.66772449494999819</v>
      </c>
      <c r="DO103" s="3">
        <v>3.1508745089521369E-5</v>
      </c>
      <c r="DP103" s="3">
        <v>1.2689533068334813E-2</v>
      </c>
      <c r="DQ103" s="3">
        <v>0.15308444314078121</v>
      </c>
      <c r="DR103" s="3">
        <v>0.13265138310538921</v>
      </c>
    </row>
    <row r="104" spans="14:122">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CW104" s="38">
        <v>-2.1780520707516295</v>
      </c>
      <c r="CX104" s="37">
        <v>4.1766755477616577</v>
      </c>
      <c r="CY104" s="36">
        <v>1.7421953354844038</v>
      </c>
      <c r="CZ104" s="4" t="s">
        <v>10</v>
      </c>
      <c r="DA104" s="3">
        <v>-100.19904976627124</v>
      </c>
      <c r="DB104" s="3">
        <v>-92.114578795832955</v>
      </c>
      <c r="DC104" s="3">
        <v>-97.938440406381744</v>
      </c>
      <c r="DD104" s="3">
        <v>-0.49892961482675025</v>
      </c>
      <c r="DE104" s="3">
        <v>1.0227713389287745</v>
      </c>
      <c r="DF104" s="3">
        <v>2.1178526404032585</v>
      </c>
      <c r="DG104" s="3">
        <v>-1.6801450853356823</v>
      </c>
      <c r="DH104" s="3">
        <v>-1.9502405955453666</v>
      </c>
      <c r="DK104" s="3">
        <v>7.9119710688985391E-47</v>
      </c>
      <c r="DL104" s="3">
        <v>6.1974179697660471E-53</v>
      </c>
      <c r="DM104" s="3">
        <v>5.3599539004761104E-51</v>
      </c>
      <c r="DN104" s="3">
        <v>2.0355699308748383E-8</v>
      </c>
      <c r="DO104" s="3">
        <v>6.2023818469664715E-11</v>
      </c>
      <c r="DP104" s="3">
        <v>7.7364330959209636E-9</v>
      </c>
      <c r="DQ104" s="3">
        <v>1.0715905595741402E-2</v>
      </c>
      <c r="DR104" s="3">
        <v>1.3899902352852803E-2</v>
      </c>
    </row>
    <row r="105" spans="14:122">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CW105" s="38">
        <v>-0.39803895343070206</v>
      </c>
      <c r="CX105" s="37">
        <v>4.8433269796994125</v>
      </c>
      <c r="CY105" s="36">
        <v>0.45140030344883542</v>
      </c>
      <c r="CZ105" s="4" t="s">
        <v>10</v>
      </c>
      <c r="DA105" s="3">
        <v>-93.327644948490672</v>
      </c>
      <c r="DB105" s="3">
        <v>-76.417243629406187</v>
      </c>
      <c r="DC105" s="3">
        <v>-81.4900984715173</v>
      </c>
      <c r="DD105" s="3">
        <v>-82.72507177274484</v>
      </c>
      <c r="DE105" s="3">
        <v>15.805635182880355</v>
      </c>
      <c r="DF105" s="3">
        <v>17.135632422261718</v>
      </c>
      <c r="DG105" s="3">
        <v>1.5688101699117234</v>
      </c>
      <c r="DH105" s="3">
        <v>0.93534409893784487</v>
      </c>
      <c r="DK105" s="3">
        <v>7.6295317704646748E-44</v>
      </c>
      <c r="DL105" s="3">
        <v>4.0688982570195873E-46</v>
      </c>
      <c r="DM105" s="3">
        <v>7.4573614475566755E-44</v>
      </c>
      <c r="DN105" s="3">
        <v>3.9657580963127646E-44</v>
      </c>
      <c r="DO105" s="3">
        <v>1.6318291770461084E-4</v>
      </c>
      <c r="DP105" s="3">
        <v>2.5744215599333278E-2</v>
      </c>
      <c r="DQ105" s="3">
        <v>0.27607826579419065</v>
      </c>
      <c r="DR105" s="3">
        <v>0.24900338969888039</v>
      </c>
    </row>
    <row r="106" spans="14:122">
      <c r="AS106" s="9"/>
      <c r="AT106" s="9"/>
      <c r="BC106" s="9"/>
      <c r="BD106" s="9"/>
      <c r="CW106" s="38">
        <v>-1.58144302724416</v>
      </c>
      <c r="CX106" s="37">
        <v>4.5880876731037112</v>
      </c>
      <c r="CY106" s="36">
        <v>1.2764232580302943</v>
      </c>
      <c r="CZ106" s="4" t="s">
        <v>10</v>
      </c>
      <c r="DA106" s="3">
        <v>-97.575384502470158</v>
      </c>
      <c r="DB106" s="3">
        <v>-85.831533562815508</v>
      </c>
      <c r="DC106" s="3">
        <v>-91.529676690303717</v>
      </c>
      <c r="DD106" s="3">
        <v>-92.990336447269598</v>
      </c>
      <c r="DE106" s="3">
        <v>-92.313953954178388</v>
      </c>
      <c r="DF106" s="3">
        <v>7.9526508301625789</v>
      </c>
      <c r="DG106" s="3">
        <v>-0.50049511604201247</v>
      </c>
      <c r="DH106" s="3">
        <v>-0.92089760399264975</v>
      </c>
      <c r="DK106" s="3">
        <v>1.090757070804058E-45</v>
      </c>
      <c r="DL106" s="3">
        <v>3.3182007818602676E-50</v>
      </c>
      <c r="DM106" s="3">
        <v>3.2542564340482754E-48</v>
      </c>
      <c r="DN106" s="3">
        <v>1.3809514682146338E-48</v>
      </c>
      <c r="DO106" s="3">
        <v>1.8068984534056724E-51</v>
      </c>
      <c r="DP106" s="3">
        <v>2.6458269206038845E-6</v>
      </c>
      <c r="DQ106" s="3">
        <v>3.4861362048318183E-2</v>
      </c>
      <c r="DR106" s="3">
        <v>3.89089696649201E-2</v>
      </c>
    </row>
    <row r="107" spans="14:122">
      <c r="AM107" s="1" t="s">
        <v>39</v>
      </c>
      <c r="AN107" s="4"/>
      <c r="AO107" s="4"/>
      <c r="AQ107" s="4"/>
      <c r="AR107" s="4"/>
      <c r="AS107" s="9"/>
      <c r="AT107" s="9"/>
      <c r="AW107" s="4" t="s">
        <v>8</v>
      </c>
      <c r="AX107" s="4" t="s">
        <v>8</v>
      </c>
      <c r="AY107" s="4" t="s">
        <v>8</v>
      </c>
      <c r="AZ107" s="4" t="s">
        <v>8</v>
      </c>
      <c r="BA107" s="4" t="s">
        <v>8</v>
      </c>
      <c r="BB107" s="4" t="s">
        <v>8</v>
      </c>
      <c r="BC107" s="9"/>
      <c r="BD107" s="9"/>
      <c r="CW107" s="38">
        <v>-0.71501875004430904</v>
      </c>
      <c r="CX107" s="37">
        <v>0.4049934025785773</v>
      </c>
      <c r="CY107" s="36">
        <v>0.17248360464290324</v>
      </c>
      <c r="CZ107" s="4" t="s">
        <v>10</v>
      </c>
      <c r="DA107" s="3">
        <v>-100.32815214771362</v>
      </c>
      <c r="DB107" s="3">
        <v>-101.42068639435539</v>
      </c>
      <c r="DC107" s="3">
        <v>-101.83344495702401</v>
      </c>
      <c r="DD107" s="3">
        <v>-101.7976567506888</v>
      </c>
      <c r="DE107" s="3">
        <v>-102.466527983882</v>
      </c>
      <c r="DF107" s="3">
        <v>-101.99285367286508</v>
      </c>
      <c r="DG107" s="3">
        <v>-0.95572497321471639</v>
      </c>
      <c r="DH107" s="3">
        <v>-0.92112476575150093</v>
      </c>
      <c r="DK107" s="3">
        <v>6.9537046189574356E-47</v>
      </c>
      <c r="DL107" s="3">
        <v>5.6314419157006279E-57</v>
      </c>
      <c r="DM107" s="3">
        <v>1.0903905302877179E-52</v>
      </c>
      <c r="DN107" s="3">
        <v>2.0663686675637355E-52</v>
      </c>
      <c r="DO107" s="3">
        <v>7.0425001992712665E-56</v>
      </c>
      <c r="DP107" s="3">
        <v>4.7188428588842789E-54</v>
      </c>
      <c r="DQ107" s="3">
        <v>2.2112636979048091E-2</v>
      </c>
      <c r="DR107" s="3">
        <v>3.8900132038759284E-2</v>
      </c>
    </row>
    <row r="108" spans="14:122">
      <c r="AM108" s="6" cm="1">
        <f t="array" ref="AM108:AR110">Z96:AE98</f>
        <v>1.7530388705855742</v>
      </c>
      <c r="AN108" s="6">
        <v>0.91541418251036033</v>
      </c>
      <c r="AO108" s="6">
        <v>7.060633265914551</v>
      </c>
      <c r="AP108" s="6">
        <v>3.0398174918981158</v>
      </c>
      <c r="AQ108" s="6">
        <v>6.0183489604206217</v>
      </c>
      <c r="AR108" s="6">
        <v>5.0077005592855102</v>
      </c>
      <c r="AS108" s="9"/>
      <c r="AT108" s="9"/>
      <c r="AV108" s="4" t="s">
        <v>10</v>
      </c>
      <c r="AW108" s="35" cm="1">
        <f t="array" ref="AW108:BB110">MMULT(_xlfn.ANCHORARRAY(AM108),AW98:BB103)</f>
        <v>0.9250216213253587</v>
      </c>
      <c r="AX108" s="35">
        <v>0.93905271256835054</v>
      </c>
      <c r="AY108" s="35">
        <v>6.4681229532990576</v>
      </c>
      <c r="AZ108" s="35">
        <v>0.92201574519417906</v>
      </c>
      <c r="BA108" s="35">
        <v>6.3064659467897819</v>
      </c>
      <c r="BB108" s="35">
        <v>0.92989200326376409</v>
      </c>
      <c r="BC108" s="9"/>
      <c r="BD108" s="9"/>
      <c r="CW108" s="38">
        <v>-0.80731165697696572</v>
      </c>
      <c r="CX108" s="37">
        <v>0.27729722439934457</v>
      </c>
      <c r="CY108" s="36">
        <v>0.10982897563588145</v>
      </c>
      <c r="CZ108" s="4" t="s">
        <v>10</v>
      </c>
      <c r="DA108" s="2">
        <v>-100.66051494357332</v>
      </c>
      <c r="DB108" s="2">
        <v>-102.59460076690847</v>
      </c>
      <c r="DC108" s="2">
        <v>-102.76567665842957</v>
      </c>
      <c r="DD108" s="2">
        <v>-102.61394493647143</v>
      </c>
      <c r="DE108" s="2">
        <v>-103.62523078023206</v>
      </c>
      <c r="DF108" s="2">
        <v>-103.0582443932862</v>
      </c>
      <c r="DG108" s="2">
        <v>-100.15323089963272</v>
      </c>
      <c r="DH108" s="2">
        <v>-1.0916320508949322</v>
      </c>
      <c r="DK108" s="2">
        <v>4.9873851800207351E-47</v>
      </c>
      <c r="DL108" s="2">
        <v>1.7409851822975451E-57</v>
      </c>
      <c r="DM108" s="2">
        <v>4.2925858274169306E-53</v>
      </c>
      <c r="DN108" s="2">
        <v>9.1347854876270159E-53</v>
      </c>
      <c r="DO108" s="2">
        <v>2.2105922205124923E-56</v>
      </c>
      <c r="DP108" s="2">
        <v>1.6260811084943783E-54</v>
      </c>
      <c r="DQ108" s="2">
        <v>1.835317027184046E-45</v>
      </c>
      <c r="DR108" s="2">
        <v>3.2802028558971047E-2</v>
      </c>
    </row>
    <row r="109" spans="14:122">
      <c r="AM109" s="3">
        <v>-1.5145078130786183</v>
      </c>
      <c r="AN109" s="3">
        <v>-6.0972343736790027</v>
      </c>
      <c r="AO109" s="3">
        <v>-1.6989459812123044</v>
      </c>
      <c r="AP109" s="3">
        <v>-3.8915014457344879</v>
      </c>
      <c r="AQ109" s="3">
        <v>-1.9587109266249974</v>
      </c>
      <c r="AR109" s="3">
        <v>-4.9838703566272251</v>
      </c>
      <c r="AS109" s="9"/>
      <c r="AT109" s="9"/>
      <c r="AV109" s="4" t="s">
        <v>10</v>
      </c>
      <c r="AW109" s="34">
        <v>-6.0859223613176621</v>
      </c>
      <c r="AX109" s="34">
        <v>-6.0384983813889548</v>
      </c>
      <c r="AY109" s="34">
        <v>-1.8471231111607811</v>
      </c>
      <c r="AZ109" s="34">
        <v>-6.0913872418767454</v>
      </c>
      <c r="BA109" s="34">
        <v>-1.8870833956223225</v>
      </c>
      <c r="BB109" s="34">
        <v>-6.0864353467019798</v>
      </c>
      <c r="BC109" s="9"/>
      <c r="BD109" s="9"/>
    </row>
    <row r="110" spans="14:122">
      <c r="AM110" s="2">
        <v>-5.3674104866999031</v>
      </c>
      <c r="AN110" s="2">
        <v>-2.4814163344433888</v>
      </c>
      <c r="AO110" s="2">
        <v>-4.2318507162950318</v>
      </c>
      <c r="AP110" s="2">
        <v>-5.097468522606583</v>
      </c>
      <c r="AQ110" s="2">
        <v>-3.039539367935622</v>
      </c>
      <c r="AR110" s="2">
        <v>-5.0158522944636026</v>
      </c>
      <c r="AS110" s="9"/>
      <c r="AT110" s="9"/>
      <c r="AV110" s="4" t="s">
        <v>10</v>
      </c>
      <c r="AW110" s="33">
        <v>-2.4884565304863595</v>
      </c>
      <c r="AX110" s="33">
        <v>-2.5273269199379982</v>
      </c>
      <c r="AY110" s="33">
        <v>-3.5549901455968538</v>
      </c>
      <c r="AZ110" s="33">
        <v>-2.4846914304227079</v>
      </c>
      <c r="BA110" s="33">
        <v>-3.369458474365294</v>
      </c>
      <c r="BB110" s="33">
        <v>-2.4856036913463178</v>
      </c>
      <c r="BC110" s="9"/>
      <c r="BD110" s="9"/>
      <c r="DA110" s="1" t="s">
        <v>39</v>
      </c>
      <c r="DB110" s="4"/>
      <c r="DC110" s="4"/>
      <c r="DE110" s="4"/>
      <c r="DF110" s="4"/>
      <c r="DG110" s="4"/>
      <c r="DH110" s="4"/>
      <c r="DK110" s="4" t="s">
        <v>8</v>
      </c>
      <c r="DL110" s="4" t="s">
        <v>8</v>
      </c>
      <c r="DM110" s="4" t="s">
        <v>8</v>
      </c>
      <c r="DN110" s="4" t="s">
        <v>8</v>
      </c>
      <c r="DO110" s="4" t="s">
        <v>8</v>
      </c>
      <c r="DP110" s="4" t="s">
        <v>8</v>
      </c>
      <c r="DQ110" s="4" t="s">
        <v>8</v>
      </c>
      <c r="DR110" s="4" t="s">
        <v>8</v>
      </c>
    </row>
    <row r="111" spans="14:122">
      <c r="AS111" s="9"/>
      <c r="AT111" s="9"/>
      <c r="BC111" s="9"/>
      <c r="BD111" s="9"/>
      <c r="DA111" s="6" cm="1">
        <f t="array" ref="DA111:DH113">CL96:CS98</f>
        <v>-3.0651633543576584</v>
      </c>
      <c r="DB111" s="6">
        <v>6.4329178630677282</v>
      </c>
      <c r="DC111" s="6">
        <v>0.17061360516498714</v>
      </c>
      <c r="DD111" s="6">
        <v>2.2006633999457055</v>
      </c>
      <c r="DE111" s="6">
        <v>2.9758930301067279</v>
      </c>
      <c r="DF111" s="6">
        <v>4.7236441280376766</v>
      </c>
      <c r="DG111" s="6">
        <v>0.51482830386848977</v>
      </c>
      <c r="DH111" s="6">
        <v>0.35900548887437123</v>
      </c>
      <c r="DJ111" s="4" t="s">
        <v>10</v>
      </c>
      <c r="DK111" s="35" cm="1">
        <f t="array" ref="DK111:DR113">MMULT(_xlfn.ANCHORARRAY(DA111),DK101:DR108)</f>
        <v>-3.0651633543576584</v>
      </c>
      <c r="DL111" s="35">
        <v>6.4328893111137129</v>
      </c>
      <c r="DM111" s="35">
        <v>-9.6168375095677577E-2</v>
      </c>
      <c r="DN111" s="35">
        <v>-0.9045355728128025</v>
      </c>
      <c r="DO111" s="35">
        <v>6.4321506083954185</v>
      </c>
      <c r="DP111" s="35">
        <v>6.2623716743555153</v>
      </c>
      <c r="DQ111" s="35">
        <v>1.546102559272063</v>
      </c>
      <c r="DR111" s="35">
        <v>1.1673328852194036</v>
      </c>
    </row>
    <row r="112" spans="14:122">
      <c r="AW112" s="9"/>
      <c r="AX112" s="9"/>
      <c r="AY112" s="9"/>
      <c r="AZ112" s="9"/>
      <c r="BA112" s="9"/>
      <c r="BB112" s="9"/>
      <c r="BC112" s="9"/>
      <c r="BD112" s="9"/>
      <c r="DA112" s="3">
        <v>-2.5610909238413009</v>
      </c>
      <c r="DB112" s="3">
        <v>1.7160999088337145</v>
      </c>
      <c r="DC112" s="3">
        <v>-1.9439826972709153</v>
      </c>
      <c r="DD112" s="3">
        <v>-2.1794520011585901</v>
      </c>
      <c r="DE112" s="3">
        <v>-2.2064534704847047</v>
      </c>
      <c r="DF112" s="3">
        <v>-0.17022829636441061</v>
      </c>
      <c r="DG112" s="3">
        <v>-1.1260096462957612</v>
      </c>
      <c r="DH112" s="3">
        <v>-1.0892335174206125</v>
      </c>
      <c r="DJ112" s="4" t="s">
        <v>10</v>
      </c>
      <c r="DK112" s="34">
        <v>-2.5610909238413009</v>
      </c>
      <c r="DL112" s="34">
        <v>1.7160870512729951</v>
      </c>
      <c r="DM112" s="34">
        <v>-1.9915304197030534</v>
      </c>
      <c r="DN112" s="34">
        <v>-2.149023568451506</v>
      </c>
      <c r="DO112" s="34">
        <v>1.715341874060657</v>
      </c>
      <c r="DP112" s="34">
        <v>1.5677315348027716</v>
      </c>
      <c r="DQ112" s="34">
        <v>-1.330437800854682</v>
      </c>
      <c r="DR112" s="34">
        <v>-1.4359155860479214</v>
      </c>
    </row>
    <row r="113" spans="15:122">
      <c r="AW113" s="9"/>
      <c r="AX113" s="9"/>
      <c r="AY113" s="9"/>
      <c r="AZ113" s="9"/>
      <c r="BA113" s="9"/>
      <c r="BB113" s="9"/>
      <c r="BC113" s="9"/>
      <c r="BD113" s="9"/>
      <c r="DA113" s="2">
        <v>0.52277198171626837</v>
      </c>
      <c r="DB113" s="2">
        <v>5.9779892568737214</v>
      </c>
      <c r="DC113" s="2">
        <v>2.1738807279175179</v>
      </c>
      <c r="DD113" s="2">
        <v>2.2159760559916535</v>
      </c>
      <c r="DE113" s="2">
        <v>4.1939684990286494</v>
      </c>
      <c r="DF113" s="2">
        <v>3.1540058199206671</v>
      </c>
      <c r="DG113" s="2">
        <v>1.115022629275418</v>
      </c>
      <c r="DH113" s="2">
        <v>1.0830191999144021</v>
      </c>
      <c r="DJ113" s="4" t="s">
        <v>10</v>
      </c>
      <c r="DK113" s="33">
        <v>0.52277198171626837</v>
      </c>
      <c r="DL113" s="33">
        <v>5.977972858075983</v>
      </c>
      <c r="DM113" s="33">
        <v>2.0385731367019995</v>
      </c>
      <c r="DN113" s="33">
        <v>1.6252693362605855</v>
      </c>
      <c r="DO113" s="33">
        <v>5.9775749354657828</v>
      </c>
      <c r="DP113" s="33">
        <v>5.8825879553715188</v>
      </c>
      <c r="DQ113" s="33">
        <v>3.0842816104630146</v>
      </c>
      <c r="DR113" s="33">
        <v>2.7831119858873539</v>
      </c>
    </row>
    <row r="114" spans="15:122">
      <c r="AW114" s="35" cm="1">
        <f t="array" ref="AW114:BB116">_xlfn.ANCHORARRAY(AW83)</f>
        <v>6.8194519446457385</v>
      </c>
      <c r="AX114" s="35">
        <v>4.2386800815832935</v>
      </c>
      <c r="AY114" s="35">
        <v>5.0893291030970502</v>
      </c>
      <c r="AZ114" s="35">
        <v>4.9347145280551468</v>
      </c>
      <c r="BA114" s="35">
        <v>5.0672990199242403</v>
      </c>
      <c r="BB114" s="35">
        <v>5.0476049175407267</v>
      </c>
      <c r="BC114" s="9"/>
      <c r="BD114" s="9"/>
    </row>
    <row r="115" spans="15:122">
      <c r="AW115" s="34">
        <v>6.6501160508333568</v>
      </c>
      <c r="AX115" s="34">
        <v>3.8599787447896623</v>
      </c>
      <c r="AY115" s="34">
        <v>5.3709520842277527</v>
      </c>
      <c r="AZ115" s="34">
        <v>5.1196537801091377</v>
      </c>
      <c r="BA115" s="34">
        <v>5.343922281662671</v>
      </c>
      <c r="BB115" s="34">
        <v>5.3038614856412085</v>
      </c>
      <c r="BC115" s="9"/>
      <c r="BD115" s="9"/>
      <c r="CV115" s="1" t="s">
        <v>43</v>
      </c>
    </row>
    <row r="116" spans="15:122">
      <c r="AW116" s="33">
        <v>-1.7830463131539429</v>
      </c>
      <c r="AX116" s="33">
        <v>-6.2244433052342245</v>
      </c>
      <c r="AY116" s="33">
        <v>-5.8103571084655989</v>
      </c>
      <c r="AZ116" s="33">
        <v>-5.8592909820500543</v>
      </c>
      <c r="BA116" s="33">
        <v>-5.8138419237330465</v>
      </c>
      <c r="BB116" s="33">
        <v>-5.8340258464048</v>
      </c>
      <c r="BC116" s="9"/>
      <c r="BD116" s="9"/>
      <c r="CV116" s="4">
        <v>2</v>
      </c>
      <c r="CX116" s="4"/>
      <c r="DA116" s="4" t="s">
        <v>22</v>
      </c>
    </row>
    <row r="117" spans="15:122">
      <c r="AW117" s="35" cm="1">
        <f t="array" ref="AW117:BB119">_xlfn.ANCHORARRAY(AW108)</f>
        <v>0.9250216213253587</v>
      </c>
      <c r="AX117" s="35">
        <v>0.93905271256835054</v>
      </c>
      <c r="AY117" s="35">
        <v>6.4681229532990576</v>
      </c>
      <c r="AZ117" s="35">
        <v>0.92201574519417906</v>
      </c>
      <c r="BA117" s="35">
        <v>6.3064659467897819</v>
      </c>
      <c r="BB117" s="35">
        <v>0.92989200326376409</v>
      </c>
      <c r="BC117" s="9"/>
      <c r="BD117" s="9"/>
      <c r="CV117" s="4"/>
      <c r="CW117" s="4"/>
      <c r="CX117" s="4"/>
      <c r="DA117" s="6" cm="1">
        <f t="array" ref="DA117:DH119">CL73:CS75</f>
        <v>6.0004567705428791</v>
      </c>
      <c r="DB117" s="6">
        <v>1.5616880942143556</v>
      </c>
      <c r="DC117" s="6">
        <v>7.8872211188526267</v>
      </c>
      <c r="DD117" s="6">
        <v>6.4122314348016847</v>
      </c>
      <c r="DE117" s="6">
        <v>8.5029870318974261</v>
      </c>
      <c r="DF117" s="6">
        <v>5.4372292005634337</v>
      </c>
      <c r="DG117" s="6">
        <v>2.3377049054764605</v>
      </c>
      <c r="DH117" s="6">
        <v>2.2470224653197506</v>
      </c>
    </row>
    <row r="118" spans="15:122">
      <c r="AW118" s="34">
        <v>-6.0859223613176621</v>
      </c>
      <c r="AX118" s="34">
        <v>-6.0384983813889548</v>
      </c>
      <c r="AY118" s="34">
        <v>-1.8471231111607811</v>
      </c>
      <c r="AZ118" s="34">
        <v>-6.0913872418767454</v>
      </c>
      <c r="BA118" s="34">
        <v>-1.8870833956223225</v>
      </c>
      <c r="BB118" s="34">
        <v>-6.0864353467019798</v>
      </c>
      <c r="BC118" s="9"/>
      <c r="BD118" s="9"/>
      <c r="CV118" s="4"/>
      <c r="CW118" s="4"/>
      <c r="CX118" s="4"/>
      <c r="DA118" s="3">
        <v>-0.74941024894487041</v>
      </c>
      <c r="DB118" s="3">
        <v>6.0375909366397744</v>
      </c>
      <c r="DC118" s="3">
        <v>2.9586871242474575</v>
      </c>
      <c r="DD118" s="3">
        <v>2.3630636703498684</v>
      </c>
      <c r="DE118" s="3">
        <v>1.7206446256153463</v>
      </c>
      <c r="DF118" s="3">
        <v>4.202389492095115</v>
      </c>
      <c r="DG118" s="3">
        <v>-1.1743863840733764</v>
      </c>
      <c r="DH118" s="3">
        <v>-1.4370371857763615</v>
      </c>
    </row>
    <row r="119" spans="15:122">
      <c r="AW119" s="33">
        <v>-2.4884565304863595</v>
      </c>
      <c r="AX119" s="33">
        <v>-2.5273269199379982</v>
      </c>
      <c r="AY119" s="33">
        <v>-3.5549901455968538</v>
      </c>
      <c r="AZ119" s="33">
        <v>-2.4846914304227079</v>
      </c>
      <c r="BA119" s="33">
        <v>-3.369458474365294</v>
      </c>
      <c r="BB119" s="33">
        <v>-2.4856036913463178</v>
      </c>
      <c r="BC119" s="9"/>
      <c r="BD119" s="9"/>
      <c r="CV119" s="4"/>
      <c r="CW119" s="4"/>
      <c r="CX119" s="4"/>
      <c r="DA119" s="2">
        <v>-0.76003864531554033</v>
      </c>
      <c r="DB119" s="2">
        <v>-4.7876744800866611</v>
      </c>
      <c r="DC119" s="2">
        <v>-2.5891861936864924</v>
      </c>
      <c r="DD119" s="2">
        <v>-2.5957289053774417</v>
      </c>
      <c r="DE119" s="2">
        <v>-2.6874005672972072</v>
      </c>
      <c r="DF119" s="2">
        <v>-2.7801123580392213</v>
      </c>
      <c r="DG119" s="2">
        <v>-0.85085591807470151</v>
      </c>
      <c r="DH119" s="2">
        <v>-0.90001015775569304</v>
      </c>
    </row>
    <row r="120" spans="15:122">
      <c r="O120" s="23" t="s">
        <v>38</v>
      </c>
      <c r="AW120" s="4" t="s">
        <v>8</v>
      </c>
      <c r="AX120" s="4" t="s">
        <v>8</v>
      </c>
      <c r="AY120" s="4" t="s">
        <v>8</v>
      </c>
      <c r="AZ120" s="4" t="s">
        <v>8</v>
      </c>
      <c r="BA120" s="4" t="s">
        <v>8</v>
      </c>
      <c r="BB120" s="4" t="s">
        <v>8</v>
      </c>
      <c r="BC120" s="9"/>
      <c r="BD120" s="9"/>
      <c r="CV120" s="4"/>
      <c r="CW120" s="4"/>
      <c r="CX120" s="4"/>
      <c r="CZ120" s="4"/>
      <c r="DA120" s="4"/>
      <c r="DB120" s="4"/>
      <c r="DC120" s="4"/>
      <c r="DD120" s="4"/>
    </row>
    <row r="121" spans="15:122">
      <c r="O121" s="49">
        <v>0</v>
      </c>
      <c r="P121" s="48">
        <v>0</v>
      </c>
      <c r="Q121" s="48">
        <v>1</v>
      </c>
      <c r="R121" s="48">
        <v>1</v>
      </c>
      <c r="S121" s="48">
        <v>0</v>
      </c>
      <c r="T121" s="47">
        <v>-1</v>
      </c>
      <c r="U121" s="4" t="s">
        <v>10</v>
      </c>
      <c r="AW121" s="6" cm="1">
        <f t="array" ref="AW121:BB125">MMULT(O121:T125,AW114:BB119)</f>
        <v>1.6304318386577754</v>
      </c>
      <c r="AX121" s="6">
        <v>-2.758063672727876</v>
      </c>
      <c r="AY121" s="6">
        <v>4.2127559904303125</v>
      </c>
      <c r="AZ121" s="6">
        <v>-2.4525838064331671</v>
      </c>
      <c r="BA121" s="6">
        <v>3.8620824974220294</v>
      </c>
      <c r="BB121" s="6">
        <v>-2.4185301517947182</v>
      </c>
      <c r="BC121" s="9"/>
      <c r="BD121" s="9"/>
      <c r="CV121" s="4"/>
      <c r="CW121" s="4"/>
      <c r="CX121" s="4"/>
      <c r="CZ121" s="4"/>
      <c r="DA121" s="23" t="s">
        <v>47</v>
      </c>
      <c r="DB121" s="4"/>
      <c r="DC121" s="4"/>
      <c r="DD121" s="4"/>
      <c r="DJ121" s="4" t="s">
        <v>28</v>
      </c>
      <c r="DK121" s="4">
        <v>0</v>
      </c>
      <c r="DL121" s="4">
        <v>1</v>
      </c>
      <c r="DM121" s="4">
        <v>2</v>
      </c>
      <c r="DN121" s="4">
        <v>3</v>
      </c>
      <c r="DO121" s="4">
        <v>4</v>
      </c>
      <c r="DP121" s="4">
        <v>5</v>
      </c>
      <c r="DQ121" s="4">
        <v>6</v>
      </c>
      <c r="DR121" s="4">
        <v>7</v>
      </c>
    </row>
    <row r="122" spans="15:122">
      <c r="O122" s="46">
        <v>1</v>
      </c>
      <c r="P122" s="14">
        <v>1</v>
      </c>
      <c r="Q122" s="14">
        <v>1</v>
      </c>
      <c r="R122" s="14">
        <v>1</v>
      </c>
      <c r="S122" s="14">
        <v>1</v>
      </c>
      <c r="T122" s="45">
        <v>-1</v>
      </c>
      <c r="U122" s="4" t="s">
        <v>10</v>
      </c>
      <c r="AW122" s="3">
        <v>9.0140774728192099</v>
      </c>
      <c r="AX122" s="3">
        <v>-0.69790322774387459</v>
      </c>
      <c r="AY122" s="3">
        <v>12.825914066594335</v>
      </c>
      <c r="AZ122" s="3">
        <v>1.5103972598543729</v>
      </c>
      <c r="BA122" s="3">
        <v>12.386220403386618</v>
      </c>
      <c r="BB122" s="3">
        <v>1.8465009046852363</v>
      </c>
      <c r="BC122" s="9"/>
      <c r="BD122" s="9"/>
      <c r="CV122" s="4"/>
      <c r="CW122" s="4" t="s">
        <v>41</v>
      </c>
      <c r="CX122" s="4"/>
      <c r="CZ122" s="4"/>
      <c r="DA122" s="4" t="s">
        <v>8</v>
      </c>
      <c r="DB122" s="4" t="s">
        <v>8</v>
      </c>
      <c r="DC122" s="4" t="s">
        <v>8</v>
      </c>
      <c r="DD122" s="4" t="s">
        <v>8</v>
      </c>
      <c r="DE122" s="4" t="s">
        <v>8</v>
      </c>
      <c r="DF122" s="4" t="s">
        <v>8</v>
      </c>
      <c r="DG122" s="4" t="s">
        <v>8</v>
      </c>
      <c r="DH122" s="4" t="s">
        <v>8</v>
      </c>
      <c r="DJ122" s="4"/>
      <c r="DK122" s="4"/>
      <c r="DL122" s="4"/>
      <c r="DM122" s="4"/>
      <c r="DN122" s="4"/>
      <c r="DO122" s="4"/>
      <c r="DP122" s="4"/>
      <c r="DQ122" s="4"/>
      <c r="DR122" s="4"/>
    </row>
    <row r="123" spans="15:122">
      <c r="O123" s="46">
        <v>-1</v>
      </c>
      <c r="P123" s="14">
        <v>-1</v>
      </c>
      <c r="Q123" s="14">
        <v>-1</v>
      </c>
      <c r="R123" s="14">
        <v>-1</v>
      </c>
      <c r="S123" s="14">
        <v>-1</v>
      </c>
      <c r="T123" s="45">
        <v>1</v>
      </c>
      <c r="U123" s="4" t="s">
        <v>10</v>
      </c>
      <c r="AW123" s="3">
        <v>-9.0140774728192099</v>
      </c>
      <c r="AX123" s="3">
        <v>0.69790322774387459</v>
      </c>
      <c r="AY123" s="3">
        <v>-12.825914066594335</v>
      </c>
      <c r="AZ123" s="3">
        <v>-1.5103972598543729</v>
      </c>
      <c r="BA123" s="3">
        <v>-12.386220403386618</v>
      </c>
      <c r="BB123" s="3">
        <v>-1.8465009046852363</v>
      </c>
      <c r="BC123" s="9"/>
      <c r="BD123" s="9"/>
      <c r="CV123" s="4"/>
      <c r="CW123" s="38" cm="1">
        <f t="array" ref="CW123:CY130">TRANSPOSE(CL86:CS88)</f>
        <v>3.132305279320343</v>
      </c>
      <c r="CX123" s="37">
        <v>2.5717193202119706</v>
      </c>
      <c r="CY123" s="36">
        <v>-1.6712987588227066</v>
      </c>
      <c r="CZ123" s="4" t="s">
        <v>10</v>
      </c>
      <c r="DA123" s="6" cm="1">
        <f t="array" ref="DA123:DH130">MMULT(CW123:CY130,_xlfn.ANCHORARRAY(DA117))/SQRT(3)+DA63:DH70</f>
        <v>10.472118467910724</v>
      </c>
      <c r="DB123" s="6">
        <v>16.408472207324877</v>
      </c>
      <c r="DC123" s="6">
        <v>21.154922650876451</v>
      </c>
      <c r="DD123" s="6">
        <v>17.609438034898751</v>
      </c>
      <c r="DE123" s="6">
        <v>20.525041918025927</v>
      </c>
      <c r="DF123" s="6">
        <v>18.755123215265822</v>
      </c>
      <c r="DG123" s="6">
        <v>3.3048959524757899</v>
      </c>
      <c r="DH123" s="6">
        <v>2.7983531861495554</v>
      </c>
      <c r="DK123" s="6" cm="1">
        <f t="array" ref="DK123:DK130">SOFTMAX(DA123:DA130)</f>
        <v>1</v>
      </c>
      <c r="DL123" s="6" cm="1">
        <f t="array" ref="DL123:DL130">SOFTMAX(DB123:DB130)</f>
        <v>1.3863615143647056E-8</v>
      </c>
      <c r="DM123" s="6" cm="1">
        <f t="array" ref="DM123:DM130">SOFTMAX(DC123:DC130)</f>
        <v>3.6295276387490749E-3</v>
      </c>
      <c r="DN123" s="6" cm="1">
        <f t="array" ref="DN123:DN130">SOFTMAX(DD123:DD130)</f>
        <v>1.2119233721981785E-2</v>
      </c>
      <c r="DO123" s="6" cm="1">
        <f t="array" ref="DO123:DO130">SOFTMAX(DE123:DE130)</f>
        <v>0.12539813992895624</v>
      </c>
      <c r="DP123" s="6" cm="1">
        <f t="array" ref="DP123:DP130">SOFTMAX(DF123:DF130)</f>
        <v>3.1857380003775568E-5</v>
      </c>
      <c r="DQ123" s="6" cm="1">
        <f t="array" ref="DQ123:DQ130">SOFTMAX(DG123:DG130)</f>
        <v>0.87818437330711996</v>
      </c>
      <c r="DR123" s="6" cm="1">
        <f t="array" ref="DR123:DR130">SOFTMAX(DH123:DH130)</f>
        <v>0.73711369637519253</v>
      </c>
    </row>
    <row r="124" spans="15:122">
      <c r="O124" s="46">
        <v>-1</v>
      </c>
      <c r="P124" s="14">
        <v>0</v>
      </c>
      <c r="Q124" s="14">
        <v>-1</v>
      </c>
      <c r="R124" s="14">
        <v>1</v>
      </c>
      <c r="S124" s="14">
        <v>0</v>
      </c>
      <c r="T124" s="45">
        <v>1</v>
      </c>
      <c r="U124" s="4" t="s">
        <v>10</v>
      </c>
      <c r="AW124" s="3">
        <v>-6.5998405406527976</v>
      </c>
      <c r="AX124" s="3">
        <v>0.39748901628128319</v>
      </c>
      <c r="AY124" s="3">
        <v>3.6341608130707526</v>
      </c>
      <c r="AZ124" s="3">
        <v>-0.63809923123362133</v>
      </c>
      <c r="BA124" s="3">
        <v>3.6835503762332942</v>
      </c>
      <c r="BB124" s="3">
        <v>-0.76929075921848034</v>
      </c>
      <c r="BC124" s="9"/>
      <c r="BD124" s="9"/>
      <c r="CV124" s="4"/>
      <c r="CW124" s="38">
        <v>1.722447539796385</v>
      </c>
      <c r="CX124" s="37">
        <v>9.1091655078927207</v>
      </c>
      <c r="CY124" s="36">
        <v>-0.4329221881058769</v>
      </c>
      <c r="CZ124" s="4" t="s">
        <v>10</v>
      </c>
      <c r="DA124" s="3">
        <v>-96.784125276389361</v>
      </c>
      <c r="DB124" s="3">
        <v>34.502470237781928</v>
      </c>
      <c r="DC124" s="3">
        <v>24.050917723189691</v>
      </c>
      <c r="DD124" s="3">
        <v>19.453250925775968</v>
      </c>
      <c r="DE124" s="3">
        <v>18.176730708673453</v>
      </c>
      <c r="DF124" s="3">
        <v>28.203084796184978</v>
      </c>
      <c r="DG124" s="3">
        <v>-3.6388952599855027</v>
      </c>
      <c r="DH124" s="3">
        <v>-5.0981165469141629</v>
      </c>
      <c r="DK124" s="3">
        <v>2.6254587073121327E-47</v>
      </c>
      <c r="DL124" s="3">
        <v>0.99999998613638486</v>
      </c>
      <c r="DM124" s="3">
        <v>6.5699911933532307E-2</v>
      </c>
      <c r="DN124" s="3">
        <v>7.6600732951692341E-2</v>
      </c>
      <c r="DO124" s="3">
        <v>1.1979329054289401E-2</v>
      </c>
      <c r="DP124" s="3">
        <v>0.40402443886789036</v>
      </c>
      <c r="DQ124" s="3">
        <v>8.4710159174498142E-4</v>
      </c>
      <c r="DR124" s="3">
        <v>2.7424659828441801E-4</v>
      </c>
    </row>
    <row r="125" spans="15:122">
      <c r="O125" s="44">
        <v>-1</v>
      </c>
      <c r="P125" s="43">
        <v>-1</v>
      </c>
      <c r="Q125" s="43">
        <v>-1</v>
      </c>
      <c r="R125" s="43">
        <v>-1</v>
      </c>
      <c r="S125" s="43">
        <v>0</v>
      </c>
      <c r="T125" s="42">
        <v>1</v>
      </c>
      <c r="U125" s="4" t="s">
        <v>10</v>
      </c>
      <c r="AW125" s="2">
        <v>-15.099999834136872</v>
      </c>
      <c r="AX125" s="2">
        <v>-5.3405951536450802</v>
      </c>
      <c r="AY125" s="2">
        <v>-14.673037177755116</v>
      </c>
      <c r="AZ125" s="2">
        <v>-7.6017845017311183</v>
      </c>
      <c r="BA125" s="2">
        <v>-14.273303799008941</v>
      </c>
      <c r="BB125" s="2">
        <v>-7.9329362513872166</v>
      </c>
      <c r="BC125" s="9"/>
      <c r="BD125" s="9"/>
      <c r="CW125" s="38">
        <v>2.586020733454756</v>
      </c>
      <c r="CX125" s="37">
        <v>7.4918560152048652</v>
      </c>
      <c r="CY125" s="36">
        <v>-1.4236789722820431</v>
      </c>
      <c r="CZ125" s="4" t="s">
        <v>10</v>
      </c>
      <c r="DA125" s="3">
        <v>-92.657874857444284</v>
      </c>
      <c r="DB125" s="3">
        <v>-66.61790646950223</v>
      </c>
      <c r="DC125" s="3">
        <v>26.701725497179396</v>
      </c>
      <c r="DD125" s="3">
        <v>21.928560470331593</v>
      </c>
      <c r="DE125" s="3">
        <v>22.346756837530361</v>
      </c>
      <c r="DF125" s="3">
        <v>28.580265502715356</v>
      </c>
      <c r="DG125" s="3">
        <v>-0.89006318734550594</v>
      </c>
      <c r="DH125" s="3">
        <v>-2.1211291539397221</v>
      </c>
      <c r="DK125" s="3">
        <v>1.6263461280918968E-45</v>
      </c>
      <c r="DL125" s="3">
        <v>1.213328452842914E-44</v>
      </c>
      <c r="DM125" s="3">
        <v>0.93067056042771867</v>
      </c>
      <c r="DN125" s="3">
        <v>0.91042924838469119</v>
      </c>
      <c r="DO125" s="3">
        <v>0.77526795229243584</v>
      </c>
      <c r="DP125" s="3">
        <v>0.58913542151624876</v>
      </c>
      <c r="DQ125" s="3">
        <v>1.3235431315383009E-2</v>
      </c>
      <c r="DR125" s="3">
        <v>5.3830751998982214E-3</v>
      </c>
    </row>
    <row r="126" spans="15:122">
      <c r="BC126" s="9"/>
      <c r="BD126" s="9"/>
      <c r="BE126" s="9"/>
      <c r="BF126" s="9"/>
      <c r="BG126" s="9"/>
      <c r="BH126" s="9"/>
      <c r="BI126" s="9"/>
      <c r="CW126" s="38">
        <v>1.8136118774117893</v>
      </c>
      <c r="CX126" s="37">
        <v>7.1382445768859011</v>
      </c>
      <c r="CY126" s="36">
        <v>1.0008695373542396</v>
      </c>
      <c r="CZ126" s="4" t="s">
        <v>10</v>
      </c>
      <c r="DA126" s="3">
        <v>-96.244696012728809</v>
      </c>
      <c r="DB126" s="3">
        <v>-75.248814921740617</v>
      </c>
      <c r="DC126" s="3">
        <v>-80.044001429397355</v>
      </c>
      <c r="DD126" s="3">
        <v>14.953048385636658</v>
      </c>
      <c r="DE126" s="3">
        <v>14.441702847451388</v>
      </c>
      <c r="DF126" s="3">
        <v>21.405941170235796</v>
      </c>
      <c r="DG126" s="3">
        <v>-2.8838435928528163</v>
      </c>
      <c r="DH126" s="3">
        <v>-4.0896542904454281</v>
      </c>
      <c r="DK126" s="3">
        <v>4.5027345503959606E-47</v>
      </c>
      <c r="DL126" s="3">
        <v>2.1658205364639591E-48</v>
      </c>
      <c r="DM126" s="3">
        <v>4.0711378247616968E-47</v>
      </c>
      <c r="DN126" s="3">
        <v>8.5078494163472683E-4</v>
      </c>
      <c r="DO126" s="3">
        <v>2.8597660403319679E-4</v>
      </c>
      <c r="DP126" s="3">
        <v>4.5127956315217069E-4</v>
      </c>
      <c r="DQ126" s="3">
        <v>1.802396230288721E-3</v>
      </c>
      <c r="DR126" s="3">
        <v>7.5181475099745634E-4</v>
      </c>
    </row>
    <row r="127" spans="15:122">
      <c r="BC127" s="9"/>
      <c r="BD127" s="9"/>
      <c r="BE127" s="9"/>
      <c r="BF127" s="9"/>
      <c r="BG127" s="9"/>
      <c r="BH127" s="9"/>
      <c r="BI127" s="9"/>
      <c r="CW127" s="38">
        <v>3.1226823540840667</v>
      </c>
      <c r="CX127" s="37">
        <v>6.6144986633972582</v>
      </c>
      <c r="CY127" s="36">
        <v>1.1218132030270822</v>
      </c>
      <c r="CZ127" s="4" t="s">
        <v>10</v>
      </c>
      <c r="DA127" s="3">
        <v>-91.536058445735534</v>
      </c>
      <c r="DB127" s="3">
        <v>-76.22848751375092</v>
      </c>
      <c r="DC127" s="3">
        <v>-75.158358171874426</v>
      </c>
      <c r="DD127" s="3">
        <v>-80.096443395193688</v>
      </c>
      <c r="DE127" s="3">
        <v>20.160244461085806</v>
      </c>
      <c r="DF127" s="3">
        <v>24.050491144408412</v>
      </c>
      <c r="DG127" s="3">
        <v>-0.82132042947680239</v>
      </c>
      <c r="DH127" s="3">
        <v>-2.0196788716748735</v>
      </c>
      <c r="DK127" s="3">
        <v>4.9935759236724122E-45</v>
      </c>
      <c r="DL127" s="3">
        <v>8.131226647352649E-49</v>
      </c>
      <c r="DM127" s="3">
        <v>5.3891926967907666E-45</v>
      </c>
      <c r="DN127" s="3">
        <v>4.4704372831147803E-45</v>
      </c>
      <c r="DO127" s="3">
        <v>8.7068602120285291E-2</v>
      </c>
      <c r="DP127" s="3">
        <v>6.3527114171959397E-3</v>
      </c>
      <c r="DQ127" s="3">
        <v>1.417727289398185E-2</v>
      </c>
      <c r="DR127" s="3">
        <v>5.9578524659064398E-3</v>
      </c>
    </row>
    <row r="128" spans="15:122">
      <c r="BD128" s="9"/>
      <c r="BE128" s="9"/>
      <c r="BF128" s="9"/>
      <c r="BG128" s="9"/>
      <c r="BH128" s="9"/>
      <c r="BI128" s="9"/>
      <c r="CW128" s="38">
        <v>0.38569818100859665</v>
      </c>
      <c r="CX128" s="37">
        <v>7.1527301464987465</v>
      </c>
      <c r="CY128" s="36">
        <v>1.1305606202119909</v>
      </c>
      <c r="CZ128" s="4" t="s">
        <v>10</v>
      </c>
      <c r="DA128" s="3">
        <v>-101.254687774326</v>
      </c>
      <c r="DB128" s="3">
        <v>-76.84427421834377</v>
      </c>
      <c r="DC128" s="3">
        <v>-86.715403390906673</v>
      </c>
      <c r="DD128" s="3">
        <v>-89.507833950017016</v>
      </c>
      <c r="DE128" s="3">
        <v>-91.755048518533798</v>
      </c>
      <c r="DF128" s="3">
        <v>16.750433498415063</v>
      </c>
      <c r="DG128" s="3">
        <v>-4.8845937548141416</v>
      </c>
      <c r="DH128" s="3">
        <v>-6.0215224168691961</v>
      </c>
      <c r="DK128" s="3">
        <v>3.0037554259878286E-49</v>
      </c>
      <c r="DL128" s="3">
        <v>4.3926166032705121E-49</v>
      </c>
      <c r="DM128" s="3">
        <v>5.1565917189973357E-50</v>
      </c>
      <c r="DN128" s="3">
        <v>3.6562427430668703E-49</v>
      </c>
      <c r="DO128" s="3">
        <v>2.1660445779690281E-50</v>
      </c>
      <c r="DP128" s="3">
        <v>4.2912555091157726E-6</v>
      </c>
      <c r="DQ128" s="3">
        <v>2.437448875877778E-4</v>
      </c>
      <c r="DR128" s="3">
        <v>1.0892088853101686E-4</v>
      </c>
    </row>
    <row r="129" spans="25:122">
      <c r="BD129" s="9"/>
      <c r="BE129" s="9"/>
      <c r="BF129" s="9"/>
      <c r="BG129" s="9"/>
      <c r="BH129" s="9"/>
      <c r="BI129" s="9"/>
      <c r="CW129" s="38">
        <v>1.5793797866519537</v>
      </c>
      <c r="CX129" s="37">
        <v>0.80247918029708609</v>
      </c>
      <c r="CY129" s="36">
        <v>1.1075150044153494</v>
      </c>
      <c r="CZ129" s="4" t="s">
        <v>10</v>
      </c>
      <c r="DA129" s="3">
        <v>-94.361648877120018</v>
      </c>
      <c r="DB129" s="3">
        <v>-97.840035001785807</v>
      </c>
      <c r="DC129" s="3">
        <v>-92.092789302034788</v>
      </c>
      <c r="DD129" s="3">
        <v>-93.717909334672754</v>
      </c>
      <c r="DE129" s="3">
        <v>-92.167699913755385</v>
      </c>
      <c r="DF129" s="3">
        <v>-93.872688618386789</v>
      </c>
      <c r="DG129" s="3">
        <v>1.043484145073599</v>
      </c>
      <c r="DH129" s="3">
        <v>0.80767531704425632</v>
      </c>
      <c r="DK129" s="3">
        <v>2.959874689156373E-46</v>
      </c>
      <c r="DL129" s="3">
        <v>3.3448777312558733E-58</v>
      </c>
      <c r="DM129" s="3">
        <v>2.3822850128858492E-52</v>
      </c>
      <c r="DN129" s="3">
        <v>5.4277834626919994E-51</v>
      </c>
      <c r="DO129" s="3">
        <v>1.4336897041428381E-50</v>
      </c>
      <c r="DP129" s="3">
        <v>3.8866270393837011E-54</v>
      </c>
      <c r="DQ129" s="3">
        <v>9.1509679773893848E-2</v>
      </c>
      <c r="DR129" s="3">
        <v>0.10069179133373153</v>
      </c>
    </row>
    <row r="130" spans="25:122">
      <c r="BD130" s="9"/>
      <c r="BE130" s="9"/>
      <c r="BF130" s="9"/>
      <c r="BG130" s="9"/>
      <c r="BH130" s="9"/>
      <c r="BI130" s="9"/>
      <c r="CW130" s="38">
        <v>1.7143344101757059</v>
      </c>
      <c r="CX130" s="37">
        <v>0.55220648939994399</v>
      </c>
      <c r="CY130" s="36">
        <v>1.0806312405156571</v>
      </c>
      <c r="CZ130" s="4" t="s">
        <v>10</v>
      </c>
      <c r="DA130" s="2">
        <v>-93.774033895459993</v>
      </c>
      <c r="DB130" s="2">
        <v>-98.516444946552966</v>
      </c>
      <c r="DC130" s="2">
        <v>-91.865575736913684</v>
      </c>
      <c r="DD130" s="2">
        <v>-93.519455029967148</v>
      </c>
      <c r="DE130" s="2">
        <v>-91.712092900327548</v>
      </c>
      <c r="DF130" s="2">
        <v>-94.013114188640927</v>
      </c>
      <c r="DG130" s="2">
        <v>-97.591471635221978</v>
      </c>
      <c r="DH130" s="2">
        <v>1.2043685848433605</v>
      </c>
      <c r="DK130" s="2">
        <v>5.326859829406326E-46</v>
      </c>
      <c r="DL130" s="2">
        <v>1.7006664360641575E-58</v>
      </c>
      <c r="DM130" s="2">
        <v>2.9900008798334537E-52</v>
      </c>
      <c r="DN130" s="2">
        <v>6.6192704055401515E-51</v>
      </c>
      <c r="DO130" s="2">
        <v>2.2611156622816602E-50</v>
      </c>
      <c r="DP130" s="2">
        <v>3.3774335834564969E-54</v>
      </c>
      <c r="DQ130" s="2">
        <v>1.3330609832502609E-44</v>
      </c>
      <c r="DR130" s="2">
        <v>0.14971860238745821</v>
      </c>
    </row>
    <row r="131" spans="25:122">
      <c r="BC131" s="9"/>
      <c r="BD131" s="9"/>
      <c r="BE131" s="9"/>
      <c r="BF131" s="9"/>
      <c r="BG131" s="9"/>
      <c r="BH131" s="9"/>
      <c r="BI131" s="9"/>
    </row>
    <row r="132" spans="25:122">
      <c r="BC132" s="9"/>
      <c r="BD132" s="9"/>
      <c r="BE132" s="9"/>
      <c r="BF132" s="9"/>
      <c r="BG132" s="9"/>
      <c r="BH132" s="9"/>
      <c r="BI132" s="9"/>
      <c r="DA132" s="1" t="s">
        <v>39</v>
      </c>
      <c r="DB132" s="4"/>
      <c r="DC132" s="4"/>
      <c r="DE132" s="4"/>
      <c r="DF132" s="4"/>
      <c r="DG132" s="4"/>
      <c r="DH132" s="4"/>
      <c r="DK132" s="4" t="s">
        <v>8</v>
      </c>
      <c r="DL132" s="4" t="s">
        <v>8</v>
      </c>
      <c r="DM132" s="4" t="s">
        <v>8</v>
      </c>
      <c r="DN132" s="4" t="s">
        <v>8</v>
      </c>
      <c r="DO132" s="4" t="s">
        <v>8</v>
      </c>
      <c r="DP132" s="4" t="s">
        <v>8</v>
      </c>
      <c r="DQ132" s="4" t="s">
        <v>8</v>
      </c>
      <c r="DR132" s="4" t="s">
        <v>8</v>
      </c>
    </row>
    <row r="133" spans="25:122">
      <c r="Z133" s="6" cm="1">
        <f t="array" ref="Z133:AE137">_xlfn.ANCHORARRAY(AW121)+_xlfn.ANCHORARRAY(Z50)</f>
        <v>5.5522282847361435</v>
      </c>
      <c r="AA133" s="6">
        <v>1.2294031630013951</v>
      </c>
      <c r="AB133" s="6">
        <v>5.2107661148620821</v>
      </c>
      <c r="AC133" s="6">
        <v>1.5471007314820429</v>
      </c>
      <c r="AD133" s="6">
        <v>4.8620324978386948</v>
      </c>
      <c r="AE133" s="6">
        <v>0.58146192374978556</v>
      </c>
      <c r="BC133" s="9"/>
      <c r="BD133" s="9"/>
      <c r="BE133" s="9"/>
      <c r="BF133" s="9"/>
      <c r="BG133" s="9"/>
      <c r="BH133" s="9"/>
      <c r="BI133" s="9"/>
      <c r="DA133" s="6" cm="1">
        <f t="array" ref="DA133:DH135">CL99:CS101</f>
        <v>6.9788588090127313</v>
      </c>
      <c r="DB133" s="6">
        <v>5.362301205097685</v>
      </c>
      <c r="DC133" s="6">
        <v>9.4783482360679194</v>
      </c>
      <c r="DD133" s="6">
        <v>6.8299082694274968</v>
      </c>
      <c r="DE133" s="6">
        <v>10.792348645763932</v>
      </c>
      <c r="DF133" s="6">
        <v>6.6358985313584951</v>
      </c>
      <c r="DG133" s="6">
        <v>2.4735420735068532</v>
      </c>
      <c r="DH133" s="6">
        <v>2.3397209660984775</v>
      </c>
      <c r="DJ133" s="4" t="s">
        <v>10</v>
      </c>
      <c r="DK133" s="35" cm="1">
        <f t="array" ref="DK133:DR135">MMULT(_xlfn.ANCHORARRAY(DA133),DK123:DR130)</f>
        <v>6.9788588090127313</v>
      </c>
      <c r="DL133" s="35">
        <v>5.3623012275090174</v>
      </c>
      <c r="DM133" s="35">
        <v>9.1988523426606399</v>
      </c>
      <c r="DN133" s="35">
        <v>9.1305108672374171</v>
      </c>
      <c r="DO133" s="35">
        <v>9.2292602163462512</v>
      </c>
      <c r="DP133" s="35">
        <v>7.8224250977375736</v>
      </c>
      <c r="DQ133" s="35">
        <v>6.6520039727711922</v>
      </c>
      <c r="DR133" s="35">
        <v>5.8662276374648936</v>
      </c>
    </row>
    <row r="134" spans="25:122">
      <c r="Z134" s="3">
        <v>11.728790935783</v>
      </c>
      <c r="AA134" s="3">
        <v>-0.38620608189736366</v>
      </c>
      <c r="AB134" s="3">
        <v>15.951770883865088</v>
      </c>
      <c r="AC134" s="3">
        <v>3.5606138592418382</v>
      </c>
      <c r="AD134" s="3">
        <v>15.406219070079951</v>
      </c>
      <c r="AE134" s="3">
        <v>2.8544629639689267</v>
      </c>
      <c r="BC134" s="9"/>
      <c r="BD134" s="9"/>
      <c r="BE134" s="9"/>
      <c r="BF134" s="9"/>
      <c r="BG134" s="9"/>
      <c r="BH134" s="9"/>
      <c r="BI134" s="9"/>
      <c r="DA134" s="3">
        <v>4.4177678851714308</v>
      </c>
      <c r="DB134" s="3">
        <v>7.0784011139313989</v>
      </c>
      <c r="DC134" s="3">
        <v>7.5343655387970045</v>
      </c>
      <c r="DD134" s="3">
        <v>4.6504562682689077</v>
      </c>
      <c r="DE134" s="3">
        <v>8.5858951752792265</v>
      </c>
      <c r="DF134" s="3">
        <v>6.465670234994084</v>
      </c>
      <c r="DG134" s="3">
        <v>1.347532427211092</v>
      </c>
      <c r="DH134" s="3">
        <v>1.2504874486778652</v>
      </c>
      <c r="DJ134" s="4" t="s">
        <v>10</v>
      </c>
      <c r="DK134" s="34">
        <v>4.4177678851714308</v>
      </c>
      <c r="DL134" s="34">
        <v>7.0784010770454042</v>
      </c>
      <c r="DM134" s="34">
        <v>7.4930969389158166</v>
      </c>
      <c r="DN134" s="34">
        <v>7.459213967690328</v>
      </c>
      <c r="DO134" s="34">
        <v>7.2288183271999262</v>
      </c>
      <c r="DP134" s="34">
        <v>7.3554195102280042</v>
      </c>
      <c r="DQ134" s="34">
        <v>4.2403262028496904</v>
      </c>
      <c r="DR134" s="34">
        <v>3.6771572112776183</v>
      </c>
    </row>
    <row r="135" spans="25:122">
      <c r="Z135" s="3">
        <v>-7.6464330158430691</v>
      </c>
      <c r="AA135" s="3">
        <v>1.5869818369388242</v>
      </c>
      <c r="AB135" s="3">
        <v>-10.843775462967569</v>
      </c>
      <c r="AC135" s="3">
        <v>0.48676477545286412</v>
      </c>
      <c r="AD135" s="3">
        <v>-10.386670369637631</v>
      </c>
      <c r="AE135" s="3">
        <v>2.1534277759688605</v>
      </c>
      <c r="BC135" s="9"/>
      <c r="BD135" s="9"/>
      <c r="DA135" s="2">
        <v>2.6423073325037301</v>
      </c>
      <c r="DB135" s="2">
        <v>10.252079107554158</v>
      </c>
      <c r="DC135" s="2">
        <v>8.0289346420832146</v>
      </c>
      <c r="DD135" s="2">
        <v>10.642215078903082</v>
      </c>
      <c r="DE135" s="2">
        <v>6.9829908234642932</v>
      </c>
      <c r="DF135" s="2">
        <v>7.4007123700983906</v>
      </c>
      <c r="DG135" s="2">
        <v>1.965135263205358</v>
      </c>
      <c r="DH135" s="2">
        <v>1.6585704816777107</v>
      </c>
      <c r="DJ135" s="4" t="s">
        <v>10</v>
      </c>
      <c r="DK135" s="33">
        <v>2.6423073325037301</v>
      </c>
      <c r="DL135" s="33">
        <v>10.25207900205521</v>
      </c>
      <c r="DM135" s="33">
        <v>8.1554441249804164</v>
      </c>
      <c r="DN135" s="33">
        <v>8.1361706819016995</v>
      </c>
      <c r="DO135" s="33">
        <v>7.2897718469397326</v>
      </c>
      <c r="DP135" s="33">
        <v>8.9214997783875791</v>
      </c>
      <c r="DQ135" s="33">
        <v>2.7351980137148817</v>
      </c>
      <c r="DR135" s="33">
        <v>2.4903154214819017</v>
      </c>
    </row>
    <row r="136" spans="25:122">
      <c r="Z136" s="3">
        <v>-2.6000745109290353</v>
      </c>
      <c r="AA136" s="3">
        <v>1.9898267415297224</v>
      </c>
      <c r="AB136" s="3">
        <v>5.8838729257390199</v>
      </c>
      <c r="AC136" s="3">
        <v>2.4622072560657244</v>
      </c>
      <c r="AD136" s="3">
        <v>4.7235397104199279</v>
      </c>
      <c r="AE136" s="3">
        <v>0.24663285459102546</v>
      </c>
      <c r="BC136" s="9"/>
      <c r="BD136" s="9"/>
      <c r="DA136" s="4"/>
      <c r="DB136" s="4"/>
      <c r="DC136" s="4"/>
      <c r="DD136" s="4"/>
    </row>
    <row r="137" spans="25:122">
      <c r="Z137" s="2">
        <v>-13.50752243741286</v>
      </c>
      <c r="AA137" s="2">
        <v>-1.6384898904469094</v>
      </c>
      <c r="AB137" s="2">
        <v>-11.722389208306314</v>
      </c>
      <c r="AC137" s="2">
        <v>-4.6096611066124948</v>
      </c>
      <c r="AD137" s="2">
        <v>-12.274553538613976</v>
      </c>
      <c r="AE137" s="2">
        <v>-4.9331343564949899</v>
      </c>
      <c r="BC137" s="9"/>
      <c r="BD137" s="9"/>
    </row>
    <row r="138" spans="25:122">
      <c r="AT138" s="4"/>
      <c r="AU138" s="4"/>
      <c r="AV138" s="4"/>
      <c r="BC138" s="9"/>
      <c r="BD138" s="9"/>
    </row>
    <row r="139" spans="25:122">
      <c r="Y139" s="1" t="s">
        <v>37</v>
      </c>
      <c r="AF139" s="9"/>
      <c r="AU139" s="4"/>
      <c r="BD139" s="9"/>
      <c r="DK139" s="35" cm="1">
        <f t="array" ref="DK139:DR141">_xlfn.ANCHORARRAY(DK89)</f>
        <v>7.4344888657663137</v>
      </c>
      <c r="DL139" s="35">
        <v>3.1849250591072931</v>
      </c>
      <c r="DM139" s="35">
        <v>7.276508955290204</v>
      </c>
      <c r="DN139" s="35">
        <v>3.830625022756144</v>
      </c>
      <c r="DO139" s="35">
        <v>3.184993903467531</v>
      </c>
      <c r="DP139" s="35">
        <v>3.5032185166813017</v>
      </c>
      <c r="DQ139" s="35">
        <v>4.0260806166618002</v>
      </c>
      <c r="DR139" s="35">
        <v>4.3132950089365645</v>
      </c>
    </row>
    <row r="140" spans="25:122">
      <c r="Y140" s="4"/>
      <c r="Z140" s="6" cm="1">
        <f t="array" ref="Z140:Z144">NORMALIZE(Z133:Z137)</f>
        <v>0.67812502367003558</v>
      </c>
      <c r="AA140" s="6" cm="1">
        <f t="array" ref="AA140:AA144">NORMALIZE(AA133:AA137)</f>
        <v>0.44172195644987905</v>
      </c>
      <c r="AB140" s="6" cm="1">
        <f t="array" ref="AB140:AB144">NORMALIZE(AB133:AB137)</f>
        <v>0.36230197065236852</v>
      </c>
      <c r="AC140" s="6" cm="1">
        <f t="array" ref="AC140:AC144">NORMALIZE(AC133:AC137)</f>
        <v>0.27032023582739995</v>
      </c>
      <c r="AD140" s="6" cm="1">
        <f t="array" ref="AD140:AD144">NORMALIZE(AD133:AD137)</f>
        <v>0.37804058204502322</v>
      </c>
      <c r="AE140" s="6" cm="1">
        <f t="array" ref="AE140:AE144">NORMALIZE(AE133:AE137)</f>
        <v>0.13113826051090263</v>
      </c>
      <c r="AF140" s="9"/>
      <c r="AT140" s="4"/>
      <c r="AU140" s="4"/>
      <c r="BD140" s="9"/>
      <c r="DK140" s="34">
        <v>2.3828950303754728</v>
      </c>
      <c r="DL140" s="34">
        <v>7.7600384764361596</v>
      </c>
      <c r="DM140" s="34">
        <v>2.635380723271024</v>
      </c>
      <c r="DN140" s="34">
        <v>6.5071025301569962</v>
      </c>
      <c r="DO140" s="34">
        <v>7.7599994698489958</v>
      </c>
      <c r="DP140" s="34">
        <v>7.0854311472553331</v>
      </c>
      <c r="DQ140" s="34">
        <v>6.3736591506086784</v>
      </c>
      <c r="DR140" s="34">
        <v>5.0993301784896437</v>
      </c>
    </row>
    <row r="141" spans="25:122">
      <c r="Y141" s="24"/>
      <c r="Z141" s="3">
        <v>1.289865263864401</v>
      </c>
      <c r="AA141" s="3">
        <v>-0.61852179156099252</v>
      </c>
      <c r="AB141" s="3">
        <v>1.264212139192354</v>
      </c>
      <c r="AC141" s="3">
        <v>0.90491988346795638</v>
      </c>
      <c r="AD141" s="3">
        <v>1.2848203492247023</v>
      </c>
      <c r="AE141" s="3">
        <v>0.87467425527801079</v>
      </c>
      <c r="AF141" s="9"/>
      <c r="AT141" s="24"/>
      <c r="AU141" s="24"/>
      <c r="BD141" s="9"/>
      <c r="DK141" s="33">
        <v>2.4609638082317273</v>
      </c>
      <c r="DL141" s="33">
        <v>-0.52282510783525948</v>
      </c>
      <c r="DM141" s="33">
        <v>2.3591207304647388</v>
      </c>
      <c r="DN141" s="33">
        <v>0.99394724652314892</v>
      </c>
      <c r="DO141" s="33">
        <v>-0.52276633163285546</v>
      </c>
      <c r="DP141" s="33">
        <v>0.45252119242238559</v>
      </c>
      <c r="DQ141" s="33">
        <v>0.9272197176113407</v>
      </c>
      <c r="DR141" s="33">
        <v>1.3846663205546315</v>
      </c>
    </row>
    <row r="142" spans="25:122">
      <c r="Z142" s="3">
        <v>-0.62909918669103471</v>
      </c>
      <c r="AA142" s="3">
        <v>0.67638300129177986</v>
      </c>
      <c r="AB142" s="3">
        <v>-0.98577994642107247</v>
      </c>
      <c r="AC142" s="3">
        <v>-6.3866224047026285E-2</v>
      </c>
      <c r="AD142" s="3">
        <v>-0.93331853904298689</v>
      </c>
      <c r="AE142" s="3">
        <v>0.64535412446710616</v>
      </c>
      <c r="AF142" s="9"/>
      <c r="BD142" s="9"/>
      <c r="DK142" s="35" cm="1">
        <f t="array" ref="DK142:DR144">_xlfn.ANCHORARRAY(DK111)</f>
        <v>-3.0651633543576584</v>
      </c>
      <c r="DL142" s="35">
        <v>6.4328893111137129</v>
      </c>
      <c r="DM142" s="35">
        <v>-9.6168375095677577E-2</v>
      </c>
      <c r="DN142" s="35">
        <v>-0.9045355728128025</v>
      </c>
      <c r="DO142" s="35">
        <v>6.4321506083954185</v>
      </c>
      <c r="DP142" s="35">
        <v>6.2623716743555153</v>
      </c>
      <c r="DQ142" s="35">
        <v>1.546102559272063</v>
      </c>
      <c r="DR142" s="35">
        <v>1.1673328852194036</v>
      </c>
    </row>
    <row r="143" spans="25:122">
      <c r="Y143" s="4"/>
      <c r="Z143" s="3">
        <v>-0.12929683086456714</v>
      </c>
      <c r="AA143" s="3">
        <v>0.94075001507257849</v>
      </c>
      <c r="AB143" s="3">
        <v>0.41882199743751453</v>
      </c>
      <c r="AC143" s="3">
        <v>0.55873468421020533</v>
      </c>
      <c r="AD143" s="3">
        <v>0.36613046866915944</v>
      </c>
      <c r="AE143" s="3">
        <v>2.1610169406333018E-2</v>
      </c>
      <c r="AF143" s="9"/>
      <c r="AT143" s="4"/>
      <c r="AU143" s="4"/>
      <c r="BD143" s="9"/>
      <c r="DK143" s="34">
        <v>-2.5610909238413009</v>
      </c>
      <c r="DL143" s="34">
        <v>1.7160870512729951</v>
      </c>
      <c r="DM143" s="34">
        <v>-1.9915304197030534</v>
      </c>
      <c r="DN143" s="34">
        <v>-2.149023568451506</v>
      </c>
      <c r="DO143" s="34">
        <v>1.715341874060657</v>
      </c>
      <c r="DP143" s="34">
        <v>1.5677315348027716</v>
      </c>
      <c r="DQ143" s="34">
        <v>-1.330437800854682</v>
      </c>
      <c r="DR143" s="34">
        <v>-1.4359155860479214</v>
      </c>
    </row>
    <row r="144" spans="25:122">
      <c r="Y144" s="4"/>
      <c r="Z144" s="2">
        <v>-1.2095942699788347</v>
      </c>
      <c r="AA144" s="2">
        <v>-1.4403331812532447</v>
      </c>
      <c r="AB144" s="2">
        <v>-1.0595561608611643</v>
      </c>
      <c r="AC144" s="2">
        <v>-1.6701085794585355</v>
      </c>
      <c r="AD144" s="2">
        <v>-1.0956728608958983</v>
      </c>
      <c r="AE144" s="2">
        <v>-1.6727768096623525</v>
      </c>
      <c r="AF144" s="9"/>
      <c r="AT144" s="4"/>
      <c r="AU144" s="4"/>
      <c r="BD144" s="9"/>
      <c r="DK144" s="33">
        <v>0.52277198171626837</v>
      </c>
      <c r="DL144" s="33">
        <v>5.977972858075983</v>
      </c>
      <c r="DM144" s="33">
        <v>2.0385731367019995</v>
      </c>
      <c r="DN144" s="33">
        <v>1.6252693362605855</v>
      </c>
      <c r="DO144" s="33">
        <v>5.9775749354657828</v>
      </c>
      <c r="DP144" s="33">
        <v>5.8825879553715188</v>
      </c>
      <c r="DQ144" s="33">
        <v>3.0842816104630146</v>
      </c>
      <c r="DR144" s="33">
        <v>2.7831119858873539</v>
      </c>
    </row>
    <row r="145" spans="15:132">
      <c r="O145" s="23" t="s">
        <v>36</v>
      </c>
      <c r="P145" s="4"/>
      <c r="Q145" s="4"/>
      <c r="R145" s="4"/>
      <c r="S145" s="4"/>
      <c r="T145" s="4"/>
      <c r="Y145" s="4"/>
      <c r="Z145" s="4">
        <v>1</v>
      </c>
      <c r="AA145" s="4">
        <v>1</v>
      </c>
      <c r="AB145" s="4">
        <v>1</v>
      </c>
      <c r="AC145" s="4">
        <v>1</v>
      </c>
      <c r="AD145" s="4">
        <v>1</v>
      </c>
      <c r="AE145" s="4">
        <v>1</v>
      </c>
      <c r="AF145" s="9"/>
      <c r="BD145" s="9"/>
      <c r="DK145" s="35" cm="1">
        <f t="array" ref="DK145:DR147">_xlfn.ANCHORARRAY(DK133)</f>
        <v>6.9788588090127313</v>
      </c>
      <c r="DL145" s="35">
        <v>5.3623012275090174</v>
      </c>
      <c r="DM145" s="35">
        <v>9.1988523426606399</v>
      </c>
      <c r="DN145" s="35">
        <v>9.1305108672374171</v>
      </c>
      <c r="DO145" s="35">
        <v>9.2292602163462512</v>
      </c>
      <c r="DP145" s="35">
        <v>7.8224250977375736</v>
      </c>
      <c r="DQ145" s="35">
        <v>6.6520039727711922</v>
      </c>
      <c r="DR145" s="35">
        <v>5.8662276374648936</v>
      </c>
    </row>
    <row r="146" spans="15:132">
      <c r="O146" s="1" t="s">
        <v>35</v>
      </c>
      <c r="P146" s="4"/>
      <c r="Q146" s="4"/>
      <c r="R146" s="4"/>
      <c r="S146" s="4"/>
      <c r="T146" s="1" t="s">
        <v>34</v>
      </c>
      <c r="Y146" s="4"/>
      <c r="Z146" s="4" t="s">
        <v>8</v>
      </c>
      <c r="AA146" s="4" t="s">
        <v>8</v>
      </c>
      <c r="AB146" s="4" t="s">
        <v>8</v>
      </c>
      <c r="AC146" s="4" t="s">
        <v>8</v>
      </c>
      <c r="AD146" s="4" t="s">
        <v>8</v>
      </c>
      <c r="AE146" s="4" t="s">
        <v>8</v>
      </c>
      <c r="AF146" s="9"/>
      <c r="BD146" s="9"/>
      <c r="DK146" s="34">
        <v>4.4177678851714308</v>
      </c>
      <c r="DL146" s="34">
        <v>7.0784010770454042</v>
      </c>
      <c r="DM146" s="34">
        <v>7.4930969389158166</v>
      </c>
      <c r="DN146" s="34">
        <v>7.459213967690328</v>
      </c>
      <c r="DO146" s="34">
        <v>7.2288183271999262</v>
      </c>
      <c r="DP146" s="34">
        <v>7.3554195102280042</v>
      </c>
      <c r="DQ146" s="34">
        <v>4.2403262028496904</v>
      </c>
      <c r="DR146" s="34">
        <v>3.6771572112776183</v>
      </c>
    </row>
    <row r="147" spans="15:132">
      <c r="O147" s="18">
        <v>1</v>
      </c>
      <c r="P147" s="22">
        <v>0</v>
      </c>
      <c r="Q147" s="22">
        <v>0</v>
      </c>
      <c r="R147" s="22">
        <v>0</v>
      </c>
      <c r="S147" s="22">
        <v>0</v>
      </c>
      <c r="T147" s="16">
        <v>2</v>
      </c>
      <c r="U147" s="4" t="s">
        <v>10</v>
      </c>
      <c r="Y147" s="4"/>
      <c r="Z147" s="6" cm="1">
        <f t="array" ref="Z147:AE151">MMULT(O147:T151,Z140:AE145)</f>
        <v>2.6781250236700354</v>
      </c>
      <c r="AA147" s="6">
        <v>2.4417219564498791</v>
      </c>
      <c r="AB147" s="6">
        <v>2.3623019706523687</v>
      </c>
      <c r="AC147" s="6">
        <v>2.2703202358274002</v>
      </c>
      <c r="AD147" s="6">
        <v>2.3780405820450232</v>
      </c>
      <c r="AE147" s="6">
        <v>2.1311382605109026</v>
      </c>
      <c r="AF147" s="9"/>
      <c r="BD147" s="9"/>
      <c r="DK147" s="33">
        <v>2.6423073325037301</v>
      </c>
      <c r="DL147" s="33">
        <v>10.25207900205521</v>
      </c>
      <c r="DM147" s="33">
        <v>8.1554441249804164</v>
      </c>
      <c r="DN147" s="33">
        <v>8.1361706819016995</v>
      </c>
      <c r="DO147" s="33">
        <v>7.2897718469397326</v>
      </c>
      <c r="DP147" s="33">
        <v>8.9214997783875791</v>
      </c>
      <c r="DQ147" s="33">
        <v>2.7351980137148817</v>
      </c>
      <c r="DR147" s="33">
        <v>2.4903154214819017</v>
      </c>
    </row>
    <row r="148" spans="15:132">
      <c r="O148" s="21">
        <v>0</v>
      </c>
      <c r="P148" s="14">
        <v>2</v>
      </c>
      <c r="Q148" s="4">
        <v>0</v>
      </c>
      <c r="R148" s="4">
        <v>0</v>
      </c>
      <c r="S148" s="4">
        <v>0</v>
      </c>
      <c r="T148" s="13">
        <v>3</v>
      </c>
      <c r="U148" s="4" t="s">
        <v>10</v>
      </c>
      <c r="Y148" s="4"/>
      <c r="Z148" s="3">
        <v>5.5797305277288025</v>
      </c>
      <c r="AA148" s="3">
        <v>1.762956416878015</v>
      </c>
      <c r="AB148" s="3">
        <v>5.5284242783847084</v>
      </c>
      <c r="AC148" s="3">
        <v>4.8098397669359123</v>
      </c>
      <c r="AD148" s="3">
        <v>5.5696406984494047</v>
      </c>
      <c r="AE148" s="3">
        <v>4.7493485105560218</v>
      </c>
      <c r="AF148" s="9"/>
      <c r="BD148" s="9"/>
      <c r="BY148" s="1" t="s">
        <v>38</v>
      </c>
      <c r="DK148" s="4" t="s">
        <v>8</v>
      </c>
      <c r="DL148" s="4" t="s">
        <v>8</v>
      </c>
      <c r="DM148" s="4" t="s">
        <v>8</v>
      </c>
      <c r="DN148" s="4" t="s">
        <v>8</v>
      </c>
      <c r="DO148" s="4" t="s">
        <v>8</v>
      </c>
      <c r="DP148" s="4" t="s">
        <v>8</v>
      </c>
      <c r="DQ148" s="4" t="s">
        <v>8</v>
      </c>
      <c r="DR148" s="4" t="s">
        <v>8</v>
      </c>
    </row>
    <row r="149" spans="15:132">
      <c r="O149" s="21">
        <v>0</v>
      </c>
      <c r="P149" s="4">
        <v>0</v>
      </c>
      <c r="Q149" s="14">
        <v>5</v>
      </c>
      <c r="R149" s="4">
        <v>0</v>
      </c>
      <c r="S149" s="4">
        <v>0</v>
      </c>
      <c r="T149" s="13">
        <v>0</v>
      </c>
      <c r="U149" s="4" t="s">
        <v>10</v>
      </c>
      <c r="Y149" s="4"/>
      <c r="Z149" s="3">
        <v>-3.1454959334551735</v>
      </c>
      <c r="AA149" s="3">
        <v>3.3819150064588994</v>
      </c>
      <c r="AB149" s="3">
        <v>-4.9288997321053625</v>
      </c>
      <c r="AC149" s="3">
        <v>-0.31933112023513144</v>
      </c>
      <c r="AD149" s="3">
        <v>-4.6665926952149341</v>
      </c>
      <c r="AE149" s="3">
        <v>3.2267706223355308</v>
      </c>
      <c r="AF149" s="9"/>
      <c r="BD149" s="9"/>
      <c r="BY149" s="18">
        <v>0</v>
      </c>
      <c r="BZ149" s="17">
        <v>0</v>
      </c>
      <c r="CA149" s="17">
        <v>1</v>
      </c>
      <c r="CB149" s="17">
        <v>-1</v>
      </c>
      <c r="CC149" s="17">
        <v>0</v>
      </c>
      <c r="CD149" s="17">
        <v>-1</v>
      </c>
      <c r="CE149" s="17">
        <v>1</v>
      </c>
      <c r="CF149" s="17">
        <v>0</v>
      </c>
      <c r="CG149" s="32">
        <v>-1</v>
      </c>
      <c r="CH149" s="4" t="s">
        <v>10</v>
      </c>
      <c r="DK149" s="6" cm="1">
        <f t="array" ref="DK149:DR154">MMULT($BY149:$CG154,DK139:DR147)</f>
        <v>9.3399066573821194</v>
      </c>
      <c r="DL149" s="6">
        <v>-17.823465051571148</v>
      </c>
      <c r="DM149" s="6">
        <v>1.460124186538641</v>
      </c>
      <c r="DN149" s="6">
        <v>1.2675536684110842</v>
      </c>
      <c r="DO149" s="6">
        <v>-10.993003506087538</v>
      </c>
      <c r="DP149" s="6">
        <v>-12.791513117954654</v>
      </c>
      <c r="DQ149" s="6">
        <v>0.21364150693257367</v>
      </c>
      <c r="DR149" s="6">
        <v>0.81013366543086596</v>
      </c>
    </row>
    <row r="150" spans="15:132">
      <c r="O150" s="21">
        <v>0</v>
      </c>
      <c r="P150" s="4">
        <v>0</v>
      </c>
      <c r="Q150" s="4">
        <v>0</v>
      </c>
      <c r="R150" s="14">
        <v>3</v>
      </c>
      <c r="S150" s="4">
        <v>0</v>
      </c>
      <c r="T150" s="13">
        <v>1</v>
      </c>
      <c r="U150" s="4" t="s">
        <v>10</v>
      </c>
      <c r="Y150" s="4"/>
      <c r="Z150" s="3">
        <v>0.61210950740629855</v>
      </c>
      <c r="AA150" s="3">
        <v>3.8222500452177357</v>
      </c>
      <c r="AB150" s="3">
        <v>2.2564659923125436</v>
      </c>
      <c r="AC150" s="3">
        <v>2.6762040526306161</v>
      </c>
      <c r="AD150" s="3">
        <v>2.0983914060074782</v>
      </c>
      <c r="AE150" s="3">
        <v>1.0648305082189991</v>
      </c>
      <c r="AF150" s="9"/>
      <c r="BD150" s="9"/>
      <c r="BY150" s="15">
        <v>1</v>
      </c>
      <c r="BZ150" s="14">
        <v>1</v>
      </c>
      <c r="CA150" s="14">
        <v>1</v>
      </c>
      <c r="CB150" s="14">
        <v>0</v>
      </c>
      <c r="CC150" s="14">
        <v>-1</v>
      </c>
      <c r="CD150" s="14">
        <v>-1</v>
      </c>
      <c r="CE150" s="14">
        <v>1</v>
      </c>
      <c r="CF150" s="14">
        <v>1</v>
      </c>
      <c r="CG150" s="31">
        <v>-1</v>
      </c>
      <c r="CH150" s="4" t="s">
        <v>10</v>
      </c>
      <c r="DK150" s="3">
        <v>23.070986008178973</v>
      </c>
      <c r="DL150" s="3">
        <v>4.9167018208584281</v>
      </c>
      <c r="DM150" s="3">
        <v>20.76047284862306</v>
      </c>
      <c r="DN150" s="3">
        <v>20.308983184653258</v>
      </c>
      <c r="DO150" s="3">
        <v>11.897616928763679</v>
      </c>
      <c r="DP150" s="3">
        <v>9.847196195762729</v>
      </c>
      <c r="DQ150" s="3">
        <v>17.730247837179487</v>
      </c>
      <c r="DR150" s="3">
        <v>16.503164535402014</v>
      </c>
    </row>
    <row r="151" spans="15:132">
      <c r="O151" s="20">
        <v>0</v>
      </c>
      <c r="P151" s="19">
        <v>0</v>
      </c>
      <c r="Q151" s="19">
        <v>0</v>
      </c>
      <c r="R151" s="19">
        <v>0</v>
      </c>
      <c r="S151" s="11">
        <v>5</v>
      </c>
      <c r="T151" s="10">
        <v>2</v>
      </c>
      <c r="U151" s="4" t="s">
        <v>10</v>
      </c>
      <c r="Y151" s="4"/>
      <c r="Z151" s="2">
        <v>-4.0479713498941736</v>
      </c>
      <c r="AA151" s="2">
        <v>-5.2016659062662232</v>
      </c>
      <c r="AB151" s="2">
        <v>-3.2977808043058214</v>
      </c>
      <c r="AC151" s="2">
        <v>-6.3505428972926783</v>
      </c>
      <c r="AD151" s="2">
        <v>-3.4783643044794914</v>
      </c>
      <c r="AE151" s="2">
        <v>-6.3638840483117622</v>
      </c>
      <c r="AF151" s="9"/>
      <c r="BD151" s="9"/>
      <c r="BY151" s="15">
        <v>-1</v>
      </c>
      <c r="BZ151" s="14">
        <v>-1</v>
      </c>
      <c r="CA151" s="14">
        <v>-1</v>
      </c>
      <c r="CB151" s="14">
        <v>0</v>
      </c>
      <c r="CC151" s="14">
        <v>-1</v>
      </c>
      <c r="CD151" s="14">
        <v>1</v>
      </c>
      <c r="CE151" s="14">
        <v>-1</v>
      </c>
      <c r="CF151" s="14">
        <v>-1</v>
      </c>
      <c r="CG151" s="31">
        <v>1</v>
      </c>
      <c r="CH151" s="4" t="s">
        <v>10</v>
      </c>
      <c r="DK151" s="3">
        <v>-17.948804160496376</v>
      </c>
      <c r="DL151" s="3">
        <v>-8.3488759234044156</v>
      </c>
      <c r="DM151" s="3">
        <v>-16.777412009216953</v>
      </c>
      <c r="DN151" s="3">
        <v>-16.010936047750242</v>
      </c>
      <c r="DO151" s="3">
        <v>-15.328300676884989</v>
      </c>
      <c r="DP151" s="3">
        <v>-12.982659265368271</v>
      </c>
      <c r="DQ151" s="3">
        <v>-15.069372235470123</v>
      </c>
      <c r="DR151" s="3">
        <v>-13.631333363306172</v>
      </c>
    </row>
    <row r="152" spans="15:132">
      <c r="Y152" s="4"/>
      <c r="Z152" s="4">
        <v>1</v>
      </c>
      <c r="AA152" s="4">
        <v>1</v>
      </c>
      <c r="AB152" s="4">
        <v>1</v>
      </c>
      <c r="AC152" s="4">
        <v>1</v>
      </c>
      <c r="AD152" s="4">
        <v>1</v>
      </c>
      <c r="AE152" s="4">
        <v>1</v>
      </c>
      <c r="AF152" s="9"/>
      <c r="BD152" s="9"/>
      <c r="BY152" s="15">
        <v>-1</v>
      </c>
      <c r="BZ152" s="14">
        <v>0</v>
      </c>
      <c r="CA152" s="14">
        <v>-1</v>
      </c>
      <c r="CB152" s="14">
        <v>-1</v>
      </c>
      <c r="CC152" s="14">
        <v>0</v>
      </c>
      <c r="CD152" s="14">
        <v>0</v>
      </c>
      <c r="CE152" s="14">
        <v>1</v>
      </c>
      <c r="CF152" s="14">
        <v>0</v>
      </c>
      <c r="CG152" s="31">
        <v>1</v>
      </c>
      <c r="CH152" s="4" t="s">
        <v>10</v>
      </c>
      <c r="DK152" s="3">
        <v>2.7908768218760791</v>
      </c>
      <c r="DL152" s="3">
        <v>6.51939096717848</v>
      </c>
      <c r="DM152" s="3">
        <v>7.8148351569817915</v>
      </c>
      <c r="DN152" s="3">
        <v>13.346644852672625</v>
      </c>
      <c r="DO152" s="3">
        <v>7.424653883055889</v>
      </c>
      <c r="DP152" s="3">
        <v>6.5258134926659501</v>
      </c>
      <c r="DQ152" s="3">
        <v>2.8877990929408699</v>
      </c>
      <c r="DR152" s="3">
        <v>1.4912488442361953</v>
      </c>
    </row>
    <row r="153" spans="15:132">
      <c r="BC153" s="9"/>
      <c r="BD153" s="9"/>
      <c r="BY153" s="15">
        <v>-1</v>
      </c>
      <c r="BZ153" s="14">
        <v>-1</v>
      </c>
      <c r="CA153" s="14">
        <v>-1</v>
      </c>
      <c r="CB153" s="14">
        <v>0</v>
      </c>
      <c r="CC153" s="14">
        <v>1</v>
      </c>
      <c r="CD153" s="14">
        <v>1</v>
      </c>
      <c r="CE153" s="14">
        <v>-1</v>
      </c>
      <c r="CF153" s="14">
        <v>0</v>
      </c>
      <c r="CG153" s="31">
        <v>1</v>
      </c>
      <c r="CH153" s="4" t="s">
        <v>10</v>
      </c>
      <c r="DK153" s="3">
        <v>-18.653218123007544</v>
      </c>
      <c r="DL153" s="3">
        <v>2.1616992561869761</v>
      </c>
      <c r="DM153" s="3">
        <v>-13.267375909707244</v>
      </c>
      <c r="DN153" s="3">
        <v>-12.84976921696293</v>
      </c>
      <c r="DO153" s="3">
        <v>-4.6687986015637506</v>
      </c>
      <c r="DP153" s="3">
        <v>-2.4917766855347256</v>
      </c>
      <c r="DQ153" s="3">
        <v>-13.489921634329797</v>
      </c>
      <c r="DR153" s="3">
        <v>-12.826007324124397</v>
      </c>
    </row>
    <row r="154" spans="15:132">
      <c r="BC154" s="9"/>
      <c r="BD154" s="9"/>
      <c r="BY154" s="12">
        <v>1</v>
      </c>
      <c r="BZ154" s="11">
        <v>1</v>
      </c>
      <c r="CA154" s="11">
        <v>1</v>
      </c>
      <c r="CB154" s="11">
        <v>0</v>
      </c>
      <c r="CC154" s="11">
        <v>0</v>
      </c>
      <c r="CD154" s="11">
        <v>0</v>
      </c>
      <c r="CE154" s="11">
        <v>1</v>
      </c>
      <c r="CF154" s="11">
        <v>-1</v>
      </c>
      <c r="CG154" s="30">
        <v>1</v>
      </c>
      <c r="CH154" s="4" t="s">
        <v>10</v>
      </c>
      <c r="DK154" s="2">
        <v>17.481745960718541</v>
      </c>
      <c r="DL154" s="2">
        <v>18.958117580227015</v>
      </c>
      <c r="DM154" s="2">
        <v>22.132209937751206</v>
      </c>
      <c r="DN154" s="2">
        <v>21.139142380885076</v>
      </c>
      <c r="DO154" s="2">
        <v>19.712440777769729</v>
      </c>
      <c r="DP154" s="2">
        <v>20.42967622225617</v>
      </c>
      <c r="DQ154" s="2">
        <v>16.473835268518201</v>
      </c>
      <c r="DR154" s="2">
        <v>15.476677355650015</v>
      </c>
    </row>
    <row r="155" spans="15:132">
      <c r="BC155" s="9"/>
      <c r="BD155" s="9"/>
      <c r="DT155" s="9"/>
      <c r="DU155" s="9"/>
      <c r="DV155" s="9"/>
      <c r="DW155" s="9"/>
      <c r="DX155" s="9"/>
      <c r="DY155" s="9"/>
      <c r="DZ155" s="9"/>
      <c r="EA155" s="9"/>
      <c r="EB155" s="9"/>
    </row>
    <row r="156" spans="15:132">
      <c r="BC156" s="9"/>
      <c r="BD156" s="9"/>
      <c r="DT156" s="9"/>
      <c r="DU156" s="9"/>
      <c r="DV156" s="9"/>
      <c r="DW156" s="9"/>
      <c r="DX156" s="9"/>
      <c r="DY156" s="9"/>
      <c r="DZ156" s="9"/>
      <c r="EA156" s="9"/>
      <c r="EB156" s="9"/>
    </row>
    <row r="157" spans="15:132">
      <c r="O157" s="23" t="s">
        <v>38</v>
      </c>
      <c r="P157" s="4"/>
      <c r="Q157" s="4"/>
      <c r="R157" s="4"/>
      <c r="S157" s="4"/>
      <c r="T157" s="4"/>
      <c r="Z157" s="4" t="s">
        <v>8</v>
      </c>
      <c r="AA157" s="4" t="s">
        <v>8</v>
      </c>
      <c r="AB157" s="4" t="s">
        <v>8</v>
      </c>
      <c r="AC157" s="4" t="s">
        <v>8</v>
      </c>
      <c r="AD157" s="4" t="s">
        <v>8</v>
      </c>
      <c r="AE157" s="4" t="s">
        <v>8</v>
      </c>
      <c r="BC157" s="9"/>
      <c r="BD157" s="9"/>
      <c r="DT157" s="9"/>
      <c r="DU157" s="9"/>
      <c r="DV157" s="9"/>
      <c r="DW157" s="9"/>
      <c r="DX157" s="9"/>
      <c r="DY157" s="9"/>
      <c r="DZ157" s="9"/>
      <c r="EA157" s="9"/>
      <c r="EB157" s="9"/>
    </row>
    <row r="158" spans="15:132">
      <c r="O158" s="18">
        <v>-1</v>
      </c>
      <c r="P158" s="17">
        <v>-1</v>
      </c>
      <c r="Q158" s="17">
        <v>1</v>
      </c>
      <c r="R158" s="17">
        <v>1</v>
      </c>
      <c r="S158" s="17">
        <v>-1</v>
      </c>
      <c r="T158" s="16">
        <v>0</v>
      </c>
      <c r="U158" s="4" t="s">
        <v>10</v>
      </c>
      <c r="Z158" s="6" cm="1">
        <f t="array" ref="Z158:AE169">MMULT(O158:T169,Z147:AE152)</f>
        <v>-6.7432706275535379</v>
      </c>
      <c r="AA158" s="6">
        <v>8.2011525846149631</v>
      </c>
      <c r="AB158" s="6">
        <v>-7.2653791845240754</v>
      </c>
      <c r="AC158" s="6">
        <v>1.6272558269248503</v>
      </c>
      <c r="AD158" s="6">
        <v>-7.0375182652223938</v>
      </c>
      <c r="AE158" s="6">
        <v>3.7749984077993677</v>
      </c>
      <c r="AP158" s="8"/>
      <c r="BC158" s="9"/>
      <c r="BD158" s="9"/>
      <c r="DT158" s="9"/>
      <c r="DU158" s="9"/>
      <c r="DV158" s="9"/>
      <c r="DW158" s="9"/>
      <c r="DX158" s="9"/>
      <c r="DY158" s="9"/>
      <c r="DZ158" s="9"/>
      <c r="EA158" s="9"/>
      <c r="EB158" s="9"/>
    </row>
    <row r="159" spans="15:132">
      <c r="O159" s="15">
        <v>1</v>
      </c>
      <c r="P159" s="14">
        <v>0</v>
      </c>
      <c r="Q159" s="14">
        <v>1</v>
      </c>
      <c r="R159" s="14">
        <v>0</v>
      </c>
      <c r="S159" s="14">
        <v>1</v>
      </c>
      <c r="T159" s="13">
        <v>0</v>
      </c>
      <c r="U159" s="4" t="s">
        <v>10</v>
      </c>
      <c r="Z159" s="3">
        <v>-4.5153422596793114</v>
      </c>
      <c r="AA159" s="3">
        <v>0.62197105664255581</v>
      </c>
      <c r="AB159" s="3">
        <v>-5.8643785657588152</v>
      </c>
      <c r="AC159" s="3">
        <v>-4.3995537817004093</v>
      </c>
      <c r="AD159" s="3">
        <v>-5.7669164176494023</v>
      </c>
      <c r="AE159" s="3">
        <v>-1.0059751654653288</v>
      </c>
      <c r="BC159" s="9"/>
      <c r="BD159" s="9"/>
      <c r="DO159" s="4"/>
      <c r="DR159" s="4"/>
      <c r="DT159" s="9"/>
      <c r="DU159" s="9"/>
      <c r="DV159" s="9"/>
      <c r="DW159" s="9"/>
      <c r="DX159" s="9"/>
      <c r="DY159" s="9"/>
      <c r="DZ159" s="9"/>
      <c r="EA159" s="9"/>
      <c r="EB159" s="9"/>
    </row>
    <row r="160" spans="15:132">
      <c r="O160" s="15">
        <v>-1</v>
      </c>
      <c r="P160" s="14">
        <v>1</v>
      </c>
      <c r="Q160" s="14">
        <v>-1</v>
      </c>
      <c r="R160" s="14">
        <v>1</v>
      </c>
      <c r="S160" s="14">
        <v>1</v>
      </c>
      <c r="T160" s="13">
        <v>-1</v>
      </c>
      <c r="U160" s="4" t="s">
        <v>10</v>
      </c>
      <c r="Z160" s="3">
        <v>1.6112395950260661</v>
      </c>
      <c r="AA160" s="3">
        <v>-6.4400964070792508</v>
      </c>
      <c r="AB160" s="3">
        <v>6.0537072278444235</v>
      </c>
      <c r="AC160" s="3">
        <v>-1.8154881933184193</v>
      </c>
      <c r="AD160" s="3">
        <v>5.4782199131473028</v>
      </c>
      <c r="AE160" s="3">
        <v>-6.9076139123831748</v>
      </c>
      <c r="BC160" s="9"/>
      <c r="BD160" s="9"/>
      <c r="DO160" s="25"/>
      <c r="DR160" s="4"/>
      <c r="DT160" s="9"/>
      <c r="DU160" s="9"/>
      <c r="DV160" s="9"/>
      <c r="DW160" s="9"/>
      <c r="DX160" s="9"/>
      <c r="DY160" s="9"/>
      <c r="DZ160" s="9"/>
      <c r="EA160" s="9"/>
      <c r="EB160" s="9"/>
    </row>
    <row r="161" spans="15:132">
      <c r="O161" s="15">
        <v>0</v>
      </c>
      <c r="P161" s="14">
        <v>0</v>
      </c>
      <c r="Q161" s="14">
        <v>0</v>
      </c>
      <c r="R161" s="14">
        <v>-1</v>
      </c>
      <c r="S161" s="14">
        <v>0</v>
      </c>
      <c r="T161" s="13">
        <v>-1</v>
      </c>
      <c r="U161" s="4" t="s">
        <v>10</v>
      </c>
      <c r="Z161" s="3">
        <v>-1.6121095074062985</v>
      </c>
      <c r="AA161" s="3">
        <v>-4.8222500452177357</v>
      </c>
      <c r="AB161" s="3">
        <v>-3.2564659923125436</v>
      </c>
      <c r="AC161" s="3">
        <v>-3.6762040526306161</v>
      </c>
      <c r="AD161" s="3">
        <v>-3.0983914060074782</v>
      </c>
      <c r="AE161" s="3">
        <v>-2.0648305082189991</v>
      </c>
      <c r="BC161" s="9"/>
      <c r="BD161" s="9"/>
      <c r="CL161" s="6" cm="1">
        <f t="array" ref="CL161:CS166">_xlfn.ANCHORARRAY(CL52)+_xlfn.ANCHORARRAY(DK149)</f>
        <v>13.116666283292544</v>
      </c>
      <c r="CM161" s="6">
        <v>-16.929266626308593</v>
      </c>
      <c r="CN161" s="6">
        <v>5.410539466793824</v>
      </c>
      <c r="CO161" s="6">
        <v>4.2444353535812755</v>
      </c>
      <c r="CP161" s="6">
        <v>-8.0037563534677716</v>
      </c>
      <c r="CQ161" s="6">
        <v>-11.796508952676628</v>
      </c>
      <c r="CR161" s="6">
        <v>1.2113216100580106</v>
      </c>
      <c r="CS161" s="6">
        <v>1.8090566414714964</v>
      </c>
      <c r="DO161" s="4"/>
      <c r="DR161" s="4"/>
      <c r="DT161" s="9"/>
      <c r="DU161" s="9"/>
      <c r="DV161" s="9"/>
      <c r="DW161" s="9"/>
      <c r="DX161" s="9"/>
      <c r="DY161" s="9"/>
      <c r="DZ161" s="9"/>
      <c r="EA161" s="9"/>
      <c r="EB161" s="9"/>
    </row>
    <row r="162" spans="15:132">
      <c r="O162" s="15">
        <v>-1</v>
      </c>
      <c r="P162" s="14">
        <v>0</v>
      </c>
      <c r="Q162" s="14">
        <v>0</v>
      </c>
      <c r="R162" s="14">
        <v>1</v>
      </c>
      <c r="S162" s="14">
        <v>-1</v>
      </c>
      <c r="T162" s="13">
        <v>0</v>
      </c>
      <c r="U162" s="4" t="s">
        <v>10</v>
      </c>
      <c r="Z162" s="3">
        <v>1.9819558336304368</v>
      </c>
      <c r="AA162" s="3">
        <v>6.5821939950340802</v>
      </c>
      <c r="AB162" s="3">
        <v>3.1919448259659964</v>
      </c>
      <c r="AC162" s="3">
        <v>6.7564267140958947</v>
      </c>
      <c r="AD162" s="3">
        <v>3.1987151284419464</v>
      </c>
      <c r="AE162" s="3">
        <v>5.2975762960198587</v>
      </c>
      <c r="BC162" s="9"/>
      <c r="BD162" s="9"/>
      <c r="CL162" s="3">
        <v>24.049388046648826</v>
      </c>
      <c r="CM162" s="3">
        <v>8.7173149317417575</v>
      </c>
      <c r="CN162" s="3">
        <v>22.351599965838354</v>
      </c>
      <c r="CO162" s="3">
        <v>20.72666001927907</v>
      </c>
      <c r="CP162" s="3">
        <v>14.186978542630184</v>
      </c>
      <c r="CQ162" s="3">
        <v>11.04586552655779</v>
      </c>
      <c r="CR162" s="3">
        <v>17.866085005209879</v>
      </c>
      <c r="CS162" s="3">
        <v>16.595863036180742</v>
      </c>
      <c r="DR162" s="4"/>
      <c r="DT162" s="9"/>
      <c r="DU162" s="9"/>
      <c r="DV162" s="9"/>
      <c r="DW162" s="9"/>
      <c r="DX162" s="9"/>
      <c r="DY162" s="9"/>
      <c r="DZ162" s="9"/>
      <c r="EA162" s="9"/>
      <c r="EB162" s="9"/>
    </row>
    <row r="163" spans="15:132">
      <c r="O163" s="15">
        <v>0</v>
      </c>
      <c r="P163" s="14">
        <v>1</v>
      </c>
      <c r="Q163" s="14">
        <v>0</v>
      </c>
      <c r="R163" s="14">
        <v>1</v>
      </c>
      <c r="S163" s="14">
        <v>1</v>
      </c>
      <c r="T163" s="13">
        <v>1</v>
      </c>
      <c r="U163" s="4" t="s">
        <v>10</v>
      </c>
      <c r="Z163" s="3">
        <v>3.1438686852409274</v>
      </c>
      <c r="AA163" s="3">
        <v>1.3835405558295273</v>
      </c>
      <c r="AB163" s="3">
        <v>5.4871094663914306</v>
      </c>
      <c r="AC163" s="3">
        <v>2.1355009222738506</v>
      </c>
      <c r="AD163" s="3">
        <v>5.189667799977391</v>
      </c>
      <c r="AE163" s="3">
        <v>0.45029497046325861</v>
      </c>
      <c r="BC163" s="9"/>
      <c r="BD163" s="9"/>
      <c r="CL163" s="3">
        <v>-18.40443421724996</v>
      </c>
      <c r="CM163" s="3">
        <v>-6.1714997774140237</v>
      </c>
      <c r="CN163" s="3">
        <v>-16.194658398514729</v>
      </c>
      <c r="CO163" s="3">
        <v>-14.212636826384401</v>
      </c>
      <c r="CP163" s="3">
        <v>-13.423693791722844</v>
      </c>
      <c r="CQ163" s="3">
        <v>-11.027322776242665</v>
      </c>
      <c r="CR163" s="3">
        <v>-14.090186774225097</v>
      </c>
      <c r="CS163" s="3">
        <v>-12.641012664170498</v>
      </c>
      <c r="DA163" s="8"/>
      <c r="DT163" s="9"/>
      <c r="DU163" s="9"/>
      <c r="DV163" s="9"/>
      <c r="DW163" s="9"/>
      <c r="DX163" s="9"/>
      <c r="DY163" s="9"/>
      <c r="DZ163" s="9"/>
      <c r="EA163" s="9"/>
      <c r="EB163" s="9"/>
    </row>
    <row r="164" spans="15:132">
      <c r="O164" s="15">
        <v>1</v>
      </c>
      <c r="P164" s="14">
        <v>0</v>
      </c>
      <c r="Q164" s="14">
        <v>1</v>
      </c>
      <c r="R164" s="14">
        <v>1</v>
      </c>
      <c r="S164" s="14">
        <v>1</v>
      </c>
      <c r="T164" s="13">
        <v>0</v>
      </c>
      <c r="U164" s="4" t="s">
        <v>10</v>
      </c>
      <c r="Z164" s="3">
        <v>-3.9032327522730133</v>
      </c>
      <c r="AA164" s="3">
        <v>4.4442211018602915</v>
      </c>
      <c r="AB164" s="3">
        <v>-3.6079125734462716</v>
      </c>
      <c r="AC164" s="3">
        <v>-1.7233497290697937</v>
      </c>
      <c r="AD164" s="3">
        <v>-3.6685250116419241</v>
      </c>
      <c r="AE164" s="3">
        <v>5.8855342753670215E-2</v>
      </c>
      <c r="BC164" s="9"/>
      <c r="BD164" s="9"/>
      <c r="CL164" s="3">
        <v>4.1953698137817002</v>
      </c>
      <c r="CM164" s="3">
        <v>10.478816332731309</v>
      </c>
      <c r="CN164" s="3">
        <v>11.768415897468712</v>
      </c>
      <c r="CO164" s="3">
        <v>17.105643565808471</v>
      </c>
      <c r="CP164" s="3">
        <v>9.9786192488887977</v>
      </c>
      <c r="CQ164" s="3">
        <v>9.9152318349746</v>
      </c>
      <c r="CR164" s="3">
        <v>3.1569553274890545</v>
      </c>
      <c r="CS164" s="3">
        <v>1.6758475678568128</v>
      </c>
      <c r="DT164" s="9"/>
      <c r="DU164" s="9"/>
      <c r="DV164" s="9"/>
      <c r="DW164" s="9"/>
      <c r="DX164" s="9"/>
      <c r="DY164" s="9"/>
      <c r="DZ164" s="9"/>
      <c r="EA164" s="9"/>
      <c r="EB164" s="9"/>
    </row>
    <row r="165" spans="15:132">
      <c r="O165" s="15">
        <v>-1</v>
      </c>
      <c r="P165" s="14">
        <v>0</v>
      </c>
      <c r="Q165" s="14">
        <v>0</v>
      </c>
      <c r="R165" s="14">
        <v>1</v>
      </c>
      <c r="S165" s="14">
        <v>0</v>
      </c>
      <c r="T165" s="13">
        <v>-1</v>
      </c>
      <c r="U165" s="4" t="s">
        <v>10</v>
      </c>
      <c r="Z165" s="3">
        <v>-3.0660155162637368</v>
      </c>
      <c r="AA165" s="3">
        <v>0.3805280887678566</v>
      </c>
      <c r="AB165" s="3">
        <v>-1.1058359783398251</v>
      </c>
      <c r="AC165" s="3">
        <v>-0.59411618319678405</v>
      </c>
      <c r="AD165" s="3">
        <v>-1.279649176037545</v>
      </c>
      <c r="AE165" s="3">
        <v>-2.0663077522919036</v>
      </c>
      <c r="BC165" s="9"/>
      <c r="BD165" s="9"/>
      <c r="CL165" s="3">
        <v>-16.618345268211588</v>
      </c>
      <c r="CM165" s="3">
        <v>1.4800618936822159</v>
      </c>
      <c r="CN165" s="3">
        <v>-11.277718228612454</v>
      </c>
      <c r="CO165" s="3">
        <v>-12.37598849645568</v>
      </c>
      <c r="CP165" s="3">
        <v>-0.92623040598393658</v>
      </c>
      <c r="CQ165" s="3">
        <v>-0.61419412364435289</v>
      </c>
      <c r="CR165" s="3">
        <v>-12.547382609697282</v>
      </c>
      <c r="CS165" s="3">
        <v>-11.852817099845877</v>
      </c>
      <c r="DT165" s="9"/>
      <c r="DU165" s="9"/>
      <c r="DV165" s="9"/>
      <c r="DW165" s="9"/>
      <c r="DX165" s="9"/>
      <c r="DY165" s="9"/>
      <c r="DZ165" s="9"/>
      <c r="EA165" s="9"/>
      <c r="EB165" s="9"/>
    </row>
    <row r="166" spans="15:132">
      <c r="O166" s="15">
        <v>-1</v>
      </c>
      <c r="P166" s="14">
        <v>0</v>
      </c>
      <c r="Q166" s="14">
        <v>1</v>
      </c>
      <c r="R166" s="14">
        <v>-1</v>
      </c>
      <c r="S166" s="14">
        <v>0</v>
      </c>
      <c r="T166" s="13">
        <v>1</v>
      </c>
      <c r="U166" s="4" t="s">
        <v>10</v>
      </c>
      <c r="Z166" s="3">
        <v>-5.4357304645315079</v>
      </c>
      <c r="AA166" s="3">
        <v>-1.8820569952087154</v>
      </c>
      <c r="AB166" s="3">
        <v>-8.5476676950702739</v>
      </c>
      <c r="AC166" s="3">
        <v>-4.2658554086931471</v>
      </c>
      <c r="AD166" s="3">
        <v>-8.143024683267436</v>
      </c>
      <c r="AE166" s="3">
        <v>1.0308018536056291</v>
      </c>
      <c r="BC166" s="9"/>
      <c r="BD166" s="9"/>
      <c r="CL166" s="2">
        <v>17.670570250555038</v>
      </c>
      <c r="CM166" s="2">
        <v>20.307244611683576</v>
      </c>
      <c r="CN166" s="2">
        <v>24.079358095253859</v>
      </c>
      <c r="CO166" s="2">
        <v>24.100711410009318</v>
      </c>
      <c r="CP166" s="2">
        <v>21.483612461467573</v>
      </c>
      <c r="CQ166" s="2">
        <v>22.994318695651206</v>
      </c>
      <c r="CR166" s="2">
        <v>16.871321046236709</v>
      </c>
      <c r="CS166" s="2">
        <v>15.751586620650615</v>
      </c>
      <c r="DT166" s="9"/>
      <c r="DU166" s="9"/>
      <c r="DV166" s="9"/>
      <c r="DW166" s="9"/>
      <c r="DX166" s="9"/>
      <c r="DY166" s="9"/>
      <c r="DZ166" s="9"/>
      <c r="EA166" s="9"/>
      <c r="EB166" s="9"/>
    </row>
    <row r="167" spans="15:132">
      <c r="O167" s="15">
        <v>0</v>
      </c>
      <c r="P167" s="14">
        <v>0</v>
      </c>
      <c r="Q167" s="14">
        <v>0</v>
      </c>
      <c r="R167" s="14">
        <v>-1</v>
      </c>
      <c r="S167" s="14">
        <v>1</v>
      </c>
      <c r="T167" s="13">
        <v>-1</v>
      </c>
      <c r="U167" s="4" t="s">
        <v>10</v>
      </c>
      <c r="Z167" s="3">
        <v>-5.6600808573004722</v>
      </c>
      <c r="AA167" s="3">
        <v>-10.023915951483959</v>
      </c>
      <c r="AB167" s="3">
        <v>-6.5542467966183651</v>
      </c>
      <c r="AC167" s="3">
        <v>-10.026746949923295</v>
      </c>
      <c r="AD167" s="3">
        <v>-6.5767557104869692</v>
      </c>
      <c r="AE167" s="3">
        <v>-8.4287145565307604</v>
      </c>
      <c r="BC167" s="9"/>
      <c r="BD167" s="9"/>
      <c r="DT167" s="9"/>
      <c r="DU167" s="9"/>
      <c r="DV167" s="9"/>
      <c r="DW167" s="9"/>
      <c r="DX167" s="9"/>
      <c r="DY167" s="9"/>
      <c r="DZ167" s="9"/>
      <c r="EA167" s="9"/>
      <c r="EB167" s="9"/>
    </row>
    <row r="168" spans="15:132">
      <c r="O168" s="15">
        <v>1</v>
      </c>
      <c r="P168" s="14">
        <v>1</v>
      </c>
      <c r="Q168" s="14">
        <v>0</v>
      </c>
      <c r="R168" s="14">
        <v>0</v>
      </c>
      <c r="S168" s="14">
        <v>-1</v>
      </c>
      <c r="T168" s="13">
        <v>0</v>
      </c>
      <c r="U168" s="4" t="s">
        <v>10</v>
      </c>
      <c r="Z168" s="3">
        <v>12.30582690129301</v>
      </c>
      <c r="AA168" s="3">
        <v>9.4063442795941175</v>
      </c>
      <c r="AB168" s="3">
        <v>11.188507053342899</v>
      </c>
      <c r="AC168" s="3">
        <v>13.430702900055991</v>
      </c>
      <c r="AD168" s="3">
        <v>11.42604558497392</v>
      </c>
      <c r="AE168" s="3">
        <v>13.244370819378688</v>
      </c>
      <c r="BC168" s="9"/>
      <c r="BD168" s="9"/>
      <c r="CK168" s="1" t="s">
        <v>37</v>
      </c>
      <c r="DT168" s="9"/>
      <c r="DU168" s="9"/>
      <c r="DV168" s="9"/>
      <c r="DW168" s="9"/>
      <c r="DX168" s="9"/>
      <c r="DY168" s="9"/>
      <c r="DZ168" s="9"/>
      <c r="EA168" s="9"/>
      <c r="EB168" s="9"/>
    </row>
    <row r="169" spans="15:132">
      <c r="O169" s="12">
        <v>1</v>
      </c>
      <c r="P169" s="11">
        <v>0</v>
      </c>
      <c r="Q169" s="11">
        <v>0</v>
      </c>
      <c r="R169" s="11">
        <v>1</v>
      </c>
      <c r="S169" s="11">
        <v>-1</v>
      </c>
      <c r="T169" s="10">
        <v>0</v>
      </c>
      <c r="U169" s="4" t="s">
        <v>10</v>
      </c>
      <c r="Z169" s="2">
        <v>7.3382058809705075</v>
      </c>
      <c r="AA169" s="2">
        <v>11.465637907933838</v>
      </c>
      <c r="AB169" s="2">
        <v>7.9165487672707338</v>
      </c>
      <c r="AC169" s="2">
        <v>11.297067185750695</v>
      </c>
      <c r="AD169" s="2">
        <v>7.9547962925319933</v>
      </c>
      <c r="AE169" s="2">
        <v>9.5598528170416639</v>
      </c>
      <c r="BC169" s="9"/>
      <c r="BD169" s="9"/>
      <c r="CL169" s="6" cm="1">
        <f t="array" ref="CL169:CL174">NORMALIZE(CL161:CL166)</f>
        <v>0.50966790177860855</v>
      </c>
      <c r="CM169" s="6" cm="1">
        <f t="array" ref="CM169:CM174">NORMALIZE(CM161:CM166)</f>
        <v>-1.5077118429906613</v>
      </c>
      <c r="CN169" s="6" cm="1">
        <f t="array" ref="CN169:CN174">NORMALIZE(CN161:CN166)</f>
        <v>-3.6349174062527335E-2</v>
      </c>
      <c r="CO169" s="6" cm="1">
        <f t="array" ref="CO169:CO174">NORMALIZE(CO161:CO166)</f>
        <v>-0.13990432727955268</v>
      </c>
      <c r="CP169" s="6" cm="1">
        <f t="array" ref="CP169:CP174">NORMALIZE(CP161:CP166)</f>
        <v>-0.8776138336680207</v>
      </c>
      <c r="CQ169" s="6" cm="1">
        <f t="array" ref="CQ169:CQ174">NORMALIZE(CQ161:CQ166)</f>
        <v>-1.1096430026579875</v>
      </c>
      <c r="CR169" s="6" cm="1">
        <f t="array" ref="CR169:CR174">NORMALIZE(CR161:CR166)</f>
        <v>-6.3027254403294181E-2</v>
      </c>
      <c r="CS169" s="6" cm="1">
        <f t="array" ref="CS169:CS174">NORMALIZE(CS161:CS166)</f>
        <v>-6.3456672867204097E-3</v>
      </c>
    </row>
    <row r="170" spans="15:132">
      <c r="BC170" s="9"/>
      <c r="BD170" s="9"/>
      <c r="CL170" s="3">
        <v>1.1209655001134764</v>
      </c>
      <c r="CM170" s="3">
        <v>0.43443855229696421</v>
      </c>
      <c r="CN170" s="3">
        <v>0.96921959926870471</v>
      </c>
      <c r="CO170" s="3">
        <v>0.83980100766036214</v>
      </c>
      <c r="CP170" s="3">
        <v>0.76081215166682836</v>
      </c>
      <c r="CQ170" s="3">
        <v>0.55615337996986836</v>
      </c>
      <c r="CR170" s="3">
        <v>1.1481268363262185</v>
      </c>
      <c r="CS170" s="3">
        <v>1.1564201968034027</v>
      </c>
      <c r="DC170" s="4"/>
      <c r="DD170" s="4"/>
      <c r="DE170" s="4"/>
      <c r="DF170" s="4"/>
      <c r="DG170" s="4"/>
      <c r="DH170" s="4"/>
      <c r="DI170" s="4"/>
      <c r="DJ170" s="4"/>
    </row>
    <row r="171" spans="15:132">
      <c r="Y171" s="1" t="s">
        <v>11</v>
      </c>
      <c r="BC171" s="9"/>
      <c r="BD171" s="9"/>
      <c r="CL171" s="3">
        <v>-1.2528184625444725</v>
      </c>
      <c r="CM171" s="3">
        <v>-0.69305351939687165</v>
      </c>
      <c r="CN171" s="3">
        <v>-1.3187666659439941</v>
      </c>
      <c r="CO171" s="3">
        <v>-1.2369948262166339</v>
      </c>
      <c r="CP171" s="3">
        <v>-1.2777883379963024</v>
      </c>
      <c r="CQ171" s="3">
        <v>-1.0535495544293079</v>
      </c>
      <c r="CR171" s="3">
        <v>-1.1757710403252934</v>
      </c>
      <c r="CS171" s="3">
        <v>-1.1426320886974175</v>
      </c>
      <c r="DC171" s="4"/>
      <c r="DD171" s="4"/>
      <c r="DE171" s="4"/>
      <c r="DI171" s="4"/>
      <c r="DJ171" s="4"/>
    </row>
    <row r="172" spans="15:132">
      <c r="Z172" s="6" cm="1">
        <f t="array" ref="Z172:AE183">RELU(_xlfn.ANCHORARRAY(Z158))</f>
        <v>0</v>
      </c>
      <c r="AA172" s="6">
        <v>8.2011525846149631</v>
      </c>
      <c r="AB172" s="6">
        <v>0</v>
      </c>
      <c r="AC172" s="6">
        <v>1.6272558269248503</v>
      </c>
      <c r="AD172" s="6">
        <v>0</v>
      </c>
      <c r="AE172" s="6">
        <v>3.7749984077993677</v>
      </c>
      <c r="BC172" s="9"/>
      <c r="BD172" s="9"/>
      <c r="CL172" s="3">
        <v>1.083812966053526E-2</v>
      </c>
      <c r="CM172" s="3">
        <v>0.5678325734255889</v>
      </c>
      <c r="CN172" s="3">
        <v>0.34103463870089901</v>
      </c>
      <c r="CO172" s="3">
        <v>0.6245673720727255</v>
      </c>
      <c r="CP172" s="3">
        <v>0.45009304953814033</v>
      </c>
      <c r="CQ172" s="3">
        <v>0.4737011149818906</v>
      </c>
      <c r="CR172" s="3">
        <v>7.8461530517771313E-2</v>
      </c>
      <c r="CS172" s="3">
        <v>-1.6820610925777101E-2</v>
      </c>
      <c r="DC172" s="4"/>
      <c r="DD172" s="4"/>
      <c r="DE172" s="4"/>
      <c r="DF172" s="4"/>
      <c r="DG172" s="4"/>
      <c r="DH172" s="4"/>
      <c r="DI172" s="4"/>
      <c r="DJ172" s="4"/>
    </row>
    <row r="173" spans="15:132">
      <c r="Z173" s="3">
        <v>0</v>
      </c>
      <c r="AA173" s="3">
        <v>0.62197105664255581</v>
      </c>
      <c r="AB173" s="3">
        <v>0</v>
      </c>
      <c r="AC173" s="3">
        <v>0</v>
      </c>
      <c r="AD173" s="3">
        <v>0</v>
      </c>
      <c r="AE173" s="3">
        <v>0</v>
      </c>
      <c r="BC173" s="9"/>
      <c r="BD173" s="9"/>
      <c r="CL173" s="3">
        <v>-1.1529502038809116</v>
      </c>
      <c r="CM173" s="3">
        <v>-0.1136202140087481</v>
      </c>
      <c r="CN173" s="3">
        <v>-1.026912357562854</v>
      </c>
      <c r="CO173" s="3">
        <v>-1.1278242376743939</v>
      </c>
      <c r="CP173" s="3">
        <v>-0.35505329303994904</v>
      </c>
      <c r="CQ173" s="3">
        <v>-0.29416475154439703</v>
      </c>
      <c r="CR173" s="3">
        <v>-1.0635764968947741</v>
      </c>
      <c r="CS173" s="3">
        <v>-1.0806520456807021</v>
      </c>
      <c r="DC173" s="24"/>
      <c r="DD173" s="24"/>
      <c r="DE173" s="24"/>
      <c r="DF173" s="24"/>
      <c r="DG173" s="24"/>
      <c r="DH173" s="24"/>
      <c r="DI173" s="24"/>
      <c r="DJ173" s="24"/>
    </row>
    <row r="174" spans="15:132">
      <c r="Z174" s="3">
        <v>1.6112395950260661</v>
      </c>
      <c r="AA174" s="3">
        <v>0</v>
      </c>
      <c r="AB174" s="3">
        <v>6.0537072278444235</v>
      </c>
      <c r="AC174" s="3">
        <v>0</v>
      </c>
      <c r="AD174" s="3">
        <v>5.4782199131473028</v>
      </c>
      <c r="AE174" s="3">
        <v>0</v>
      </c>
      <c r="BC174" s="9"/>
      <c r="BD174" s="9"/>
      <c r="CL174" s="2">
        <v>0.76429713487276374</v>
      </c>
      <c r="CM174" s="2">
        <v>1.3121144506737281</v>
      </c>
      <c r="CN174" s="2">
        <v>1.0717739595997715</v>
      </c>
      <c r="CO174" s="2">
        <v>1.0403550114374924</v>
      </c>
      <c r="CP174" s="2">
        <v>1.2995502634993035</v>
      </c>
      <c r="CQ174" s="2">
        <v>1.4275028136799333</v>
      </c>
      <c r="CR174" s="2">
        <v>1.0757864247793718</v>
      </c>
      <c r="CS174" s="2">
        <v>1.0900302157872144</v>
      </c>
    </row>
    <row r="175" spans="15:132">
      <c r="Z175" s="3">
        <v>0</v>
      </c>
      <c r="AA175" s="3">
        <v>0</v>
      </c>
      <c r="AB175" s="3">
        <v>0</v>
      </c>
      <c r="AC175" s="3">
        <v>0</v>
      </c>
      <c r="AD175" s="3">
        <v>0</v>
      </c>
      <c r="AE175" s="3">
        <v>0</v>
      </c>
      <c r="BC175" s="9"/>
      <c r="BD175" s="9"/>
      <c r="CA175" s="23" t="s">
        <v>36</v>
      </c>
      <c r="CB175" s="4"/>
      <c r="CC175" s="4"/>
      <c r="CD175" s="4"/>
      <c r="CE175" s="4"/>
      <c r="CF175" s="4"/>
      <c r="CG175" s="4"/>
      <c r="CL175" s="4">
        <v>1</v>
      </c>
      <c r="CM175" s="4">
        <v>1</v>
      </c>
      <c r="CN175" s="4">
        <v>1</v>
      </c>
      <c r="CO175" s="4">
        <v>1</v>
      </c>
      <c r="CP175" s="4">
        <v>1</v>
      </c>
      <c r="CQ175" s="4">
        <v>1</v>
      </c>
      <c r="CR175" s="4">
        <v>1</v>
      </c>
      <c r="CS175" s="4">
        <v>1</v>
      </c>
      <c r="DC175" s="4"/>
      <c r="DD175" s="4"/>
      <c r="DE175" s="4"/>
      <c r="DF175" s="4"/>
      <c r="DG175" s="4"/>
      <c r="DH175" s="4"/>
      <c r="DI175" s="4"/>
      <c r="DJ175" s="4"/>
    </row>
    <row r="176" spans="15:132">
      <c r="Z176" s="3">
        <v>1.9819558336304368</v>
      </c>
      <c r="AA176" s="3">
        <v>6.5821939950340802</v>
      </c>
      <c r="AB176" s="3">
        <v>3.1919448259659964</v>
      </c>
      <c r="AC176" s="3">
        <v>6.7564267140958947</v>
      </c>
      <c r="AD176" s="3">
        <v>3.1987151284419464</v>
      </c>
      <c r="AE176" s="3">
        <v>5.2975762960198587</v>
      </c>
      <c r="BC176" s="9"/>
      <c r="BD176" s="9"/>
      <c r="CA176" s="1" t="s">
        <v>35</v>
      </c>
      <c r="CB176" s="4"/>
      <c r="CC176" s="4"/>
      <c r="CD176" s="4"/>
      <c r="CE176" s="4"/>
      <c r="CF176" s="4"/>
      <c r="CG176" s="1" t="s">
        <v>34</v>
      </c>
      <c r="CL176" s="4" t="s">
        <v>8</v>
      </c>
      <c r="CM176" s="4" t="s">
        <v>8</v>
      </c>
      <c r="CN176" s="4" t="s">
        <v>8</v>
      </c>
      <c r="CO176" s="4" t="s">
        <v>8</v>
      </c>
      <c r="CP176" s="4" t="s">
        <v>8</v>
      </c>
      <c r="CQ176" s="4" t="s">
        <v>8</v>
      </c>
      <c r="CR176" s="4" t="s">
        <v>8</v>
      </c>
      <c r="CS176" s="4" t="s">
        <v>8</v>
      </c>
      <c r="DC176" s="4"/>
      <c r="DD176" s="4"/>
      <c r="DE176" s="4"/>
      <c r="DF176" s="4"/>
      <c r="DG176" s="4"/>
      <c r="DH176" s="4"/>
      <c r="DI176" s="4"/>
      <c r="DJ176" s="4"/>
    </row>
    <row r="177" spans="8:114">
      <c r="Z177" s="3">
        <v>3.1438686852409274</v>
      </c>
      <c r="AA177" s="3">
        <v>1.3835405558295273</v>
      </c>
      <c r="AB177" s="3">
        <v>5.4871094663914306</v>
      </c>
      <c r="AC177" s="3">
        <v>2.1355009222738506</v>
      </c>
      <c r="AD177" s="3">
        <v>5.189667799977391</v>
      </c>
      <c r="AE177" s="3">
        <v>0.45029497046325861</v>
      </c>
      <c r="BC177" s="9"/>
      <c r="BD177" s="9"/>
      <c r="CA177" s="18">
        <v>1</v>
      </c>
      <c r="CB177" s="22">
        <v>0</v>
      </c>
      <c r="CC177" s="22">
        <v>0</v>
      </c>
      <c r="CD177" s="22">
        <v>0</v>
      </c>
      <c r="CE177" s="22">
        <v>0</v>
      </c>
      <c r="CF177" s="22">
        <v>0</v>
      </c>
      <c r="CG177" s="16">
        <v>2</v>
      </c>
      <c r="CH177" s="4" t="s">
        <v>10</v>
      </c>
      <c r="CL177" s="6" cm="1">
        <f t="array" ref="CL177:CS182">MMULT($CA177:$CG182,CL169:CS175)</f>
        <v>2.5096679017786085</v>
      </c>
      <c r="CM177" s="6">
        <v>0.4922881570093387</v>
      </c>
      <c r="CN177" s="6">
        <v>1.9636508259374728</v>
      </c>
      <c r="CO177" s="6">
        <v>1.8600956727204474</v>
      </c>
      <c r="CP177" s="6">
        <v>1.1223861663319794</v>
      </c>
      <c r="CQ177" s="6">
        <v>0.89035699734201246</v>
      </c>
      <c r="CR177" s="6">
        <v>1.9369727455967058</v>
      </c>
      <c r="CS177" s="6">
        <v>1.9936543327132796</v>
      </c>
      <c r="DJ177" s="4"/>
    </row>
    <row r="178" spans="8:114">
      <c r="Z178" s="3">
        <v>0</v>
      </c>
      <c r="AA178" s="3">
        <v>4.4442211018602915</v>
      </c>
      <c r="AB178" s="3">
        <v>0</v>
      </c>
      <c r="AC178" s="3">
        <v>0</v>
      </c>
      <c r="AD178" s="3">
        <v>0</v>
      </c>
      <c r="AE178" s="3">
        <v>5.8855342753670215E-2</v>
      </c>
      <c r="BC178" s="9"/>
      <c r="BD178" s="9"/>
      <c r="CA178" s="21">
        <v>0</v>
      </c>
      <c r="CB178" s="14">
        <v>2</v>
      </c>
      <c r="CC178" s="4">
        <v>0</v>
      </c>
      <c r="CD178" s="4">
        <v>0</v>
      </c>
      <c r="CE178" s="4">
        <v>0</v>
      </c>
      <c r="CF178" s="4">
        <v>0</v>
      </c>
      <c r="CG178" s="13">
        <v>3</v>
      </c>
      <c r="CH178" s="4" t="s">
        <v>10</v>
      </c>
      <c r="CL178" s="3">
        <v>5.2419310002269528</v>
      </c>
      <c r="CM178" s="3">
        <v>3.8688771045939285</v>
      </c>
      <c r="CN178" s="3">
        <v>4.9384391985374094</v>
      </c>
      <c r="CO178" s="3">
        <v>4.6796020153207243</v>
      </c>
      <c r="CP178" s="3">
        <v>4.5216243033336569</v>
      </c>
      <c r="CQ178" s="3">
        <v>4.1123067599397363</v>
      </c>
      <c r="CR178" s="3">
        <v>5.296253672652437</v>
      </c>
      <c r="CS178" s="3">
        <v>5.3128403936068054</v>
      </c>
      <c r="DJ178" s="4"/>
    </row>
    <row r="179" spans="8:114">
      <c r="Z179" s="3">
        <v>0</v>
      </c>
      <c r="AA179" s="3">
        <v>0.3805280887678566</v>
      </c>
      <c r="AB179" s="3">
        <v>0</v>
      </c>
      <c r="AC179" s="3">
        <v>0</v>
      </c>
      <c r="AD179" s="3">
        <v>0</v>
      </c>
      <c r="AE179" s="3">
        <v>0</v>
      </c>
      <c r="BC179" s="9"/>
      <c r="BD179" s="9"/>
      <c r="CA179" s="21">
        <v>0</v>
      </c>
      <c r="CB179" s="4">
        <v>0</v>
      </c>
      <c r="CC179" s="14">
        <v>4</v>
      </c>
      <c r="CD179" s="4">
        <v>0</v>
      </c>
      <c r="CE179" s="4">
        <v>0</v>
      </c>
      <c r="CF179" s="4">
        <v>0</v>
      </c>
      <c r="CG179" s="13">
        <v>0</v>
      </c>
      <c r="CH179" s="4" t="s">
        <v>10</v>
      </c>
      <c r="CL179" s="3">
        <v>-5.01127385017789</v>
      </c>
      <c r="CM179" s="3">
        <v>-2.7722140775874866</v>
      </c>
      <c r="CN179" s="3">
        <v>-5.2750666637759762</v>
      </c>
      <c r="CO179" s="3">
        <v>-4.9479793048665357</v>
      </c>
      <c r="CP179" s="3">
        <v>-5.1111533519852097</v>
      </c>
      <c r="CQ179" s="3">
        <v>-4.2141982177172315</v>
      </c>
      <c r="CR179" s="3">
        <v>-4.7030841613011738</v>
      </c>
      <c r="CS179" s="3">
        <v>-4.57052835478967</v>
      </c>
      <c r="DJ179" s="4"/>
    </row>
    <row r="180" spans="8:114">
      <c r="Z180" s="3">
        <v>0</v>
      </c>
      <c r="AA180" s="3">
        <v>0</v>
      </c>
      <c r="AB180" s="3">
        <v>0</v>
      </c>
      <c r="AC180" s="3">
        <v>0</v>
      </c>
      <c r="AD180" s="3">
        <v>0</v>
      </c>
      <c r="AE180" s="3">
        <v>1.0308018536056291</v>
      </c>
      <c r="BC180" s="9"/>
      <c r="BD180" s="9"/>
      <c r="CA180" s="21">
        <v>0</v>
      </c>
      <c r="CB180" s="4">
        <v>0</v>
      </c>
      <c r="CC180" s="4">
        <v>0</v>
      </c>
      <c r="CD180" s="14">
        <v>5</v>
      </c>
      <c r="CE180" s="4">
        <v>0</v>
      </c>
      <c r="CF180" s="4">
        <v>0</v>
      </c>
      <c r="CG180" s="13">
        <v>1</v>
      </c>
      <c r="CH180" s="4" t="s">
        <v>10</v>
      </c>
      <c r="CL180" s="3">
        <v>1.0541906483026764</v>
      </c>
      <c r="CM180" s="3">
        <v>3.8391628671279445</v>
      </c>
      <c r="CN180" s="3">
        <v>2.7051731935044949</v>
      </c>
      <c r="CO180" s="3">
        <v>4.122836860363627</v>
      </c>
      <c r="CP180" s="3">
        <v>3.2504652476907019</v>
      </c>
      <c r="CQ180" s="3">
        <v>3.3685055749094532</v>
      </c>
      <c r="CR180" s="3">
        <v>1.3923076525888565</v>
      </c>
      <c r="CS180" s="3">
        <v>0.91589694537111455</v>
      </c>
      <c r="DJ180" s="4"/>
    </row>
    <row r="181" spans="8:114">
      <c r="Z181" s="3">
        <v>0</v>
      </c>
      <c r="AA181" s="3">
        <v>0</v>
      </c>
      <c r="AB181" s="3">
        <v>0</v>
      </c>
      <c r="AC181" s="3">
        <v>0</v>
      </c>
      <c r="AD181" s="3">
        <v>0</v>
      </c>
      <c r="AE181" s="3">
        <v>0</v>
      </c>
      <c r="BC181" s="9"/>
      <c r="BD181" s="9"/>
      <c r="CA181" s="21">
        <v>0</v>
      </c>
      <c r="CB181" s="4">
        <v>0</v>
      </c>
      <c r="CC181" s="4">
        <v>0</v>
      </c>
      <c r="CD181" s="4">
        <v>0</v>
      </c>
      <c r="CE181" s="14">
        <v>4</v>
      </c>
      <c r="CF181" s="4">
        <v>0</v>
      </c>
      <c r="CG181" s="13">
        <v>4</v>
      </c>
      <c r="CH181" s="4" t="s">
        <v>10</v>
      </c>
      <c r="CL181" s="3">
        <v>-0.61180081552364651</v>
      </c>
      <c r="CM181" s="3">
        <v>3.5455191439650076</v>
      </c>
      <c r="CN181" s="3">
        <v>-0.10764943025141616</v>
      </c>
      <c r="CO181" s="3">
        <v>-0.51129695069757553</v>
      </c>
      <c r="CP181" s="3">
        <v>2.5797868278402039</v>
      </c>
      <c r="CQ181" s="3">
        <v>2.8233409938224119</v>
      </c>
      <c r="CR181" s="3">
        <v>-0.25430598757909628</v>
      </c>
      <c r="CS181" s="3">
        <v>-0.32260818272280822</v>
      </c>
      <c r="DJ181" s="4"/>
    </row>
    <row r="182" spans="8:114">
      <c r="Z182" s="3">
        <v>12.30582690129301</v>
      </c>
      <c r="AA182" s="3">
        <v>9.4063442795941175</v>
      </c>
      <c r="AB182" s="3">
        <v>11.188507053342899</v>
      </c>
      <c r="AC182" s="3">
        <v>13.430702900055991</v>
      </c>
      <c r="AD182" s="3">
        <v>11.42604558497392</v>
      </c>
      <c r="AE182" s="3">
        <v>13.244370819378688</v>
      </c>
      <c r="BC182" s="9"/>
      <c r="BD182" s="9"/>
      <c r="CA182" s="20">
        <v>0</v>
      </c>
      <c r="CB182" s="19">
        <v>0</v>
      </c>
      <c r="CC182" s="19">
        <v>0</v>
      </c>
      <c r="CD182" s="19">
        <v>0</v>
      </c>
      <c r="CE182" s="19">
        <v>0</v>
      </c>
      <c r="CF182" s="11">
        <v>5</v>
      </c>
      <c r="CG182" s="10">
        <v>2</v>
      </c>
      <c r="CH182" s="4" t="s">
        <v>10</v>
      </c>
      <c r="CL182" s="2">
        <v>5.821485674363819</v>
      </c>
      <c r="CM182" s="2">
        <v>8.5605722533686404</v>
      </c>
      <c r="CN182" s="2">
        <v>7.3588697979988575</v>
      </c>
      <c r="CO182" s="2">
        <v>7.2017750571874624</v>
      </c>
      <c r="CP182" s="2">
        <v>8.4977513174965171</v>
      </c>
      <c r="CQ182" s="2">
        <v>9.1375140683996658</v>
      </c>
      <c r="CR182" s="2">
        <v>7.3789321238968588</v>
      </c>
      <c r="CS182" s="2">
        <v>7.4501510789360719</v>
      </c>
      <c r="DJ182" s="4"/>
    </row>
    <row r="183" spans="8:114">
      <c r="Z183" s="2">
        <v>7.3382058809705075</v>
      </c>
      <c r="AA183" s="2">
        <v>11.465637907933838</v>
      </c>
      <c r="AB183" s="2">
        <v>7.9165487672707338</v>
      </c>
      <c r="AC183" s="2">
        <v>11.297067185750695</v>
      </c>
      <c r="AD183" s="2">
        <v>7.9547962925319933</v>
      </c>
      <c r="AE183" s="2">
        <v>9.5598528170416639</v>
      </c>
      <c r="BC183" s="9"/>
      <c r="BD183" s="9"/>
      <c r="CL183" s="4" t="s">
        <v>8</v>
      </c>
      <c r="CM183" s="4" t="s">
        <v>8</v>
      </c>
      <c r="CN183" s="4" t="s">
        <v>8</v>
      </c>
      <c r="CO183" s="4" t="s">
        <v>8</v>
      </c>
      <c r="CP183" s="4" t="s">
        <v>8</v>
      </c>
      <c r="CQ183" s="4" t="s">
        <v>8</v>
      </c>
      <c r="CR183" s="4" t="s">
        <v>8</v>
      </c>
      <c r="CS183" s="4" t="s">
        <v>8</v>
      </c>
      <c r="DJ183" s="4"/>
    </row>
    <row r="184" spans="8:114">
      <c r="Z184" s="4">
        <v>1</v>
      </c>
      <c r="AA184" s="4">
        <v>1</v>
      </c>
      <c r="AB184" s="4">
        <v>1</v>
      </c>
      <c r="AC184" s="4">
        <v>1</v>
      </c>
      <c r="AD184" s="4">
        <v>1</v>
      </c>
      <c r="AE184" s="4">
        <v>1</v>
      </c>
      <c r="BC184" s="9"/>
      <c r="BD184" s="9"/>
      <c r="DJ184" s="4"/>
    </row>
    <row r="185" spans="8:114">
      <c r="H185" s="23" t="s">
        <v>38</v>
      </c>
      <c r="Z185" s="4" t="s">
        <v>8</v>
      </c>
      <c r="AA185" s="4" t="s">
        <v>8</v>
      </c>
      <c r="AB185" s="4" t="s">
        <v>8</v>
      </c>
      <c r="AC185" s="4" t="s">
        <v>8</v>
      </c>
      <c r="AD185" s="4" t="s">
        <v>8</v>
      </c>
      <c r="AE185" s="4" t="s">
        <v>8</v>
      </c>
      <c r="BC185" s="9"/>
      <c r="BD185" s="9"/>
    </row>
    <row r="186" spans="8:114">
      <c r="H186" s="18">
        <v>0</v>
      </c>
      <c r="I186" s="17">
        <v>1</v>
      </c>
      <c r="J186" s="17">
        <v>0</v>
      </c>
      <c r="K186" s="17">
        <v>0</v>
      </c>
      <c r="L186" s="17">
        <v>0</v>
      </c>
      <c r="M186" s="17">
        <v>0</v>
      </c>
      <c r="N186" s="17">
        <v>1</v>
      </c>
      <c r="O186" s="17">
        <v>-1</v>
      </c>
      <c r="P186" s="17">
        <v>1</v>
      </c>
      <c r="Q186" s="17">
        <v>-1</v>
      </c>
      <c r="R186" s="17">
        <v>0</v>
      </c>
      <c r="S186" s="17">
        <v>-1</v>
      </c>
      <c r="T186" s="16">
        <v>0</v>
      </c>
      <c r="U186" s="4" t="s">
        <v>10</v>
      </c>
      <c r="Z186" s="28" cm="1">
        <f t="array" ref="Z186:AE190">MMULT(H186:T190,Z172:AE184)</f>
        <v>-7.3382058809705075</v>
      </c>
      <c r="AA186" s="28">
        <v>-6.7799738381988472</v>
      </c>
      <c r="AB186" s="28">
        <v>-7.9165487672707338</v>
      </c>
      <c r="AC186" s="28">
        <v>-11.297067185750695</v>
      </c>
      <c r="AD186" s="28">
        <v>-7.9547962925319933</v>
      </c>
      <c r="AE186" s="28">
        <v>-8.4701956206823645</v>
      </c>
      <c r="BC186" s="9"/>
      <c r="BD186" s="9"/>
    </row>
    <row r="187" spans="8:114">
      <c r="H187" s="15">
        <v>0</v>
      </c>
      <c r="I187" s="14">
        <v>-1</v>
      </c>
      <c r="J187" s="14">
        <v>0</v>
      </c>
      <c r="K187" s="14">
        <v>0</v>
      </c>
      <c r="L187" s="14">
        <v>0</v>
      </c>
      <c r="M187" s="14">
        <v>0</v>
      </c>
      <c r="N187" s="14">
        <v>1</v>
      </c>
      <c r="O187" s="14">
        <v>-1</v>
      </c>
      <c r="P187" s="14">
        <v>1</v>
      </c>
      <c r="Q187" s="14">
        <v>0</v>
      </c>
      <c r="R187" s="14">
        <v>0</v>
      </c>
      <c r="S187" s="14">
        <v>-1</v>
      </c>
      <c r="T187" s="13">
        <v>-1</v>
      </c>
      <c r="U187" s="4" t="s">
        <v>10</v>
      </c>
      <c r="Z187" s="27">
        <v>-8.3382058809705075</v>
      </c>
      <c r="AA187" s="27">
        <v>-9.0239159514839589</v>
      </c>
      <c r="AB187" s="27">
        <v>-8.9165487672707329</v>
      </c>
      <c r="AC187" s="27">
        <v>-12.297067185750695</v>
      </c>
      <c r="AD187" s="27">
        <v>-8.9547962925319933</v>
      </c>
      <c r="AE187" s="27">
        <v>-9.4701956206823645</v>
      </c>
      <c r="BC187" s="9"/>
      <c r="BD187" s="9"/>
    </row>
    <row r="188" spans="8:114">
      <c r="H188" s="15">
        <v>-1</v>
      </c>
      <c r="I188" s="14">
        <v>1</v>
      </c>
      <c r="J188" s="14">
        <v>0</v>
      </c>
      <c r="K188" s="14">
        <v>1</v>
      </c>
      <c r="L188" s="14">
        <v>1</v>
      </c>
      <c r="M188" s="14">
        <v>-1</v>
      </c>
      <c r="N188" s="14">
        <v>0</v>
      </c>
      <c r="O188" s="14">
        <v>1</v>
      </c>
      <c r="P188" s="14">
        <v>1</v>
      </c>
      <c r="Q188" s="14">
        <v>-1</v>
      </c>
      <c r="R188" s="14">
        <v>0</v>
      </c>
      <c r="S188" s="14">
        <v>1</v>
      </c>
      <c r="T188" s="13">
        <v>0</v>
      </c>
      <c r="U188" s="4" t="s">
        <v>10</v>
      </c>
      <c r="Z188" s="27">
        <v>6.1762930293600169</v>
      </c>
      <c r="AA188" s="27">
        <v>9.4656379079338393</v>
      </c>
      <c r="AB188" s="27">
        <v>5.6213841268452995</v>
      </c>
      <c r="AC188" s="27">
        <v>14.290737150647889</v>
      </c>
      <c r="AD188" s="27">
        <v>5.9638436209965491</v>
      </c>
      <c r="AE188" s="27">
        <v>11.662937588404525</v>
      </c>
      <c r="BC188" s="9"/>
      <c r="BD188" s="9"/>
    </row>
    <row r="189" spans="8:114">
      <c r="H189" s="15">
        <v>1</v>
      </c>
      <c r="I189" s="14">
        <v>1</v>
      </c>
      <c r="J189" s="14">
        <v>1</v>
      </c>
      <c r="K189" s="14">
        <v>1</v>
      </c>
      <c r="L189" s="14">
        <v>-1</v>
      </c>
      <c r="M189" s="14">
        <v>1</v>
      </c>
      <c r="N189" s="14">
        <v>-1</v>
      </c>
      <c r="O189" s="14">
        <v>-1</v>
      </c>
      <c r="P189" s="14">
        <v>1</v>
      </c>
      <c r="Q189" s="14">
        <v>0</v>
      </c>
      <c r="R189" s="14">
        <v>0</v>
      </c>
      <c r="S189" s="14">
        <v>-1</v>
      </c>
      <c r="T189" s="13">
        <v>-1</v>
      </c>
      <c r="U189" s="4" t="s">
        <v>10</v>
      </c>
      <c r="Z189" s="27">
        <v>-5.5650534343339508</v>
      </c>
      <c r="AA189" s="27">
        <v>-13.665916896509019</v>
      </c>
      <c r="AB189" s="27">
        <v>-0.56767689900087692</v>
      </c>
      <c r="AC189" s="27">
        <v>-15.290737150647889</v>
      </c>
      <c r="AD189" s="27">
        <v>-1.4856237078492462</v>
      </c>
      <c r="AE189" s="27">
        <v>-10.660189223946936</v>
      </c>
      <c r="BC189" s="9"/>
      <c r="BD189" s="9"/>
      <c r="CE189" s="4"/>
      <c r="CF189" s="4"/>
      <c r="CG189" s="4"/>
      <c r="CH189" s="4"/>
      <c r="CI189" s="4"/>
      <c r="CJ189" s="4"/>
      <c r="CK189" s="4"/>
      <c r="CM189" s="4"/>
      <c r="CN189" s="4"/>
      <c r="CO189" s="4"/>
      <c r="CP189" s="4"/>
      <c r="CQ189" s="4"/>
      <c r="CR189" s="4"/>
      <c r="CV189" s="1" t="s">
        <v>43</v>
      </c>
      <c r="CW189" s="4"/>
      <c r="CX189" s="4"/>
      <c r="DB189" s="4"/>
      <c r="DC189" s="4"/>
      <c r="DD189" s="4"/>
    </row>
    <row r="190" spans="8:114">
      <c r="H190" s="12">
        <v>0</v>
      </c>
      <c r="I190" s="11">
        <v>-1</v>
      </c>
      <c r="J190" s="11">
        <v>0</v>
      </c>
      <c r="K190" s="11">
        <v>1</v>
      </c>
      <c r="L190" s="11">
        <v>0</v>
      </c>
      <c r="M190" s="11">
        <v>-1</v>
      </c>
      <c r="N190" s="11">
        <v>1</v>
      </c>
      <c r="O190" s="11">
        <v>1</v>
      </c>
      <c r="P190" s="11">
        <v>0</v>
      </c>
      <c r="Q190" s="11">
        <v>1</v>
      </c>
      <c r="R190" s="11">
        <v>0</v>
      </c>
      <c r="S190" s="11">
        <v>1</v>
      </c>
      <c r="T190" s="10">
        <v>-1</v>
      </c>
      <c r="U190" s="4" t="s">
        <v>10</v>
      </c>
      <c r="Z190" s="26">
        <v>3.1943371957295801</v>
      </c>
      <c r="AA190" s="26">
        <v>13.284875486089902</v>
      </c>
      <c r="AB190" s="26">
        <v>1.4294393008793032</v>
      </c>
      <c r="AC190" s="26">
        <v>8.1615662634768444</v>
      </c>
      <c r="AD190" s="26">
        <v>1.7651284925546022</v>
      </c>
      <c r="AE190" s="26">
        <v>8.1684131893320746</v>
      </c>
      <c r="BC190" s="9"/>
      <c r="BD190" s="9"/>
      <c r="BZ190" s="1" t="s">
        <v>43</v>
      </c>
      <c r="CB190" s="4" t="s">
        <v>46</v>
      </c>
      <c r="CC190" s="4"/>
      <c r="CD190" s="4"/>
      <c r="CE190" s="4"/>
      <c r="CF190" s="4"/>
      <c r="CG190" s="4"/>
      <c r="CH190" s="4"/>
      <c r="CL190" s="4" t="s">
        <v>45</v>
      </c>
      <c r="CM190" s="4"/>
      <c r="CN190" s="4"/>
      <c r="CO190" s="4"/>
      <c r="CP190" s="4"/>
      <c r="CQ190" s="4"/>
      <c r="CR190" s="4"/>
      <c r="CS190" s="4"/>
      <c r="CV190" s="4">
        <v>0</v>
      </c>
      <c r="CW190" s="4"/>
      <c r="CX190" s="4"/>
      <c r="DA190" s="4" t="s">
        <v>22</v>
      </c>
      <c r="DB190" s="4"/>
      <c r="DC190" s="4"/>
      <c r="DD190" s="4"/>
      <c r="DE190" s="4"/>
      <c r="DF190" s="4"/>
      <c r="DG190" s="4"/>
      <c r="DH190" s="4"/>
    </row>
    <row r="191" spans="8:114">
      <c r="BC191" s="9"/>
      <c r="BD191" s="9"/>
      <c r="BZ191" s="1">
        <v>0</v>
      </c>
      <c r="CB191" s="18">
        <v>0</v>
      </c>
      <c r="CC191" s="17">
        <v>0</v>
      </c>
      <c r="CD191" s="17">
        <v>1</v>
      </c>
      <c r="CE191" s="17">
        <v>1</v>
      </c>
      <c r="CF191" s="17">
        <v>0</v>
      </c>
      <c r="CG191" s="32">
        <v>1</v>
      </c>
      <c r="CH191" s="4" t="s">
        <v>10</v>
      </c>
      <c r="CL191" s="6" cm="1">
        <f t="array" ref="CL191:CS196">MMULT(CB191:CG196,_xlfn.ANCHORARRAY(CL177))</f>
        <v>1.8644024724886057</v>
      </c>
      <c r="CM191" s="6">
        <v>9.6275210429090983</v>
      </c>
      <c r="CN191" s="6">
        <v>4.7889763277273758</v>
      </c>
      <c r="CO191" s="6">
        <v>6.3766326126845536</v>
      </c>
      <c r="CP191" s="6">
        <v>6.6370632132020093</v>
      </c>
      <c r="CQ191" s="6">
        <v>8.2918214255918876</v>
      </c>
      <c r="CR191" s="6">
        <v>4.0681556151845415</v>
      </c>
      <c r="CS191" s="6">
        <v>3.7955196695175166</v>
      </c>
      <c r="CV191" s="4"/>
      <c r="CW191" s="4"/>
      <c r="CX191" s="4"/>
      <c r="CZ191" s="4"/>
      <c r="DA191" s="6" cm="1">
        <f t="array" ref="DA191:DH193">CL191:CS193</f>
        <v>1.8644024724886057</v>
      </c>
      <c r="DB191" s="6">
        <v>9.6275210429090983</v>
      </c>
      <c r="DC191" s="6">
        <v>4.7889763277273758</v>
      </c>
      <c r="DD191" s="6">
        <v>6.3766326126845536</v>
      </c>
      <c r="DE191" s="6">
        <v>6.6370632132020093</v>
      </c>
      <c r="DF191" s="6">
        <v>8.2918214255918876</v>
      </c>
      <c r="DG191" s="6">
        <v>4.0681556151845415</v>
      </c>
      <c r="DH191" s="6">
        <v>3.7955196695175166</v>
      </c>
    </row>
    <row r="192" spans="8:114">
      <c r="Y192" s="1" t="s">
        <v>11</v>
      </c>
      <c r="BC192" s="9"/>
      <c r="BD192" s="9"/>
      <c r="CB192" s="15">
        <v>1</v>
      </c>
      <c r="CC192" s="14">
        <v>0</v>
      </c>
      <c r="CD192" s="14">
        <v>0</v>
      </c>
      <c r="CE192" s="14">
        <v>0</v>
      </c>
      <c r="CF192" s="14">
        <v>0</v>
      </c>
      <c r="CG192" s="31">
        <v>0</v>
      </c>
      <c r="CH192" s="4" t="s">
        <v>10</v>
      </c>
      <c r="CL192" s="3">
        <v>2.5096679017786085</v>
      </c>
      <c r="CM192" s="3">
        <v>0.4922881570093387</v>
      </c>
      <c r="CN192" s="3">
        <v>1.9636508259374728</v>
      </c>
      <c r="CO192" s="3">
        <v>1.8600956727204474</v>
      </c>
      <c r="CP192" s="3">
        <v>1.1223861663319794</v>
      </c>
      <c r="CQ192" s="3">
        <v>0.89035699734201246</v>
      </c>
      <c r="CR192" s="3">
        <v>1.9369727455967058</v>
      </c>
      <c r="CS192" s="3">
        <v>1.9936543327132796</v>
      </c>
      <c r="CV192" s="4"/>
      <c r="CW192" s="4"/>
      <c r="CX192" s="4"/>
      <c r="CZ192" s="4"/>
      <c r="DA192" s="3">
        <v>2.5096679017786085</v>
      </c>
      <c r="DB192" s="3">
        <v>0.4922881570093387</v>
      </c>
      <c r="DC192" s="3">
        <v>1.9636508259374728</v>
      </c>
      <c r="DD192" s="3">
        <v>1.8600956727204474</v>
      </c>
      <c r="DE192" s="3">
        <v>1.1223861663319794</v>
      </c>
      <c r="DF192" s="3">
        <v>0.89035699734201246</v>
      </c>
      <c r="DG192" s="3">
        <v>1.9369727455967058</v>
      </c>
      <c r="DH192" s="3">
        <v>1.9936543327132796</v>
      </c>
    </row>
    <row r="193" spans="26:123">
      <c r="Z193" s="6" cm="1">
        <f t="array" ref="Z193:AE197">RELU(_xlfn.ANCHORARRAY(Z186))</f>
        <v>0</v>
      </c>
      <c r="AA193" s="28">
        <v>0</v>
      </c>
      <c r="AB193" s="28">
        <v>0</v>
      </c>
      <c r="AC193" s="28">
        <v>0</v>
      </c>
      <c r="AD193" s="28">
        <v>0</v>
      </c>
      <c r="AE193" s="28">
        <v>0</v>
      </c>
      <c r="BC193" s="9"/>
      <c r="BD193" s="9"/>
      <c r="CB193" s="12">
        <v>0</v>
      </c>
      <c r="CC193" s="11">
        <v>0</v>
      </c>
      <c r="CD193" s="11">
        <v>0</v>
      </c>
      <c r="CE193" s="11">
        <v>0</v>
      </c>
      <c r="CF193" s="11">
        <v>0</v>
      </c>
      <c r="CG193" s="30">
        <v>1</v>
      </c>
      <c r="CH193" s="4" t="s">
        <v>10</v>
      </c>
      <c r="CL193" s="2">
        <v>5.821485674363819</v>
      </c>
      <c r="CM193" s="2">
        <v>8.5605722533686404</v>
      </c>
      <c r="CN193" s="2">
        <v>7.3588697979988575</v>
      </c>
      <c r="CO193" s="2">
        <v>7.2017750571874624</v>
      </c>
      <c r="CP193" s="2">
        <v>8.4977513174965171</v>
      </c>
      <c r="CQ193" s="2">
        <v>9.1375140683996658</v>
      </c>
      <c r="CR193" s="2">
        <v>7.3789321238968588</v>
      </c>
      <c r="CS193" s="2">
        <v>7.4501510789360719</v>
      </c>
      <c r="CV193" s="4"/>
      <c r="CW193" s="4"/>
      <c r="CX193" s="4"/>
      <c r="CZ193" s="4"/>
      <c r="DA193" s="2">
        <v>5.821485674363819</v>
      </c>
      <c r="DB193" s="2">
        <v>8.5605722533686404</v>
      </c>
      <c r="DC193" s="2">
        <v>7.3588697979988575</v>
      </c>
      <c r="DD193" s="2">
        <v>7.2017750571874624</v>
      </c>
      <c r="DE193" s="2">
        <v>8.4977513174965171</v>
      </c>
      <c r="DF193" s="2">
        <v>9.1375140683996658</v>
      </c>
      <c r="DG193" s="2">
        <v>7.3789321238968588</v>
      </c>
      <c r="DH193" s="2">
        <v>7.4501510789360719</v>
      </c>
    </row>
    <row r="194" spans="26:123">
      <c r="Z194" s="27">
        <v>0</v>
      </c>
      <c r="AA194" s="27">
        <v>0</v>
      </c>
      <c r="AB194" s="27">
        <v>0</v>
      </c>
      <c r="AC194" s="27">
        <v>0</v>
      </c>
      <c r="AD194" s="27">
        <v>0</v>
      </c>
      <c r="AE194" s="27">
        <v>0</v>
      </c>
      <c r="BC194" s="9"/>
      <c r="BD194" s="9"/>
      <c r="BZ194" s="1">
        <v>1</v>
      </c>
      <c r="CB194" s="18">
        <v>0</v>
      </c>
      <c r="CC194" s="17">
        <v>1</v>
      </c>
      <c r="CD194" s="17">
        <v>1</v>
      </c>
      <c r="CE194" s="17">
        <v>1</v>
      </c>
      <c r="CF194" s="17">
        <v>1</v>
      </c>
      <c r="CG194" s="32">
        <v>1</v>
      </c>
      <c r="CH194" s="4" t="s">
        <v>10</v>
      </c>
      <c r="CL194" s="6">
        <v>6.494532657191912</v>
      </c>
      <c r="CM194" s="6">
        <v>17.041917291468035</v>
      </c>
      <c r="CN194" s="6">
        <v>9.61976609601337</v>
      </c>
      <c r="CO194" s="6">
        <v>10.544937677307702</v>
      </c>
      <c r="CP194" s="6">
        <v>13.73847434437587</v>
      </c>
      <c r="CQ194" s="6">
        <v>15.227469179354035</v>
      </c>
      <c r="CR194" s="6">
        <v>9.1101033002578831</v>
      </c>
      <c r="CS194" s="6">
        <v>8.7857518804015129</v>
      </c>
      <c r="CV194" s="4"/>
      <c r="CW194" s="4"/>
      <c r="CX194" s="4"/>
      <c r="CZ194" s="4"/>
      <c r="DA194" s="4"/>
      <c r="DB194" s="4"/>
      <c r="DC194" s="4"/>
      <c r="DD194" s="4"/>
    </row>
    <row r="195" spans="26:123">
      <c r="Z195" s="27">
        <v>6.1762930293600169</v>
      </c>
      <c r="AA195" s="27">
        <v>9.4656379079338393</v>
      </c>
      <c r="AB195" s="27">
        <v>5.6213841268452995</v>
      </c>
      <c r="AC195" s="27">
        <v>14.290737150647889</v>
      </c>
      <c r="AD195" s="27">
        <v>5.9638436209965491</v>
      </c>
      <c r="AE195" s="27">
        <v>11.662937588404525</v>
      </c>
      <c r="BC195" s="9"/>
      <c r="BD195" s="9"/>
      <c r="CB195" s="15">
        <v>0</v>
      </c>
      <c r="CC195" s="14">
        <v>1</v>
      </c>
      <c r="CD195" s="14">
        <v>0</v>
      </c>
      <c r="CE195" s="14">
        <v>1</v>
      </c>
      <c r="CF195" s="14">
        <v>0</v>
      </c>
      <c r="CG195" s="31">
        <v>1</v>
      </c>
      <c r="CH195" s="4" t="s">
        <v>10</v>
      </c>
      <c r="CL195" s="3">
        <v>12.117607322893448</v>
      </c>
      <c r="CM195" s="3">
        <v>16.268612225090514</v>
      </c>
      <c r="CN195" s="3">
        <v>15.002482190040762</v>
      </c>
      <c r="CO195" s="3">
        <v>16.004213932871814</v>
      </c>
      <c r="CP195" s="3">
        <v>16.269840868520877</v>
      </c>
      <c r="CQ195" s="3">
        <v>16.618326403248854</v>
      </c>
      <c r="CR195" s="3">
        <v>14.067493449138151</v>
      </c>
      <c r="CS195" s="3">
        <v>13.678888417913992</v>
      </c>
      <c r="CV195" s="23"/>
      <c r="CW195" s="4"/>
      <c r="CX195" s="4"/>
      <c r="CZ195" s="4"/>
      <c r="DA195" s="23" t="s">
        <v>42</v>
      </c>
      <c r="DB195" s="4"/>
      <c r="DC195" s="4"/>
      <c r="DD195" s="4"/>
      <c r="DJ195" s="4" t="s">
        <v>28</v>
      </c>
      <c r="DK195" s="4">
        <v>0</v>
      </c>
      <c r="DL195" s="4">
        <v>1</v>
      </c>
      <c r="DM195" s="4">
        <v>2</v>
      </c>
      <c r="DN195" s="4">
        <v>3</v>
      </c>
      <c r="DO195" s="4">
        <v>4</v>
      </c>
      <c r="DP195" s="4">
        <v>5</v>
      </c>
      <c r="DQ195" s="4">
        <v>6</v>
      </c>
      <c r="DR195" s="4">
        <v>7</v>
      </c>
    </row>
    <row r="196" spans="26:123">
      <c r="Z196" s="27">
        <v>0</v>
      </c>
      <c r="AA196" s="27">
        <v>0</v>
      </c>
      <c r="AB196" s="27">
        <v>0</v>
      </c>
      <c r="AC196" s="27">
        <v>0</v>
      </c>
      <c r="AD196" s="27">
        <v>0</v>
      </c>
      <c r="AE196" s="27">
        <v>0</v>
      </c>
      <c r="BC196" s="9"/>
      <c r="BD196" s="9"/>
      <c r="CB196" s="12">
        <v>1</v>
      </c>
      <c r="CC196" s="11">
        <v>0</v>
      </c>
      <c r="CD196" s="11">
        <v>0</v>
      </c>
      <c r="CE196" s="11">
        <v>0</v>
      </c>
      <c r="CF196" s="11">
        <v>-1</v>
      </c>
      <c r="CG196" s="30">
        <v>0</v>
      </c>
      <c r="CH196" s="4" t="s">
        <v>10</v>
      </c>
      <c r="CL196" s="2">
        <v>3.1214687173022551</v>
      </c>
      <c r="CM196" s="2">
        <v>-3.0532309869556689</v>
      </c>
      <c r="CN196" s="2">
        <v>2.0713002561888887</v>
      </c>
      <c r="CO196" s="2">
        <v>2.3713926234180231</v>
      </c>
      <c r="CP196" s="2">
        <v>-1.4574006615082244</v>
      </c>
      <c r="CQ196" s="2">
        <v>-1.9329839964803994</v>
      </c>
      <c r="CR196" s="2">
        <v>2.1912787331758024</v>
      </c>
      <c r="CS196" s="2">
        <v>2.3162625154360876</v>
      </c>
      <c r="CW196" s="4" t="s">
        <v>41</v>
      </c>
      <c r="CX196" s="4"/>
      <c r="CZ196" s="4"/>
      <c r="DA196" s="4" t="s">
        <v>8</v>
      </c>
      <c r="DB196" s="4" t="s">
        <v>8</v>
      </c>
      <c r="DC196" s="4" t="s">
        <v>8</v>
      </c>
      <c r="DD196" s="4" t="s">
        <v>8</v>
      </c>
      <c r="DE196" s="4" t="s">
        <v>8</v>
      </c>
      <c r="DF196" s="4" t="s">
        <v>8</v>
      </c>
      <c r="DG196" s="4" t="s">
        <v>8</v>
      </c>
      <c r="DH196" s="4" t="s">
        <v>8</v>
      </c>
      <c r="DJ196" s="4"/>
      <c r="DK196" s="4"/>
      <c r="DL196" s="4"/>
      <c r="DM196" s="4"/>
      <c r="DN196" s="4"/>
      <c r="DO196" s="4"/>
      <c r="DP196" s="4"/>
      <c r="DQ196" s="4"/>
      <c r="DR196" s="4"/>
    </row>
    <row r="197" spans="26:123">
      <c r="Z197" s="26">
        <v>3.1943371957295801</v>
      </c>
      <c r="AA197" s="26">
        <v>13.284875486089902</v>
      </c>
      <c r="AB197" s="26">
        <v>1.4294393008793032</v>
      </c>
      <c r="AC197" s="26">
        <v>8.1615662634768444</v>
      </c>
      <c r="AD197" s="26">
        <v>1.7651284925546022</v>
      </c>
      <c r="AE197" s="26">
        <v>8.1684131893320746</v>
      </c>
      <c r="BC197" s="9"/>
      <c r="BD197" s="9"/>
      <c r="CA197" s="9"/>
      <c r="CB197" s="9"/>
      <c r="CC197" s="9"/>
      <c r="CD197" s="9"/>
      <c r="CE197" s="9"/>
      <c r="CF197" s="9"/>
      <c r="CG197" s="9"/>
      <c r="CH197" s="9"/>
      <c r="CI197" s="9"/>
      <c r="CJ197" s="9"/>
      <c r="CK197" s="9"/>
      <c r="CL197" s="9"/>
      <c r="CM197" s="9"/>
      <c r="CN197" s="9"/>
      <c r="CO197" s="9"/>
      <c r="CP197" s="9"/>
      <c r="CQ197" s="9"/>
      <c r="CR197" s="9"/>
      <c r="CS197" s="9"/>
      <c r="CT197" s="9"/>
      <c r="CW197" s="38" cm="1">
        <f t="array" ref="CW197:CY202">TRANSPOSE(CL212:CQ214)</f>
        <v>6.9285887815130245</v>
      </c>
      <c r="CX197" s="37">
        <v>4.7207224721913086</v>
      </c>
      <c r="CY197" s="36">
        <v>2.2414664494796628</v>
      </c>
      <c r="CZ197" s="4" t="s">
        <v>10</v>
      </c>
      <c r="DA197" s="6" cm="1">
        <f t="array" ref="DA197:DH202">MMULT(_xlfn.ANCHORARRAY(CW197),_xlfn.ANCHORARRAY(DA191)) / SQRT(3)</f>
        <v>21.831800993795309</v>
      </c>
      <c r="DB197" s="6">
        <v>50.932296654370759</v>
      </c>
      <c r="DC197" s="6">
        <v>34.0321183082402</v>
      </c>
      <c r="DD197" s="6">
        <v>39.897558138663697</v>
      </c>
      <c r="DE197" s="6">
        <v>40.605841056113178</v>
      </c>
      <c r="DF197" s="6">
        <v>47.420768519222882</v>
      </c>
      <c r="DG197" s="6">
        <v>31.101926501389659</v>
      </c>
      <c r="DH197" s="6">
        <v>30.257973536586377</v>
      </c>
      <c r="DK197" s="6" cm="1">
        <f t="array" ref="DK197:DK202">SOFTMAX(DA197:DA202)</f>
        <v>4.66534072149709E-3</v>
      </c>
      <c r="DL197" s="6" cm="1">
        <f t="array" ref="DL197:DL202">SOFTMAX(DB197:DB202)</f>
        <v>8.0072593287452758E-9</v>
      </c>
      <c r="DM197" s="6" cm="1">
        <f t="array" ref="DM197:DM202">SOFTMAX(DC197:DC202)</f>
        <v>2.3877101379842681E-5</v>
      </c>
      <c r="DN197" s="6" cm="1">
        <f t="array" ref="DN197:DN202">SOFTMAX(DD197:DD202)</f>
        <v>4.8865485715963474E-6</v>
      </c>
      <c r="DO197" s="6" cm="1">
        <f t="array" ref="DO197:DO202">SOFTMAX(DE197:DE202)</f>
        <v>3.8880954107747713E-7</v>
      </c>
      <c r="DP197" s="6" cm="1">
        <f t="array" ref="DP197:DP202">SOFTMAX(DF197:DF202)</f>
        <v>2.6938067458785722E-8</v>
      </c>
      <c r="DQ197" s="6" cm="1">
        <f t="array" ref="DQ197:DQ202">SOFTMAX(DG197:DG202)</f>
        <v>4.7616005423765095E-5</v>
      </c>
      <c r="DR197" s="6" cm="1">
        <f t="array" ref="DR197:DR202">SOFTMAX(DH197:DH202)</f>
        <v>6.2346839720125942E-5</v>
      </c>
    </row>
    <row r="198" spans="26:123">
      <c r="BC198" s="9"/>
      <c r="BD198" s="9"/>
      <c r="BE198" s="9"/>
      <c r="BF198" s="9"/>
      <c r="BG198" s="9"/>
      <c r="BH198" s="9"/>
      <c r="BI198" s="9"/>
      <c r="BZ198" s="9"/>
      <c r="CA198" s="9"/>
      <c r="CB198" s="9"/>
      <c r="CC198" s="9"/>
      <c r="CD198" s="9"/>
      <c r="CE198" s="9"/>
      <c r="CF198" s="9"/>
      <c r="CG198" s="9"/>
      <c r="CH198" s="9"/>
      <c r="CI198" s="9"/>
      <c r="CJ198" s="9"/>
      <c r="CK198" s="9"/>
      <c r="CL198" s="9"/>
      <c r="CM198" s="9"/>
      <c r="CN198" s="9"/>
      <c r="CO198" s="9"/>
      <c r="CP198" s="9"/>
      <c r="CQ198" s="9"/>
      <c r="CR198" s="9"/>
      <c r="CS198" s="9"/>
      <c r="CT198" s="9"/>
      <c r="CV198" s="4"/>
      <c r="CW198" s="38">
        <v>8.7142087261395265</v>
      </c>
      <c r="CX198" s="37">
        <v>2.7095020741493681</v>
      </c>
      <c r="CY198" s="36">
        <v>4.1209496445229394</v>
      </c>
      <c r="CZ198" s="4" t="s">
        <v>10</v>
      </c>
      <c r="DA198" s="3">
        <v>27.156704523280006</v>
      </c>
      <c r="DB198" s="3">
        <v>69.575193939769363</v>
      </c>
      <c r="DC198" s="3">
        <v>44.67431719101991</v>
      </c>
      <c r="DD198" s="3">
        <v>52.126295953621714</v>
      </c>
      <c r="DE198" s="3">
        <v>55.365966556016176</v>
      </c>
      <c r="DF198" s="3">
        <v>64.850477604158471</v>
      </c>
      <c r="DG198" s="3">
        <v>41.053759067055374</v>
      </c>
      <c r="DH198" s="3">
        <v>39.940201703118973</v>
      </c>
      <c r="DK198" s="3">
        <v>0.95820754537768416</v>
      </c>
      <c r="DL198" s="3">
        <v>0.9999799949721957</v>
      </c>
      <c r="DM198" s="3">
        <v>0.99960829995319922</v>
      </c>
      <c r="DN198" s="3">
        <v>0.99971353873523694</v>
      </c>
      <c r="DO198" s="3">
        <v>0.9999492763365887</v>
      </c>
      <c r="DP198" s="3">
        <v>0.99998368151979788</v>
      </c>
      <c r="DQ198" s="3">
        <v>0.999491090356881</v>
      </c>
      <c r="DR198" s="3">
        <v>0.99943075536633674</v>
      </c>
    </row>
    <row r="199" spans="26:123">
      <c r="BC199" s="9"/>
      <c r="BD199" s="9"/>
      <c r="BE199" s="9"/>
      <c r="BF199" s="9"/>
      <c r="BG199" s="9"/>
      <c r="BH199" s="9"/>
      <c r="BI199" s="9"/>
      <c r="BZ199" s="9"/>
      <c r="CA199" s="9"/>
      <c r="CB199" s="9"/>
      <c r="CC199" s="9"/>
      <c r="CD199" s="9"/>
      <c r="CE199" s="9"/>
      <c r="CF199" s="9"/>
      <c r="CG199" s="9"/>
      <c r="CH199" s="9"/>
      <c r="CI199" s="9"/>
      <c r="CJ199" s="9"/>
      <c r="CK199" s="9"/>
      <c r="CL199" s="9"/>
      <c r="CM199" s="9"/>
      <c r="CN199" s="9"/>
      <c r="CO199" s="9"/>
      <c r="CP199" s="9"/>
      <c r="CQ199" s="9"/>
      <c r="CR199" s="9"/>
      <c r="CS199" s="9"/>
      <c r="CT199" s="9"/>
      <c r="CV199" s="4"/>
      <c r="CW199" s="38">
        <v>5.2737337956589911</v>
      </c>
      <c r="CX199" s="37">
        <v>5.554994549741247</v>
      </c>
      <c r="CY199" s="36">
        <v>2.8778319129808634</v>
      </c>
      <c r="CZ199" s="4" t="s">
        <v>10</v>
      </c>
      <c r="DA199" s="3">
        <v>23.39816529715026</v>
      </c>
      <c r="DB199" s="3">
        <v>45.116187587650856</v>
      </c>
      <c r="DC199" s="3">
        <v>33.106099451240375</v>
      </c>
      <c r="DD199" s="3">
        <v>37.347046658783704</v>
      </c>
      <c r="DE199" s="3">
        <v>37.927324793861125</v>
      </c>
      <c r="DF199" s="3">
        <v>43.284536695464666</v>
      </c>
      <c r="DG199" s="3">
        <v>30.859123135930414</v>
      </c>
      <c r="DH199" s="3">
        <v>30.329122914551288</v>
      </c>
      <c r="DK199" s="3">
        <v>2.2343270350239645E-2</v>
      </c>
      <c r="DL199" s="3">
        <v>2.3855021937403561E-11</v>
      </c>
      <c r="DM199" s="3">
        <v>9.4583792467483327E-6</v>
      </c>
      <c r="DN199" s="3">
        <v>3.8135474829297438E-7</v>
      </c>
      <c r="DO199" s="3">
        <v>2.6697591353071712E-8</v>
      </c>
      <c r="DP199" s="3">
        <v>4.305501840512175E-10</v>
      </c>
      <c r="DQ199" s="3">
        <v>3.7351220471487118E-5</v>
      </c>
      <c r="DR199" s="3">
        <v>6.6944395886516577E-5</v>
      </c>
    </row>
    <row r="200" spans="26:123">
      <c r="BC200" s="9"/>
      <c r="BD200" s="9"/>
      <c r="BE200" s="9"/>
      <c r="BF200" s="9"/>
      <c r="BG200" s="9"/>
      <c r="BH200" s="9"/>
      <c r="BI200" s="9"/>
      <c r="CV200" s="4"/>
      <c r="CW200" s="38">
        <v>8.0144769763661792</v>
      </c>
      <c r="CX200" s="37">
        <v>3.4634813105640885</v>
      </c>
      <c r="CY200" s="36">
        <v>2.11051523901744</v>
      </c>
      <c r="CZ200" s="4" t="s">
        <v>10</v>
      </c>
      <c r="DA200" s="3">
        <v>20.738844747780895</v>
      </c>
      <c r="DB200" s="3">
        <v>55.963597800337347</v>
      </c>
      <c r="DC200" s="3">
        <v>35.052791200092621</v>
      </c>
      <c r="DD200" s="3">
        <v>42.000637364508385</v>
      </c>
      <c r="DE200" s="3">
        <v>43.309692272520017</v>
      </c>
      <c r="DF200" s="3">
        <v>51.282103866419959</v>
      </c>
      <c r="DG200" s="3">
        <v>31.688537583845982</v>
      </c>
      <c r="DH200" s="3">
        <v>30.627130958880926</v>
      </c>
      <c r="DK200" s="3">
        <v>1.5639342841791473E-3</v>
      </c>
      <c r="DL200" s="3">
        <v>1.2261686795217882E-6</v>
      </c>
      <c r="DM200" s="3">
        <v>6.6260423626973581E-5</v>
      </c>
      <c r="DN200" s="3">
        <v>4.0027449911789121E-5</v>
      </c>
      <c r="DO200" s="3">
        <v>5.8077053792239729E-6</v>
      </c>
      <c r="DP200" s="3">
        <v>1.2803333857204194E-6</v>
      </c>
      <c r="DQ200" s="3">
        <v>8.5608111191903095E-5</v>
      </c>
      <c r="DR200" s="3">
        <v>9.0185657531236129E-5</v>
      </c>
    </row>
    <row r="201" spans="26:123">
      <c r="BC201" s="9"/>
      <c r="BD201" s="9"/>
      <c r="BE201" s="9"/>
      <c r="BF201" s="9"/>
      <c r="BG201" s="9"/>
      <c r="BH201" s="9"/>
      <c r="BI201" s="9"/>
      <c r="CW201" s="38">
        <v>5.4696963138645653</v>
      </c>
      <c r="CX201" s="37">
        <v>5.4641653196053728</v>
      </c>
      <c r="CY201" s="36">
        <v>2.6203124587627591</v>
      </c>
      <c r="CZ201" s="4" t="s">
        <v>10</v>
      </c>
      <c r="DA201" s="3">
        <v>22.611962024354966</v>
      </c>
      <c r="DB201" s="3">
        <v>44.906843393151377</v>
      </c>
      <c r="DC201" s="3">
        <v>32.450836244727974</v>
      </c>
      <c r="DD201" s="3">
        <v>36.900196455414878</v>
      </c>
      <c r="DE201" s="3">
        <v>37.355940786133068</v>
      </c>
      <c r="DF201" s="3">
        <v>42.81741883390211</v>
      </c>
      <c r="DG201" s="3">
        <v>30.120723146656129</v>
      </c>
      <c r="DH201" s="3">
        <v>29.546316007487697</v>
      </c>
      <c r="DK201" s="3">
        <v>1.0178950383154906E-2</v>
      </c>
      <c r="DL201" s="3">
        <v>1.9349190115091947E-11</v>
      </c>
      <c r="DM201" s="3">
        <v>4.9117870401714773E-6</v>
      </c>
      <c r="DN201" s="3">
        <v>2.4392964326461073E-7</v>
      </c>
      <c r="DO201" s="3">
        <v>1.5077285535703494E-8</v>
      </c>
      <c r="DP201" s="3">
        <v>2.6987152895048793E-10</v>
      </c>
      <c r="DQ201" s="3">
        <v>1.7849323322143162E-5</v>
      </c>
      <c r="DR201" s="3">
        <v>3.0601696714826836E-5</v>
      </c>
    </row>
    <row r="202" spans="26:123">
      <c r="BD202" s="9"/>
      <c r="BE202" s="9"/>
      <c r="BF202" s="9"/>
      <c r="BG202" s="9"/>
      <c r="BH202" s="9"/>
      <c r="BI202" s="9"/>
      <c r="CB202" s="4"/>
      <c r="CC202" s="4"/>
      <c r="CD202" s="4"/>
      <c r="CE202" s="4"/>
      <c r="CF202" s="4"/>
      <c r="CG202" s="4"/>
      <c r="CH202" s="4"/>
      <c r="CM202" s="4"/>
      <c r="CN202" s="4"/>
      <c r="CO202" s="4"/>
      <c r="CP202" s="4"/>
      <c r="CQ202" s="4"/>
      <c r="CR202" s="4"/>
      <c r="CS202" s="4"/>
      <c r="CW202" s="38">
        <v>8.3769954842149357</v>
      </c>
      <c r="CX202" s="37">
        <v>3.2959495540104435</v>
      </c>
      <c r="CY202" s="36">
        <v>2.2644840949091876</v>
      </c>
      <c r="CZ202" s="4" t="s">
        <v>10</v>
      </c>
      <c r="DA202" s="2">
        <v>21.403813012131895</v>
      </c>
      <c r="DB202" s="2">
        <v>58.692006319338283</v>
      </c>
      <c r="DC202" s="2">
        <v>36.51935062934114</v>
      </c>
      <c r="DD202" s="2">
        <v>43.795545052435834</v>
      </c>
      <c r="DE202" s="2">
        <v>45.345667175316308</v>
      </c>
      <c r="DF202" s="2">
        <v>53.743733875772953</v>
      </c>
      <c r="DG202" s="2">
        <v>33.008592967715089</v>
      </c>
      <c r="DH202" s="2">
        <v>31.890972032746919</v>
      </c>
      <c r="DK202" s="2">
        <v>3.0409588832449415E-3</v>
      </c>
      <c r="DL202" s="2">
        <v>1.8770808661057053E-5</v>
      </c>
      <c r="DM202" s="2">
        <v>2.8719235550695398E-4</v>
      </c>
      <c r="DN202" s="2">
        <v>2.4092198188840693E-4</v>
      </c>
      <c r="DO202" s="2">
        <v>4.4485373614080685E-5</v>
      </c>
      <c r="DP202" s="2">
        <v>1.5010508327061029E-5</v>
      </c>
      <c r="DQ202" s="2">
        <v>3.2048498270951376E-4</v>
      </c>
      <c r="DR202" s="2">
        <v>3.1916604381053301E-4</v>
      </c>
    </row>
    <row r="203" spans="26:123">
      <c r="BD203" s="9"/>
      <c r="BE203" s="9"/>
      <c r="BF203" s="9"/>
      <c r="BG203" s="9"/>
      <c r="BH203" s="9"/>
      <c r="BI203" s="9"/>
      <c r="CV203" s="9"/>
      <c r="CW203" s="9"/>
      <c r="CX203" s="9"/>
      <c r="CY203" s="9"/>
      <c r="CZ203" s="9"/>
      <c r="DA203" s="9"/>
      <c r="DB203" s="9"/>
      <c r="DC203" s="9"/>
      <c r="DD203" s="9"/>
      <c r="DE203" s="9"/>
      <c r="DF203" s="9"/>
      <c r="DG203" s="9"/>
      <c r="DH203" s="9"/>
      <c r="DI203" s="9"/>
      <c r="DJ203" s="9"/>
      <c r="DK203" s="9"/>
      <c r="DL203" s="9"/>
      <c r="DM203" s="9"/>
      <c r="DN203" s="9"/>
      <c r="DO203" s="9"/>
      <c r="DP203" s="9"/>
      <c r="DQ203" s="9"/>
      <c r="DR203" s="9"/>
      <c r="DS203" s="9"/>
    </row>
    <row r="204" spans="26:123">
      <c r="Z204" s="6" cm="1">
        <f t="array" ref="Z204:AE208">_xlfn.ANCHORARRAY(Z193)+_xlfn.ANCHORARRAY(Z147)</f>
        <v>2.6781250236700354</v>
      </c>
      <c r="AA204" s="28">
        <v>2.4417219564498791</v>
      </c>
      <c r="AB204" s="28">
        <v>2.3623019706523687</v>
      </c>
      <c r="AC204" s="28">
        <v>2.2703202358274002</v>
      </c>
      <c r="AD204" s="28">
        <v>2.3780405820450232</v>
      </c>
      <c r="AE204" s="28">
        <v>2.1311382605109026</v>
      </c>
      <c r="BD204" s="9"/>
      <c r="BE204" s="9"/>
      <c r="BF204" s="9"/>
      <c r="BG204" s="9"/>
      <c r="BH204" s="9"/>
      <c r="BI204" s="9"/>
      <c r="CL204" s="41" cm="1">
        <f t="array" ref="CL204:CQ208">_xlfn.ANCHORARRAY(Z218)</f>
        <v>2.3810539588415613</v>
      </c>
      <c r="CM204" s="41">
        <v>0.55851128428199548</v>
      </c>
      <c r="CN204" s="41">
        <v>2.4209801057676819</v>
      </c>
      <c r="CO204" s="41">
        <v>0.88451840484913791</v>
      </c>
      <c r="CP204" s="41">
        <v>2.3468747146065136</v>
      </c>
      <c r="CQ204" s="41">
        <v>1.025609573302531</v>
      </c>
      <c r="CV204" s="9"/>
      <c r="CW204" s="9"/>
      <c r="CX204" s="9"/>
      <c r="CY204" s="9"/>
      <c r="CZ204" s="9"/>
      <c r="DA204" s="9"/>
      <c r="DB204" s="9"/>
      <c r="DC204" s="9"/>
      <c r="DD204" s="9"/>
      <c r="DE204" s="9"/>
      <c r="DF204" s="9"/>
      <c r="DG204" s="9"/>
      <c r="DH204" s="9"/>
      <c r="DI204" s="9"/>
      <c r="DJ204" s="9"/>
      <c r="DK204" s="9"/>
      <c r="DL204" s="9"/>
      <c r="DM204" s="9"/>
      <c r="DN204" s="9"/>
      <c r="DO204" s="9"/>
      <c r="DP204" s="9"/>
      <c r="DQ204" s="9"/>
      <c r="DR204" s="9"/>
      <c r="DS204" s="9"/>
    </row>
    <row r="205" spans="26:123">
      <c r="Z205" s="27">
        <v>5.5797305277288025</v>
      </c>
      <c r="AA205" s="27">
        <v>1.762956416878015</v>
      </c>
      <c r="AB205" s="27">
        <v>5.5284242783847084</v>
      </c>
      <c r="AC205" s="27">
        <v>4.8098397669359123</v>
      </c>
      <c r="AD205" s="27">
        <v>5.5696406984494047</v>
      </c>
      <c r="AE205" s="27">
        <v>4.7493485105560218</v>
      </c>
      <c r="BD205" s="9"/>
      <c r="BE205" s="9"/>
      <c r="BF205" s="9"/>
      <c r="BG205" s="9"/>
      <c r="BH205" s="9"/>
      <c r="BI205" s="9"/>
      <c r="CL205" s="40">
        <v>4.3700337258956417</v>
      </c>
      <c r="CM205" s="40">
        <v>2.1332128744382635</v>
      </c>
      <c r="CN205" s="40">
        <v>4.3837228951414842</v>
      </c>
      <c r="CO205" s="40">
        <v>2.941439597494357</v>
      </c>
      <c r="CP205" s="40">
        <v>4.3980269530753127</v>
      </c>
      <c r="CQ205" s="40">
        <v>2.9688945922358254</v>
      </c>
      <c r="CV205" s="4"/>
      <c r="CW205" s="4"/>
      <c r="CX205" s="4"/>
      <c r="CY205" s="4"/>
      <c r="CZ205" s="4"/>
      <c r="DA205" s="4"/>
      <c r="DB205" s="4"/>
      <c r="DC205" s="4"/>
      <c r="DE205" s="4"/>
      <c r="DF205" s="4"/>
      <c r="DG205" s="4"/>
      <c r="DH205" s="4"/>
    </row>
    <row r="206" spans="26:123">
      <c r="Z206" s="27">
        <v>3.0307970959048434</v>
      </c>
      <c r="AA206" s="27">
        <v>12.84755291439274</v>
      </c>
      <c r="AB206" s="27">
        <v>0.69248439473993706</v>
      </c>
      <c r="AC206" s="27">
        <v>13.971406030412757</v>
      </c>
      <c r="AD206" s="27">
        <v>1.2972509257816149</v>
      </c>
      <c r="AE206" s="27">
        <v>14.889708210740055</v>
      </c>
      <c r="CL206" s="40">
        <v>0.66777735243338765</v>
      </c>
      <c r="CM206" s="40">
        <v>3.0363354068894286</v>
      </c>
      <c r="CN206" s="40">
        <v>-0.81654935786359439</v>
      </c>
      <c r="CO206" s="40">
        <v>3.4845638529241145</v>
      </c>
      <c r="CP206" s="40">
        <v>-0.48250473144344624</v>
      </c>
      <c r="CQ206" s="40">
        <v>3.4706717588445408</v>
      </c>
      <c r="CV206" s="4"/>
      <c r="CW206" s="4"/>
      <c r="CX206" s="4"/>
      <c r="CY206" s="4"/>
      <c r="CZ206" s="4"/>
      <c r="DA206" s="1" t="s">
        <v>39</v>
      </c>
      <c r="DB206" s="4"/>
      <c r="DC206" s="4"/>
      <c r="DE206" s="4"/>
      <c r="DF206" s="4"/>
      <c r="DG206" s="9"/>
      <c r="DH206" s="9"/>
      <c r="DK206" s="4" t="s">
        <v>8</v>
      </c>
      <c r="DL206" s="4" t="s">
        <v>8</v>
      </c>
      <c r="DM206" s="4" t="s">
        <v>8</v>
      </c>
      <c r="DN206" s="4" t="s">
        <v>8</v>
      </c>
      <c r="DO206" s="4" t="s">
        <v>8</v>
      </c>
      <c r="DP206" s="4" t="s">
        <v>8</v>
      </c>
      <c r="DQ206" s="4" t="s">
        <v>8</v>
      </c>
      <c r="DR206" s="4" t="s">
        <v>8</v>
      </c>
    </row>
    <row r="207" spans="26:123">
      <c r="Z207" s="27">
        <v>0.61210950740629855</v>
      </c>
      <c r="AA207" s="27">
        <v>3.8222500452177357</v>
      </c>
      <c r="AB207" s="27">
        <v>2.2564659923125436</v>
      </c>
      <c r="AC207" s="27">
        <v>2.6762040526306161</v>
      </c>
      <c r="AD207" s="27">
        <v>2.0983914060074782</v>
      </c>
      <c r="AE207" s="27">
        <v>1.0648305082189991</v>
      </c>
      <c r="CL207" s="40">
        <v>0.35068874629566671</v>
      </c>
      <c r="CM207" s="40">
        <v>0.5762891997111047</v>
      </c>
      <c r="CN207" s="40">
        <v>1.1712716545997628</v>
      </c>
      <c r="CO207" s="40">
        <v>0.52204171306973146</v>
      </c>
      <c r="CP207" s="40">
        <v>1.0661383665300606</v>
      </c>
      <c r="CQ207" s="40">
        <v>0.32705496177461824</v>
      </c>
      <c r="CV207" s="4"/>
      <c r="CW207" s="4"/>
      <c r="CX207" s="4"/>
      <c r="DA207" s="6" cm="1">
        <f t="array" ref="DA207:DF209">CL225:CQ227</f>
        <v>1.8907777031839959</v>
      </c>
      <c r="DB207" s="6">
        <v>3.5446604448118353</v>
      </c>
      <c r="DC207" s="6">
        <v>1.7065602583811006</v>
      </c>
      <c r="DD207" s="6">
        <v>1.5884735259477087</v>
      </c>
      <c r="DE207" s="6">
        <v>1.5541740922326985</v>
      </c>
      <c r="DF207" s="6">
        <v>1.9374291331345694</v>
      </c>
      <c r="DG207" s="9"/>
      <c r="DH207" s="9"/>
      <c r="DJ207" s="4" t="s">
        <v>10</v>
      </c>
      <c r="DK207" s="35" cm="1">
        <f t="array" ref="DK207:DR209">MMULT(_xlfn.ANCHORARRAY(DA207),DK197:DR202)</f>
        <v>3.4676674149678912</v>
      </c>
      <c r="DL207" s="35">
        <v>3.5446278638398478</v>
      </c>
      <c r="DM207" s="35">
        <v>3.5440025902720333</v>
      </c>
      <c r="DN207" s="35">
        <v>3.5441856579997526</v>
      </c>
      <c r="DO207" s="35">
        <v>3.5445768634397909</v>
      </c>
      <c r="DP207" s="35">
        <v>3.544633769000451</v>
      </c>
      <c r="DQ207" s="35">
        <v>3.5437949504360566</v>
      </c>
      <c r="DR207" s="35">
        <v>3.543683974020623</v>
      </c>
    </row>
    <row r="208" spans="26:123">
      <c r="Z208" s="26">
        <v>-0.85363415416459354</v>
      </c>
      <c r="AA208" s="26">
        <v>8.0832095798236789</v>
      </c>
      <c r="AB208" s="26">
        <v>-1.8683415034265183</v>
      </c>
      <c r="AC208" s="26">
        <v>1.8110233661841662</v>
      </c>
      <c r="AD208" s="26">
        <v>-1.7132358119248892</v>
      </c>
      <c r="AE208" s="26">
        <v>1.8045291410203124</v>
      </c>
      <c r="CL208" s="39">
        <v>-0.4902762556575655</v>
      </c>
      <c r="CM208" s="39">
        <v>2.9861491605298398</v>
      </c>
      <c r="CN208" s="39">
        <v>-0.71441984738658126</v>
      </c>
      <c r="CO208" s="39">
        <v>0.70395512109857084</v>
      </c>
      <c r="CP208" s="39">
        <v>-0.79270062237381511</v>
      </c>
      <c r="CQ208" s="39">
        <v>0.91181955983203844</v>
      </c>
      <c r="CV208" s="4"/>
      <c r="DA208" s="3">
        <v>5.0378110783290291</v>
      </c>
      <c r="DB208" s="3">
        <v>5.1695482813276925</v>
      </c>
      <c r="DC208" s="3">
        <v>3.5671735372778897</v>
      </c>
      <c r="DD208" s="3">
        <v>6.426003450418472</v>
      </c>
      <c r="DE208" s="3">
        <v>3.9155222216318664</v>
      </c>
      <c r="DF208" s="3">
        <v>6.4395663510803658</v>
      </c>
      <c r="DG208" s="9"/>
      <c r="DH208" s="9"/>
      <c r="DJ208" s="4" t="s">
        <v>10</v>
      </c>
      <c r="DK208" s="34">
        <v>5.1261938072870503</v>
      </c>
      <c r="DL208" s="34">
        <v>5.1695736601025075</v>
      </c>
      <c r="DM208" s="34">
        <v>5.1699718131809282</v>
      </c>
      <c r="DN208" s="34">
        <v>5.1699029885868519</v>
      </c>
      <c r="DO208" s="34">
        <v>5.1696119627699302</v>
      </c>
      <c r="DP208" s="34">
        <v>5.1695689490489292</v>
      </c>
      <c r="DQ208" s="34">
        <v>5.1699743588323308</v>
      </c>
      <c r="DR208" s="34">
        <v>5.1699130834735101</v>
      </c>
    </row>
    <row r="209" spans="15:122">
      <c r="CL209" s="4" t="s">
        <v>8</v>
      </c>
      <c r="CM209" s="4" t="s">
        <v>8</v>
      </c>
      <c r="CN209" s="4" t="s">
        <v>8</v>
      </c>
      <c r="CO209" s="4" t="s">
        <v>8</v>
      </c>
      <c r="CP209" s="4" t="s">
        <v>8</v>
      </c>
      <c r="CQ209" s="4" t="s">
        <v>8</v>
      </c>
      <c r="CV209" s="4"/>
      <c r="DA209" s="2">
        <v>4.7207224721913086</v>
      </c>
      <c r="DB209" s="2">
        <v>2.7095020741493681</v>
      </c>
      <c r="DC209" s="2">
        <v>5.554994549741247</v>
      </c>
      <c r="DD209" s="2">
        <v>3.4634813105640885</v>
      </c>
      <c r="DE209" s="2">
        <v>5.4641653196053728</v>
      </c>
      <c r="DF209" s="2">
        <v>3.2959495540104435</v>
      </c>
      <c r="DG209" s="9"/>
      <c r="DH209" s="9"/>
      <c r="DJ209" s="4" t="s">
        <v>10</v>
      </c>
      <c r="DK209" s="33">
        <v>2.8134648273826057</v>
      </c>
      <c r="DL209" s="33">
        <v>2.7095140229740693</v>
      </c>
      <c r="DM209" s="33">
        <v>2.709808922545649</v>
      </c>
      <c r="DN209" s="33">
        <v>2.7096851271168636</v>
      </c>
      <c r="DO209" s="33">
        <v>2.7095334408562017</v>
      </c>
      <c r="DP209" s="33">
        <v>2.7095118985158591</v>
      </c>
      <c r="DQ209" s="33">
        <v>2.7100057862712172</v>
      </c>
      <c r="DR209" s="33">
        <v>2.7101574267643849</v>
      </c>
    </row>
    <row r="210" spans="15:122">
      <c r="Y210" s="1" t="s">
        <v>37</v>
      </c>
      <c r="AU210" s="4"/>
      <c r="AV210" s="4"/>
      <c r="CA210" s="9"/>
      <c r="CR210" s="9"/>
      <c r="CS210" s="9"/>
      <c r="CT210" s="9"/>
      <c r="CV210" s="4"/>
      <c r="DG210" s="9"/>
      <c r="DH210" s="9"/>
    </row>
    <row r="211" spans="15:122">
      <c r="Z211" s="6" cm="1">
        <f t="array" ref="Z211:Z215">NORMALIZE(Z204:Z208)</f>
        <v>0.19052697942078073</v>
      </c>
      <c r="AA211" s="6" cm="1">
        <f t="array" ref="AA211:AA215">NORMALIZE(AA204:AA208)</f>
        <v>-0.72074435785900226</v>
      </c>
      <c r="AB211" s="6" cm="1">
        <f t="array" ref="AB211:AB215">NORMALIZE(AB204:AB208)</f>
        <v>0.21049005288384087</v>
      </c>
      <c r="AC211" s="6" cm="1">
        <f t="array" ref="AC211:AC215">NORMALIZE(AC204:AC208)</f>
        <v>-0.55774079757543105</v>
      </c>
      <c r="AD211" s="6" cm="1">
        <f t="array" ref="AD211:AD215">NORMALIZE(AD204:AD208)</f>
        <v>0.17343735730325682</v>
      </c>
      <c r="AE211" s="6" cm="1">
        <f t="array" ref="AE211:AE215">NORMALIZE(AE204:AE208)</f>
        <v>-0.48719521334873456</v>
      </c>
      <c r="AT211" s="4"/>
      <c r="AU211" s="4"/>
      <c r="AV211" s="4"/>
      <c r="CA211" s="9"/>
      <c r="CC211" s="4" t="s">
        <v>44</v>
      </c>
      <c r="CD211" s="4"/>
      <c r="CE211" s="4"/>
      <c r="CF211" s="4"/>
      <c r="CG211" s="4"/>
      <c r="CH211" s="4"/>
      <c r="CL211" s="4" t="s">
        <v>21</v>
      </c>
      <c r="CM211" s="4"/>
      <c r="CN211" s="4"/>
      <c r="CO211" s="4"/>
      <c r="CP211" s="4"/>
      <c r="CQ211" s="4"/>
      <c r="CR211" s="9"/>
      <c r="CS211" s="9"/>
      <c r="CT211" s="9"/>
      <c r="CV211" s="4"/>
      <c r="DG211" s="9"/>
      <c r="DH211" s="9"/>
    </row>
    <row r="212" spans="15:122">
      <c r="Z212" s="3">
        <v>1.3700337258956419</v>
      </c>
      <c r="AA212" s="3">
        <v>-0.86678712556173665</v>
      </c>
      <c r="AB212" s="3">
        <v>1.3837228951414844</v>
      </c>
      <c r="AC212" s="3">
        <v>-5.8560402505642858E-2</v>
      </c>
      <c r="AD212" s="3">
        <v>1.3980269530753129</v>
      </c>
      <c r="AE212" s="3">
        <v>-3.110540776417442E-2</v>
      </c>
      <c r="AT212" s="24"/>
      <c r="AU212" s="24"/>
      <c r="AV212" s="24"/>
      <c r="BZ212" s="1">
        <v>0</v>
      </c>
      <c r="CA212" s="9"/>
      <c r="CC212" s="18">
        <v>1</v>
      </c>
      <c r="CD212" s="17">
        <v>1</v>
      </c>
      <c r="CE212" s="17">
        <v>1</v>
      </c>
      <c r="CF212" s="17">
        <v>0</v>
      </c>
      <c r="CG212" s="32">
        <v>1</v>
      </c>
      <c r="CH212" s="4" t="s">
        <v>10</v>
      </c>
      <c r="CL212" s="6" cm="1">
        <f t="array" ref="CL212:CQ217">MMULT(CC212:CG217,_xlfn.ANCHORARRAY(CL204))</f>
        <v>6.9285887815130245</v>
      </c>
      <c r="CM212" s="6">
        <v>8.7142087261395265</v>
      </c>
      <c r="CN212" s="6">
        <v>5.2737337956589911</v>
      </c>
      <c r="CO212" s="6">
        <v>8.0144769763661792</v>
      </c>
      <c r="CP212" s="6">
        <v>5.4696963138645653</v>
      </c>
      <c r="CQ212" s="6">
        <v>8.3769954842149357</v>
      </c>
      <c r="CR212" s="9"/>
      <c r="CS212" s="9"/>
      <c r="CT212" s="9"/>
      <c r="CV212" s="4"/>
    </row>
    <row r="213" spans="15:122">
      <c r="Z213" s="3">
        <v>0.33388867621669382</v>
      </c>
      <c r="AA213" s="3">
        <v>1.5181677034447143</v>
      </c>
      <c r="AB213" s="3">
        <v>-0.4082746789317972</v>
      </c>
      <c r="AC213" s="3">
        <v>1.7422819264620573</v>
      </c>
      <c r="AD213" s="3">
        <v>-0.24125236572172312</v>
      </c>
      <c r="AE213" s="3">
        <v>1.7353358794222704</v>
      </c>
      <c r="CC213" s="15">
        <v>0</v>
      </c>
      <c r="CD213" s="14">
        <v>1</v>
      </c>
      <c r="CE213" s="14">
        <v>0</v>
      </c>
      <c r="CF213" s="14">
        <v>1</v>
      </c>
      <c r="CG213" s="31">
        <v>0</v>
      </c>
      <c r="CH213" s="4" t="s">
        <v>10</v>
      </c>
      <c r="CL213" s="3">
        <v>4.7207224721913086</v>
      </c>
      <c r="CM213" s="3">
        <v>2.7095020741493681</v>
      </c>
      <c r="CN213" s="3">
        <v>5.554994549741247</v>
      </c>
      <c r="CO213" s="3">
        <v>3.4634813105640885</v>
      </c>
      <c r="CP213" s="3">
        <v>5.4641653196053728</v>
      </c>
      <c r="CQ213" s="3">
        <v>3.2959495540104435</v>
      </c>
      <c r="CR213" s="9"/>
      <c r="CS213" s="9"/>
      <c r="CV213" s="23"/>
    </row>
    <row r="214" spans="15:122">
      <c r="Z214" s="3">
        <v>-0.64931125370433329</v>
      </c>
      <c r="AA214" s="3">
        <v>-0.4237108002888953</v>
      </c>
      <c r="AB214" s="3">
        <v>0.17127165459976279</v>
      </c>
      <c r="AC214" s="3">
        <v>-0.47795828693026859</v>
      </c>
      <c r="AD214" s="3">
        <v>6.6138366530060569E-2</v>
      </c>
      <c r="AE214" s="3">
        <v>-0.67294503822538176</v>
      </c>
      <c r="AT214" s="4"/>
      <c r="AU214" s="4"/>
      <c r="AV214" s="4"/>
      <c r="CC214" s="12">
        <v>1</v>
      </c>
      <c r="CD214" s="11">
        <v>0</v>
      </c>
      <c r="CE214" s="11">
        <v>0</v>
      </c>
      <c r="CF214" s="11">
        <v>1</v>
      </c>
      <c r="CG214" s="30">
        <v>1</v>
      </c>
      <c r="CH214" s="4" t="s">
        <v>10</v>
      </c>
      <c r="CL214" s="2">
        <v>2.2414664494796628</v>
      </c>
      <c r="CM214" s="2">
        <v>4.1209496445229394</v>
      </c>
      <c r="CN214" s="2">
        <v>2.8778319129808634</v>
      </c>
      <c r="CO214" s="2">
        <v>2.11051523901744</v>
      </c>
      <c r="CP214" s="2">
        <v>2.6203124587627591</v>
      </c>
      <c r="CQ214" s="2">
        <v>2.2644840949091876</v>
      </c>
      <c r="CR214" s="9"/>
      <c r="CS214" s="9"/>
      <c r="CV214" s="1" t="s">
        <v>43</v>
      </c>
    </row>
    <row r="215" spans="15:122">
      <c r="Z215" s="2">
        <v>-1.2451381278287827</v>
      </c>
      <c r="AA215" s="2">
        <v>0.4930745802649199</v>
      </c>
      <c r="AB215" s="2">
        <v>-1.3572099236932906</v>
      </c>
      <c r="AC215" s="2">
        <v>-0.64802243945071458</v>
      </c>
      <c r="AD215" s="2">
        <v>-1.3963503111869076</v>
      </c>
      <c r="AE215" s="2">
        <v>-0.54409022008398078</v>
      </c>
      <c r="AT215" s="4"/>
      <c r="AU215" s="4"/>
      <c r="AV215" s="4"/>
      <c r="BZ215" s="1">
        <v>1</v>
      </c>
      <c r="CC215" s="18">
        <v>0</v>
      </c>
      <c r="CD215" s="17">
        <v>0</v>
      </c>
      <c r="CE215" s="17">
        <v>1</v>
      </c>
      <c r="CF215" s="17">
        <v>0</v>
      </c>
      <c r="CG215" s="32">
        <v>1</v>
      </c>
      <c r="CH215" s="4" t="s">
        <v>10</v>
      </c>
      <c r="CL215" s="6">
        <v>0.17750109677582215</v>
      </c>
      <c r="CM215" s="6">
        <v>6.0224845674192684</v>
      </c>
      <c r="CN215" s="6">
        <v>-1.5309692052501758</v>
      </c>
      <c r="CO215" s="6">
        <v>4.1885189740226849</v>
      </c>
      <c r="CP215" s="6">
        <v>-1.2752053538172614</v>
      </c>
      <c r="CQ215" s="6">
        <v>4.3824913186765793</v>
      </c>
      <c r="CR215" s="9"/>
      <c r="CS215" s="9"/>
      <c r="CV215" s="4">
        <v>1</v>
      </c>
      <c r="CX215" s="4"/>
      <c r="DA215" s="4" t="s">
        <v>22</v>
      </c>
    </row>
    <row r="216" spans="15:122">
      <c r="O216" s="23" t="s">
        <v>36</v>
      </c>
      <c r="P216" s="4"/>
      <c r="Q216" s="4"/>
      <c r="R216" s="4"/>
      <c r="S216" s="4"/>
      <c r="T216" s="4"/>
      <c r="Z216" s="4">
        <v>1</v>
      </c>
      <c r="AA216" s="4">
        <v>1</v>
      </c>
      <c r="AB216" s="4">
        <v>1</v>
      </c>
      <c r="AC216" s="4">
        <v>1</v>
      </c>
      <c r="AD216" s="4">
        <v>1</v>
      </c>
      <c r="AE216" s="4">
        <v>1</v>
      </c>
      <c r="AV216" s="4"/>
      <c r="CC216" s="15">
        <v>0</v>
      </c>
      <c r="CD216" s="14">
        <v>1</v>
      </c>
      <c r="CE216" s="14">
        <v>0</v>
      </c>
      <c r="CF216" s="14">
        <v>1</v>
      </c>
      <c r="CG216" s="31">
        <v>0</v>
      </c>
      <c r="CH216" s="4" t="s">
        <v>10</v>
      </c>
      <c r="CL216" s="3">
        <v>4.7207224721913086</v>
      </c>
      <c r="CM216" s="3">
        <v>2.7095020741493681</v>
      </c>
      <c r="CN216" s="3">
        <v>5.554994549741247</v>
      </c>
      <c r="CO216" s="3">
        <v>3.4634813105640885</v>
      </c>
      <c r="CP216" s="3">
        <v>5.4641653196053728</v>
      </c>
      <c r="CQ216" s="3">
        <v>3.2959495540104435</v>
      </c>
      <c r="CR216" s="9"/>
      <c r="CS216" s="9"/>
      <c r="CV216" s="4"/>
      <c r="CW216" s="4"/>
      <c r="CX216" s="4"/>
      <c r="CZ216" s="4"/>
      <c r="DA216" s="6" cm="1">
        <f t="array" ref="DA216:DH218">CL194:CS196</f>
        <v>6.494532657191912</v>
      </c>
      <c r="DB216" s="6">
        <v>17.041917291468035</v>
      </c>
      <c r="DC216" s="6">
        <v>9.61976609601337</v>
      </c>
      <c r="DD216" s="6">
        <v>10.544937677307702</v>
      </c>
      <c r="DE216" s="6">
        <v>13.73847434437587</v>
      </c>
      <c r="DF216" s="6">
        <v>15.227469179354035</v>
      </c>
      <c r="DG216" s="6">
        <v>9.1101033002578831</v>
      </c>
      <c r="DH216" s="6">
        <v>8.7857518804015129</v>
      </c>
    </row>
    <row r="217" spans="15:122">
      <c r="O217" s="1" t="s">
        <v>35</v>
      </c>
      <c r="P217" s="4"/>
      <c r="Q217" s="4"/>
      <c r="R217" s="4"/>
      <c r="S217" s="4"/>
      <c r="T217" s="1" t="s">
        <v>34</v>
      </c>
      <c r="Z217" s="4" t="s">
        <v>8</v>
      </c>
      <c r="AA217" s="4" t="s">
        <v>8</v>
      </c>
      <c r="AB217" s="4" t="s">
        <v>8</v>
      </c>
      <c r="AC217" s="4" t="s">
        <v>8</v>
      </c>
      <c r="AD217" s="4" t="s">
        <v>8</v>
      </c>
      <c r="AE217" s="4" t="s">
        <v>8</v>
      </c>
      <c r="AV217" s="4"/>
      <c r="CC217" s="12">
        <v>1</v>
      </c>
      <c r="CD217" s="11">
        <v>0</v>
      </c>
      <c r="CE217" s="11">
        <v>1</v>
      </c>
      <c r="CF217" s="11">
        <v>0</v>
      </c>
      <c r="CG217" s="30">
        <v>0</v>
      </c>
      <c r="CH217" s="4" t="s">
        <v>10</v>
      </c>
      <c r="CL217" s="2">
        <v>3.0488313112749488</v>
      </c>
      <c r="CM217" s="2">
        <v>3.5948466911714241</v>
      </c>
      <c r="CN217" s="2">
        <v>1.6044307479040874</v>
      </c>
      <c r="CO217" s="2">
        <v>4.3690822577732522</v>
      </c>
      <c r="CP217" s="2">
        <v>1.8643699831630673</v>
      </c>
      <c r="CQ217" s="2">
        <v>4.4962813321470723</v>
      </c>
      <c r="CR217" s="9"/>
      <c r="CS217" s="9"/>
      <c r="CV217" s="4"/>
      <c r="CW217" s="4"/>
      <c r="CX217" s="4"/>
      <c r="CZ217" s="4"/>
      <c r="DA217" s="3">
        <v>12.117607322893448</v>
      </c>
      <c r="DB217" s="3">
        <v>16.268612225090514</v>
      </c>
      <c r="DC217" s="3">
        <v>15.002482190040762</v>
      </c>
      <c r="DD217" s="3">
        <v>16.004213932871814</v>
      </c>
      <c r="DE217" s="3">
        <v>16.269840868520877</v>
      </c>
      <c r="DF217" s="3">
        <v>16.618326403248854</v>
      </c>
      <c r="DG217" s="3">
        <v>14.067493449138151</v>
      </c>
      <c r="DH217" s="3">
        <v>13.678888417913992</v>
      </c>
    </row>
    <row r="218" spans="15:122">
      <c r="O218" s="18">
        <v>2</v>
      </c>
      <c r="P218" s="22">
        <v>0</v>
      </c>
      <c r="Q218" s="22">
        <v>0</v>
      </c>
      <c r="R218" s="22">
        <v>0</v>
      </c>
      <c r="S218" s="22">
        <v>0</v>
      </c>
      <c r="T218" s="16">
        <v>2</v>
      </c>
      <c r="U218" s="4" t="s">
        <v>10</v>
      </c>
      <c r="Z218" s="41" cm="1">
        <f t="array" ref="Z218:AE222">MMULT(O218:T222,Z211:AE216)</f>
        <v>2.3810539588415613</v>
      </c>
      <c r="AA218" s="41">
        <v>0.55851128428199548</v>
      </c>
      <c r="AB218" s="41">
        <v>2.4209801057676819</v>
      </c>
      <c r="AC218" s="41">
        <v>0.88451840484913791</v>
      </c>
      <c r="AD218" s="41">
        <v>2.3468747146065136</v>
      </c>
      <c r="AE218" s="41">
        <v>1.025609573302531</v>
      </c>
      <c r="AV218" s="4"/>
      <c r="CB218" s="9"/>
      <c r="CC218" s="9"/>
      <c r="CD218" s="9"/>
      <c r="CE218" s="9"/>
      <c r="CF218" s="9"/>
      <c r="CG218" s="9"/>
      <c r="CH218" s="9"/>
      <c r="CI218" s="9"/>
      <c r="CJ218" s="9"/>
      <c r="CK218" s="9"/>
      <c r="CL218" s="9"/>
      <c r="CM218" s="9"/>
      <c r="CN218" s="9"/>
      <c r="CO218" s="9"/>
      <c r="CP218" s="9"/>
      <c r="CQ218" s="9"/>
      <c r="CR218" s="9"/>
      <c r="CS218" s="9"/>
      <c r="CV218" s="4"/>
      <c r="CW218" s="4"/>
      <c r="CX218" s="4"/>
      <c r="CZ218" s="4"/>
      <c r="DA218" s="2">
        <v>3.1214687173022551</v>
      </c>
      <c r="DB218" s="2">
        <v>-3.0532309869556689</v>
      </c>
      <c r="DC218" s="2">
        <v>2.0713002561888887</v>
      </c>
      <c r="DD218" s="2">
        <v>2.3713926234180231</v>
      </c>
      <c r="DE218" s="2">
        <v>-1.4574006615082244</v>
      </c>
      <c r="DF218" s="2">
        <v>-1.9329839964803994</v>
      </c>
      <c r="DG218" s="2">
        <v>2.1912787331758024</v>
      </c>
      <c r="DH218" s="2">
        <v>2.3162625154360876</v>
      </c>
    </row>
    <row r="219" spans="15:122">
      <c r="O219" s="21">
        <v>0</v>
      </c>
      <c r="P219" s="14">
        <v>1</v>
      </c>
      <c r="Q219" s="4">
        <v>0</v>
      </c>
      <c r="R219" s="4">
        <v>0</v>
      </c>
      <c r="S219" s="4">
        <v>0</v>
      </c>
      <c r="T219" s="13">
        <v>3</v>
      </c>
      <c r="U219" s="4" t="s">
        <v>10</v>
      </c>
      <c r="Z219" s="40">
        <v>4.3700337258956417</v>
      </c>
      <c r="AA219" s="40">
        <v>2.1332128744382635</v>
      </c>
      <c r="AB219" s="40">
        <v>4.3837228951414842</v>
      </c>
      <c r="AC219" s="40">
        <v>2.941439597494357</v>
      </c>
      <c r="AD219" s="40">
        <v>4.3980269530753127</v>
      </c>
      <c r="AE219" s="40">
        <v>2.9688945922358254</v>
      </c>
      <c r="AV219" s="4"/>
      <c r="CB219" s="9"/>
      <c r="CC219" s="9"/>
      <c r="CD219" s="9"/>
      <c r="CE219" s="9"/>
      <c r="CF219" s="9"/>
      <c r="CG219" s="9"/>
      <c r="CH219" s="9"/>
      <c r="CI219" s="9"/>
      <c r="CJ219" s="9"/>
      <c r="CK219" s="9"/>
      <c r="CL219" s="9"/>
      <c r="CM219" s="9"/>
      <c r="CN219" s="9"/>
      <c r="CO219" s="9"/>
      <c r="CP219" s="9"/>
      <c r="CQ219" s="9"/>
      <c r="CR219" s="9"/>
      <c r="CS219" s="9"/>
      <c r="CV219" s="4"/>
      <c r="CW219" s="4"/>
      <c r="CX219" s="4"/>
      <c r="CZ219" s="4"/>
      <c r="DA219" s="4"/>
      <c r="DB219" s="4"/>
      <c r="DC219" s="4"/>
      <c r="DD219" s="4"/>
    </row>
    <row r="220" spans="15:122">
      <c r="O220" s="21">
        <v>0</v>
      </c>
      <c r="P220" s="4">
        <v>0</v>
      </c>
      <c r="Q220" s="14">
        <v>2</v>
      </c>
      <c r="R220" s="4">
        <v>0</v>
      </c>
      <c r="S220" s="4">
        <v>0</v>
      </c>
      <c r="T220" s="13">
        <v>0</v>
      </c>
      <c r="U220" s="4" t="s">
        <v>10</v>
      </c>
      <c r="Z220" s="40">
        <v>0.66777735243338765</v>
      </c>
      <c r="AA220" s="40">
        <v>3.0363354068894286</v>
      </c>
      <c r="AB220" s="40">
        <v>-0.81654935786359439</v>
      </c>
      <c r="AC220" s="40">
        <v>3.4845638529241145</v>
      </c>
      <c r="AD220" s="40">
        <v>-0.48250473144344624</v>
      </c>
      <c r="AE220" s="40">
        <v>3.4706717588445408</v>
      </c>
      <c r="AV220" s="4"/>
      <c r="CB220" s="9"/>
      <c r="CC220" s="9"/>
      <c r="CD220" s="9"/>
      <c r="CE220" s="9"/>
      <c r="CF220" s="9"/>
      <c r="CG220" s="9"/>
      <c r="CH220" s="9"/>
      <c r="CI220" s="9"/>
      <c r="CJ220" s="9"/>
      <c r="CK220" s="9"/>
      <c r="CL220" s="9"/>
      <c r="CM220" s="9"/>
      <c r="CN220" s="9"/>
      <c r="CO220" s="9"/>
      <c r="CP220" s="9"/>
      <c r="CQ220" s="9"/>
      <c r="CR220" s="9"/>
      <c r="CS220" s="9"/>
      <c r="CV220" s="4"/>
      <c r="CW220" s="4"/>
      <c r="CX220" s="4"/>
      <c r="CZ220" s="4"/>
      <c r="DA220" s="23" t="s">
        <v>42</v>
      </c>
      <c r="DB220" s="4"/>
      <c r="DC220" s="4"/>
      <c r="DD220" s="4"/>
      <c r="DJ220" s="4" t="s">
        <v>28</v>
      </c>
      <c r="DK220" s="4">
        <v>0</v>
      </c>
      <c r="DL220" s="4">
        <v>1</v>
      </c>
      <c r="DM220" s="4">
        <v>2</v>
      </c>
      <c r="DN220" s="4">
        <v>3</v>
      </c>
      <c r="DO220" s="4">
        <v>4</v>
      </c>
      <c r="DP220" s="4">
        <v>5</v>
      </c>
      <c r="DQ220" s="4">
        <v>6</v>
      </c>
      <c r="DR220" s="4">
        <v>7</v>
      </c>
    </row>
    <row r="221" spans="15:122">
      <c r="O221" s="21">
        <v>0</v>
      </c>
      <c r="P221" s="4">
        <v>0</v>
      </c>
      <c r="Q221" s="4">
        <v>0</v>
      </c>
      <c r="R221" s="14">
        <v>1</v>
      </c>
      <c r="S221" s="4">
        <v>0</v>
      </c>
      <c r="T221" s="13">
        <v>1</v>
      </c>
      <c r="U221" s="4" t="s">
        <v>10</v>
      </c>
      <c r="Z221" s="40">
        <v>0.35068874629566671</v>
      </c>
      <c r="AA221" s="40">
        <v>0.5762891997111047</v>
      </c>
      <c r="AB221" s="40">
        <v>1.1712716545997628</v>
      </c>
      <c r="AC221" s="40">
        <v>0.52204171306973146</v>
      </c>
      <c r="AD221" s="40">
        <v>1.0661383665300606</v>
      </c>
      <c r="AE221" s="40">
        <v>0.32705496177461824</v>
      </c>
      <c r="AV221" s="4"/>
      <c r="CR221" s="9"/>
      <c r="CS221" s="9"/>
      <c r="CV221" s="4"/>
      <c r="CW221" s="4" t="s">
        <v>41</v>
      </c>
      <c r="CX221" s="4"/>
      <c r="CZ221" s="4"/>
      <c r="DA221" s="4" t="s">
        <v>8</v>
      </c>
      <c r="DB221" s="4" t="s">
        <v>8</v>
      </c>
      <c r="DC221" s="4" t="s">
        <v>8</v>
      </c>
      <c r="DD221" s="4" t="s">
        <v>8</v>
      </c>
      <c r="DE221" s="4" t="s">
        <v>8</v>
      </c>
      <c r="DF221" s="4" t="s">
        <v>8</v>
      </c>
      <c r="DG221" s="4" t="s">
        <v>8</v>
      </c>
      <c r="DH221" s="4" t="s">
        <v>8</v>
      </c>
      <c r="DJ221" s="4"/>
      <c r="DK221" s="4"/>
      <c r="DL221" s="4"/>
      <c r="DM221" s="4"/>
      <c r="DN221" s="4"/>
      <c r="DO221" s="4"/>
      <c r="DP221" s="4"/>
      <c r="DQ221" s="4"/>
      <c r="DR221" s="4"/>
    </row>
    <row r="222" spans="15:122">
      <c r="O222" s="20">
        <v>0</v>
      </c>
      <c r="P222" s="19">
        <v>0</v>
      </c>
      <c r="Q222" s="19">
        <v>0</v>
      </c>
      <c r="R222" s="19">
        <v>0</v>
      </c>
      <c r="S222" s="11">
        <v>2</v>
      </c>
      <c r="T222" s="10">
        <v>2</v>
      </c>
      <c r="U222" s="4" t="s">
        <v>10</v>
      </c>
      <c r="Z222" s="39">
        <v>-0.4902762556575655</v>
      </c>
      <c r="AA222" s="39">
        <v>2.9861491605298398</v>
      </c>
      <c r="AB222" s="39">
        <v>-0.71441984738658126</v>
      </c>
      <c r="AC222" s="39">
        <v>0.70395512109857084</v>
      </c>
      <c r="AD222" s="39">
        <v>-0.79270062237381511</v>
      </c>
      <c r="AE222" s="39">
        <v>0.91181955983203844</v>
      </c>
      <c r="AV222" s="4"/>
      <c r="CR222" s="9"/>
      <c r="CS222" s="9"/>
      <c r="CV222" s="4"/>
      <c r="CW222" s="38" cm="1">
        <f t="array" ref="CW222:CY227">TRANSPOSE(CL215:CQ217)</f>
        <v>0.17750109677582215</v>
      </c>
      <c r="CX222" s="37">
        <v>4.7207224721913086</v>
      </c>
      <c r="CY222" s="36">
        <v>3.0488313112749488</v>
      </c>
      <c r="CZ222" s="4" t="s">
        <v>10</v>
      </c>
      <c r="DA222" s="6" cm="1">
        <f t="array" ref="DA222:DH227">MMULT(CW222:CY227,_xlfn.ANCHORARRAY(DA216))/SQRT(3)</f>
        <v>39.186771620063062</v>
      </c>
      <c r="DB222" s="6">
        <v>40.712302312967772</v>
      </c>
      <c r="DC222" s="6">
        <v>45.521250633942316</v>
      </c>
      <c r="DD222" s="6">
        <v>48.87452843617406</v>
      </c>
      <c r="DE222" s="6">
        <v>43.186163231705677</v>
      </c>
      <c r="DF222" s="6">
        <v>43.451414312409987</v>
      </c>
      <c r="DG222" s="6">
        <v>43.131890050375326</v>
      </c>
      <c r="DH222" s="6">
        <v>42.25950526748553</v>
      </c>
      <c r="DK222" s="6" cm="1">
        <f t="array" ref="DK222:DK227">SOFTMAX(DA222:DA227)</f>
        <v>5.9249406562736759E-5</v>
      </c>
      <c r="DL222" s="6" cm="1">
        <f t="array" ref="DL222:DL227">SOFTMAX(DB222:DB227)</f>
        <v>4.4260509521761714E-17</v>
      </c>
      <c r="DM222" s="6" cm="1">
        <f t="array" ref="DM222:DM227">SOFTMAX(DC222:DC227)</f>
        <v>1.365680294449443E-7</v>
      </c>
      <c r="DN222" s="6" cm="1">
        <f t="array" ref="DN222:DN227">SOFTMAX(DD222:DD227)</f>
        <v>1.8144482196373036E-8</v>
      </c>
      <c r="DO222" s="6" cm="1">
        <f t="array" ref="DO222:DO227">SOFTMAX(DE222:DE227)</f>
        <v>1.8592912781598055E-12</v>
      </c>
      <c r="DP222" s="6" cm="1">
        <f t="array" ref="DP222:DP227">SOFTMAX(DF222:DF227)</f>
        <v>2.1289340239834928E-14</v>
      </c>
      <c r="DQ222" s="6" cm="1">
        <f t="array" ref="DQ222:DQ227">SOFTMAX(DG222:DG227)</f>
        <v>2.421448248808365E-7</v>
      </c>
      <c r="DR222" s="6" cm="1">
        <f t="array" ref="DR222:DR227">SOFTMAX(DH222:DH227)</f>
        <v>4.2863116713228303E-7</v>
      </c>
    </row>
    <row r="223" spans="15:122">
      <c r="AV223" s="4"/>
      <c r="AW223" s="4"/>
      <c r="AX223" s="4"/>
      <c r="AY223" s="4"/>
      <c r="AZ223" s="4"/>
      <c r="BA223" s="4"/>
      <c r="BB223" s="4"/>
      <c r="BZ223" s="9"/>
      <c r="CA223" s="9"/>
      <c r="CB223" s="4"/>
      <c r="CC223" s="4"/>
      <c r="CD223" s="4"/>
      <c r="CE223" s="4"/>
      <c r="CF223" s="4"/>
      <c r="CG223" s="4"/>
      <c r="CH223" s="4"/>
      <c r="CM223" s="4"/>
      <c r="CN223" s="4"/>
      <c r="CO223" s="4"/>
      <c r="CR223" s="9"/>
      <c r="CS223" s="9"/>
      <c r="CT223" s="9"/>
      <c r="CV223" s="4"/>
      <c r="CW223" s="38">
        <v>6.0224845674192684</v>
      </c>
      <c r="CX223" s="37">
        <v>2.7095020741493681</v>
      </c>
      <c r="CY223" s="36">
        <v>3.5948466911714241</v>
      </c>
      <c r="CZ223" s="4" t="s">
        <v>10</v>
      </c>
      <c r="DA223" s="3">
        <v>48.016551247921733</v>
      </c>
      <c r="DB223" s="3">
        <v>78.368731766131432</v>
      </c>
      <c r="DC223" s="3">
        <v>61.216539304603955</v>
      </c>
      <c r="DD223" s="3">
        <v>66.623315952239352</v>
      </c>
      <c r="DE223" s="3">
        <v>70.196431202355413</v>
      </c>
      <c r="DF223" s="3">
        <v>74.931870532331487</v>
      </c>
      <c r="DG223" s="3">
        <v>58.23078045665325</v>
      </c>
      <c r="DH223" s="3">
        <v>56.754478484823196</v>
      </c>
      <c r="DK223" s="3">
        <v>0.40495668591244682</v>
      </c>
      <c r="DL223" s="3">
        <v>0.99999062588591503</v>
      </c>
      <c r="DM223" s="3">
        <v>0.89480067804953223</v>
      </c>
      <c r="DN223" s="3">
        <v>0.9267125779799702</v>
      </c>
      <c r="DO223" s="3">
        <v>0.99944239210836361</v>
      </c>
      <c r="DP223" s="3">
        <v>0.99988632069344996</v>
      </c>
      <c r="DQ223" s="3">
        <v>0.87385621237818289</v>
      </c>
      <c r="DR223" s="3">
        <v>0.84561101289023233</v>
      </c>
    </row>
    <row r="224" spans="15:122">
      <c r="BZ224" s="9"/>
      <c r="CA224" s="9"/>
      <c r="CC224" s="4" t="s">
        <v>40</v>
      </c>
      <c r="CD224" s="4"/>
      <c r="CE224" s="4"/>
      <c r="CF224" s="4"/>
      <c r="CG224" s="4"/>
      <c r="CH224" s="4"/>
      <c r="CL224" s="4" t="s">
        <v>39</v>
      </c>
      <c r="CM224" s="4"/>
      <c r="CN224" s="4"/>
      <c r="CO224" s="4"/>
      <c r="CP224" s="4"/>
      <c r="CQ224" s="4"/>
      <c r="CR224" s="9"/>
      <c r="CS224" s="9"/>
      <c r="CT224" s="9"/>
      <c r="CW224" s="38">
        <v>-1.5309692052501758</v>
      </c>
      <c r="CX224" s="37">
        <v>5.554994549741247</v>
      </c>
      <c r="CY224" s="36">
        <v>1.6044307479040874</v>
      </c>
      <c r="CZ224" s="4" t="s">
        <v>10</v>
      </c>
      <c r="DA224" s="3">
        <v>36.014240026908233</v>
      </c>
      <c r="DB224" s="3">
        <v>34.2846201365181</v>
      </c>
      <c r="DC224" s="3">
        <v>41.531344605126939</v>
      </c>
      <c r="DD224" s="3">
        <v>44.204293096105147</v>
      </c>
      <c r="DE224" s="3">
        <v>38.686739139104404</v>
      </c>
      <c r="DF224" s="3">
        <v>38.047721788092495</v>
      </c>
      <c r="DG224" s="3">
        <v>39.094301685594857</v>
      </c>
      <c r="DH224" s="3">
        <v>38.250447125822028</v>
      </c>
      <c r="DK224" s="3">
        <v>2.4823958713736348E-6</v>
      </c>
      <c r="DL224" s="3">
        <v>7.1533505555413988E-20</v>
      </c>
      <c r="DM224" s="3">
        <v>2.5267069291260548E-9</v>
      </c>
      <c r="DN224" s="3">
        <v>1.7001496153110362E-10</v>
      </c>
      <c r="DO224" s="3">
        <v>2.0666759085519185E-14</v>
      </c>
      <c r="DP224" s="3">
        <v>9.5800628345493337E-17</v>
      </c>
      <c r="DQ224" s="3">
        <v>4.2714255855129306E-9</v>
      </c>
      <c r="DR224" s="3">
        <v>7.7798624430561356E-9</v>
      </c>
    </row>
    <row r="225" spans="78:122">
      <c r="BZ225" s="9">
        <v>0</v>
      </c>
      <c r="CA225" s="9"/>
      <c r="CC225" s="18">
        <v>1</v>
      </c>
      <c r="CD225" s="17">
        <v>0</v>
      </c>
      <c r="CE225" s="17">
        <v>0</v>
      </c>
      <c r="CF225" s="17">
        <v>0</v>
      </c>
      <c r="CG225" s="32">
        <v>1</v>
      </c>
      <c r="CH225" s="4" t="s">
        <v>10</v>
      </c>
      <c r="CL225" s="6" cm="1">
        <f t="array" ref="CL225:CQ230">MMULT(CC225:CG230,_xlfn.ANCHORARRAY(CL204))</f>
        <v>1.8907777031839959</v>
      </c>
      <c r="CM225" s="6">
        <v>3.5446604448118353</v>
      </c>
      <c r="CN225" s="6">
        <v>1.7065602583811006</v>
      </c>
      <c r="CO225" s="6">
        <v>1.5884735259477087</v>
      </c>
      <c r="CP225" s="6">
        <v>1.5541740922326985</v>
      </c>
      <c r="CQ225" s="6">
        <v>1.9374291331345694</v>
      </c>
      <c r="CR225" s="9"/>
      <c r="CS225" s="9"/>
      <c r="CT225" s="9"/>
      <c r="CW225" s="38">
        <v>4.1885189740226849</v>
      </c>
      <c r="CX225" s="37">
        <v>3.4634813105640885</v>
      </c>
      <c r="CY225" s="36">
        <v>4.3690822577732522</v>
      </c>
      <c r="CZ225" s="4" t="s">
        <v>10</v>
      </c>
      <c r="DA225" s="3">
        <v>47.810106367980069</v>
      </c>
      <c r="DB225" s="3">
        <v>66.041140644146097</v>
      </c>
      <c r="DC225" s="3">
        <v>58.487355136027986</v>
      </c>
      <c r="DD225" s="3">
        <v>63.484729399820637</v>
      </c>
      <c r="DE225" s="3">
        <v>62.08053851363568</v>
      </c>
      <c r="DF225" s="3">
        <v>65.178480860761184</v>
      </c>
      <c r="DG225" s="3">
        <v>55.687868848574858</v>
      </c>
      <c r="DH225" s="3">
        <v>54.441707994550931</v>
      </c>
      <c r="DK225" s="3">
        <v>0.32942056025384375</v>
      </c>
      <c r="DL225" s="3">
        <v>4.4278319471922766E-6</v>
      </c>
      <c r="DM225" s="3">
        <v>5.8405894549431792E-2</v>
      </c>
      <c r="DN225" s="3">
        <v>4.0167447702668606E-2</v>
      </c>
      <c r="DO225" s="3">
        <v>2.9858662920836774E-4</v>
      </c>
      <c r="DP225" s="3">
        <v>5.8090794015620256E-5</v>
      </c>
      <c r="DQ225" s="3">
        <v>6.8717523350885587E-2</v>
      </c>
      <c r="DR225" s="3">
        <v>8.3704184306262808E-2</v>
      </c>
    </row>
    <row r="226" spans="78:122">
      <c r="CC226" s="15">
        <v>0</v>
      </c>
      <c r="CD226" s="14">
        <v>1</v>
      </c>
      <c r="CE226" s="14">
        <v>1</v>
      </c>
      <c r="CF226" s="14">
        <v>0</v>
      </c>
      <c r="CG226" s="31">
        <v>0</v>
      </c>
      <c r="CH226" s="4" t="s">
        <v>10</v>
      </c>
      <c r="CL226" s="3">
        <v>5.0378110783290291</v>
      </c>
      <c r="CM226" s="3">
        <v>5.1695482813276925</v>
      </c>
      <c r="CN226" s="3">
        <v>3.5671735372778897</v>
      </c>
      <c r="CO226" s="3">
        <v>6.426003450418472</v>
      </c>
      <c r="CP226" s="3">
        <v>3.9155222216318664</v>
      </c>
      <c r="CQ226" s="3">
        <v>6.4395663510803658</v>
      </c>
      <c r="CR226" s="9"/>
      <c r="CS226" s="9"/>
      <c r="CW226" s="38">
        <v>-1.2752053538172614</v>
      </c>
      <c r="CX226" s="37">
        <v>5.4641653196053728</v>
      </c>
      <c r="CY226" s="36">
        <v>1.8643699831630673</v>
      </c>
      <c r="CZ226" s="4" t="s">
        <v>10</v>
      </c>
      <c r="DA226" s="3">
        <v>36.806264098430063</v>
      </c>
      <c r="DB226" s="3">
        <v>35.489773207977123</v>
      </c>
      <c r="DC226" s="3">
        <v>42.475968583007564</v>
      </c>
      <c r="DD226" s="3">
        <v>45.278038404221242</v>
      </c>
      <c r="DE226" s="3">
        <v>39.643519604174351</v>
      </c>
      <c r="DF226" s="3">
        <v>39.134726846774058</v>
      </c>
      <c r="DG226" s="3">
        <v>40.030703099544411</v>
      </c>
      <c r="DH226" s="3">
        <v>39.178088702184624</v>
      </c>
      <c r="DK226" s="3">
        <v>5.4807844718563844E-6</v>
      </c>
      <c r="DL226" s="3">
        <v>2.3872661348240322E-19</v>
      </c>
      <c r="DM226" s="3">
        <v>6.4983014264890445E-9</v>
      </c>
      <c r="DN226" s="3">
        <v>4.9751800669242638E-10</v>
      </c>
      <c r="DO226" s="3">
        <v>5.3801805889132584E-14</v>
      </c>
      <c r="DP226" s="3">
        <v>2.8408523107797278E-16</v>
      </c>
      <c r="DQ226" s="3">
        <v>1.0895491134248117E-8</v>
      </c>
      <c r="DR226" s="3">
        <v>1.9671683846777743E-8</v>
      </c>
    </row>
    <row r="227" spans="78:122">
      <c r="CA227" s="9"/>
      <c r="CC227" s="12">
        <v>0</v>
      </c>
      <c r="CD227" s="11">
        <v>1</v>
      </c>
      <c r="CE227" s="11">
        <v>0</v>
      </c>
      <c r="CF227" s="11">
        <v>1</v>
      </c>
      <c r="CG227" s="30">
        <v>0</v>
      </c>
      <c r="CH227" s="4" t="s">
        <v>10</v>
      </c>
      <c r="CL227" s="2">
        <v>4.7207224721913086</v>
      </c>
      <c r="CM227" s="2">
        <v>2.7095020741493681</v>
      </c>
      <c r="CN227" s="2">
        <v>5.554994549741247</v>
      </c>
      <c r="CO227" s="2">
        <v>3.4634813105640885</v>
      </c>
      <c r="CP227" s="2">
        <v>5.4641653196053728</v>
      </c>
      <c r="CQ227" s="2">
        <v>3.2959495540104435</v>
      </c>
      <c r="CR227" s="9"/>
      <c r="CS227" s="9"/>
      <c r="CT227" s="9"/>
      <c r="CW227" s="38">
        <v>4.3824913186765793</v>
      </c>
      <c r="CX227" s="37">
        <v>3.2959495540104435</v>
      </c>
      <c r="CY227" s="36">
        <v>4.4962813321470723</v>
      </c>
      <c r="CZ227" s="4" t="s">
        <v>10</v>
      </c>
      <c r="DA227" s="2">
        <v>47.594595148605912</v>
      </c>
      <c r="DB227" s="2">
        <v>66.151866793423011</v>
      </c>
      <c r="DC227" s="2">
        <v>58.265677958729697</v>
      </c>
      <c r="DD227" s="2">
        <v>63.29180847694591</v>
      </c>
      <c r="DE227" s="2">
        <v>61.93838855298479</v>
      </c>
      <c r="DF227" s="2">
        <v>65.134450230566998</v>
      </c>
      <c r="DG227" s="2">
        <v>55.508361894889006</v>
      </c>
      <c r="DH227" s="2">
        <v>54.272643170750328</v>
      </c>
      <c r="DK227" s="2">
        <v>0.26555554124680336</v>
      </c>
      <c r="DL227" s="2">
        <v>4.9462821377718794E-6</v>
      </c>
      <c r="DM227" s="2">
        <v>4.6793281807998209E-2</v>
      </c>
      <c r="DN227" s="2">
        <v>3.3119955505346153E-2</v>
      </c>
      <c r="DO227" s="2">
        <v>2.5902126049423346E-4</v>
      </c>
      <c r="DP227" s="2">
        <v>5.5588512512989517E-5</v>
      </c>
      <c r="DQ227" s="2">
        <v>5.7426006959189653E-2</v>
      </c>
      <c r="DR227" s="2">
        <v>7.0684346720791463E-2</v>
      </c>
    </row>
    <row r="228" spans="78:122">
      <c r="BZ228" s="1">
        <v>1</v>
      </c>
      <c r="CC228" s="18">
        <v>1</v>
      </c>
      <c r="CD228" s="17">
        <v>1</v>
      </c>
      <c r="CE228" s="17">
        <v>0</v>
      </c>
      <c r="CF228" s="17">
        <v>0</v>
      </c>
      <c r="CG228" s="32">
        <v>1</v>
      </c>
      <c r="CH228" s="4" t="s">
        <v>10</v>
      </c>
      <c r="CL228" s="6">
        <v>6.2608114290796379</v>
      </c>
      <c r="CM228" s="6">
        <v>5.6778733192500983</v>
      </c>
      <c r="CN228" s="6">
        <v>6.0902831535225843</v>
      </c>
      <c r="CO228" s="6">
        <v>4.529913123442066</v>
      </c>
      <c r="CP228" s="6">
        <v>5.9522010453080121</v>
      </c>
      <c r="CQ228" s="6">
        <v>4.9063237253703953</v>
      </c>
      <c r="CR228" s="9"/>
      <c r="CS228" s="9"/>
    </row>
    <row r="229" spans="78:122">
      <c r="CC229" s="15">
        <v>1</v>
      </c>
      <c r="CD229" s="14">
        <v>0</v>
      </c>
      <c r="CE229" s="14">
        <v>1</v>
      </c>
      <c r="CF229" s="14">
        <v>1</v>
      </c>
      <c r="CG229" s="31">
        <v>0</v>
      </c>
      <c r="CH229" s="4" t="s">
        <v>10</v>
      </c>
      <c r="CL229" s="3">
        <v>3.3995200575706157</v>
      </c>
      <c r="CM229" s="3">
        <v>4.1711358908825291</v>
      </c>
      <c r="CN229" s="3">
        <v>2.7757024025038501</v>
      </c>
      <c r="CO229" s="3">
        <v>4.8911239708429832</v>
      </c>
      <c r="CP229" s="3">
        <v>2.9305083496931279</v>
      </c>
      <c r="CQ229" s="3">
        <v>4.8233362939216908</v>
      </c>
      <c r="CR229" s="9"/>
      <c r="CS229" s="9"/>
    </row>
    <row r="230" spans="78:122">
      <c r="CC230" s="12">
        <v>0</v>
      </c>
      <c r="CD230" s="11">
        <v>1</v>
      </c>
      <c r="CE230" s="11">
        <v>1</v>
      </c>
      <c r="CF230" s="11">
        <v>1</v>
      </c>
      <c r="CG230" s="30">
        <v>0</v>
      </c>
      <c r="CH230" s="4" t="s">
        <v>10</v>
      </c>
      <c r="CL230" s="2">
        <v>5.388499824624696</v>
      </c>
      <c r="CM230" s="2">
        <v>5.7458374810387971</v>
      </c>
      <c r="CN230" s="2">
        <v>4.738445191877652</v>
      </c>
      <c r="CO230" s="2">
        <v>6.948045163488203</v>
      </c>
      <c r="CP230" s="2">
        <v>4.9816605881619269</v>
      </c>
      <c r="CQ230" s="2">
        <v>6.7666213128549844</v>
      </c>
      <c r="CR230" s="9"/>
      <c r="CS230" s="9"/>
      <c r="DG230" s="9"/>
      <c r="DH230" s="9"/>
    </row>
    <row r="231" spans="78:122">
      <c r="CR231" s="9"/>
      <c r="CS231" s="9"/>
      <c r="DA231" s="1" t="s">
        <v>39</v>
      </c>
      <c r="DB231" s="4"/>
      <c r="DC231" s="4"/>
      <c r="DE231" s="4"/>
      <c r="DF231" s="4"/>
      <c r="DG231" s="9"/>
      <c r="DH231" s="9"/>
      <c r="DK231" s="4" t="s">
        <v>8</v>
      </c>
      <c r="DL231" s="4" t="s">
        <v>8</v>
      </c>
      <c r="DM231" s="4" t="s">
        <v>8</v>
      </c>
      <c r="DN231" s="4" t="s">
        <v>8</v>
      </c>
      <c r="DO231" s="4" t="s">
        <v>8</v>
      </c>
      <c r="DP231" s="4" t="s">
        <v>8</v>
      </c>
      <c r="DQ231" s="4" t="s">
        <v>8</v>
      </c>
      <c r="DR231" s="4" t="s">
        <v>8</v>
      </c>
    </row>
    <row r="232" spans="78:122">
      <c r="CR232" s="9"/>
      <c r="CS232" s="9"/>
      <c r="DA232" s="6" cm="1">
        <f t="array" ref="DA232:DF234">CL228:CQ230</f>
        <v>6.2608114290796379</v>
      </c>
      <c r="DB232" s="6">
        <v>5.6778733192500983</v>
      </c>
      <c r="DC232" s="6">
        <v>6.0902831535225843</v>
      </c>
      <c r="DD232" s="6">
        <v>4.529913123442066</v>
      </c>
      <c r="DE232" s="6">
        <v>5.9522010453080121</v>
      </c>
      <c r="DF232" s="6">
        <v>4.9063237253703953</v>
      </c>
      <c r="DG232" s="9"/>
      <c r="DH232" s="9"/>
      <c r="DJ232" s="4" t="s">
        <v>10</v>
      </c>
      <c r="DK232" s="35" cm="1">
        <f t="array" ref="DK232:DR234">MMULT(_xlfn.ANCHORARRAY(DA232),DK222:DR227)</f>
        <v>5.0948594244291092</v>
      </c>
      <c r="DL232" s="35">
        <v>5.6778644199732948</v>
      </c>
      <c r="DM232" s="35">
        <v>5.5747224219669427</v>
      </c>
      <c r="DN232" s="35">
        <v>5.6062090106844797</v>
      </c>
      <c r="DO232" s="35">
        <v>5.6773307059375329</v>
      </c>
      <c r="DP232" s="35">
        <v>5.6777637440365858</v>
      </c>
      <c r="DQ232" s="35">
        <v>5.5546814712472363</v>
      </c>
      <c r="DR232" s="35">
        <v>5.5272480269082731</v>
      </c>
    </row>
    <row r="233" spans="78:122">
      <c r="CR233" s="9"/>
      <c r="CS233" s="9"/>
      <c r="DA233" s="3">
        <v>3.3995200575706157</v>
      </c>
      <c r="DB233" s="3">
        <v>4.1711358908825291</v>
      </c>
      <c r="DC233" s="3">
        <v>2.7757024025038501</v>
      </c>
      <c r="DD233" s="3">
        <v>4.8911239708429832</v>
      </c>
      <c r="DE233" s="3">
        <v>2.9305083496931279</v>
      </c>
      <c r="DF233" s="3">
        <v>4.8233362939216908</v>
      </c>
      <c r="DG233" s="9"/>
      <c r="DH233" s="9"/>
      <c r="DJ233" s="4" t="s">
        <v>10</v>
      </c>
      <c r="DK233" s="34">
        <v>4.5814542171789281</v>
      </c>
      <c r="DL233" s="34">
        <v>4.1711423048359553</v>
      </c>
      <c r="DM233" s="34">
        <v>4.2437059190463717</v>
      </c>
      <c r="DN233" s="34">
        <v>4.2216568079050623</v>
      </c>
      <c r="DO233" s="34">
        <v>4.1715198034653547</v>
      </c>
      <c r="DP233" s="34">
        <v>4.1712139704120252</v>
      </c>
      <c r="DQ233" s="34">
        <v>4.2580647471427655</v>
      </c>
      <c r="DR233" s="34">
        <v>4.2775018992456033</v>
      </c>
    </row>
    <row r="234" spans="78:122">
      <c r="DA234" s="2">
        <v>5.388499824624696</v>
      </c>
      <c r="DB234" s="2">
        <v>5.7458374810387971</v>
      </c>
      <c r="DC234" s="2">
        <v>4.738445191877652</v>
      </c>
      <c r="DD234" s="2">
        <v>6.948045163488203</v>
      </c>
      <c r="DE234" s="2">
        <v>4.9816605881619269</v>
      </c>
      <c r="DF234" s="2">
        <v>6.7666213128549844</v>
      </c>
      <c r="DG234" s="9"/>
      <c r="DH234" s="9"/>
      <c r="DJ234" s="4" t="s">
        <v>10</v>
      </c>
      <c r="DK234" s="33">
        <v>6.4129163512072962</v>
      </c>
      <c r="DL234" s="33">
        <v>5.7458478532972146</v>
      </c>
      <c r="DM234" s="33">
        <v>5.8638192653615411</v>
      </c>
      <c r="DN234" s="33">
        <v>5.8279354033064887</v>
      </c>
      <c r="DO234" s="33">
        <v>5.7464608488923901</v>
      </c>
      <c r="DP234" s="33">
        <v>5.7459640620924448</v>
      </c>
      <c r="DQ234" s="33">
        <v>5.887069655803284</v>
      </c>
      <c r="DR234" s="33">
        <v>5.918620556723944</v>
      </c>
    </row>
    <row r="235" spans="78:122">
      <c r="DG235" s="9"/>
      <c r="DH235" s="9"/>
    </row>
    <row r="236" spans="78:122">
      <c r="DG236" s="9"/>
      <c r="DH236" s="9"/>
    </row>
    <row r="237" spans="78:122">
      <c r="DG237" s="9"/>
      <c r="DH237" s="9"/>
      <c r="DK237" s="35" cm="1">
        <f t="array" ref="DK237:DR239">_xlfn.ANCHORARRAY(DK207)</f>
        <v>3.4676674149678912</v>
      </c>
      <c r="DL237" s="35">
        <v>3.5446278638398478</v>
      </c>
      <c r="DM237" s="35">
        <v>3.5440025902720333</v>
      </c>
      <c r="DN237" s="35">
        <v>3.5441856579997526</v>
      </c>
      <c r="DO237" s="35">
        <v>3.5445768634397909</v>
      </c>
      <c r="DP237" s="35">
        <v>3.544633769000451</v>
      </c>
      <c r="DQ237" s="35">
        <v>3.5437949504360566</v>
      </c>
      <c r="DR237" s="35">
        <v>3.543683974020623</v>
      </c>
    </row>
    <row r="238" spans="78:122">
      <c r="DG238" s="9"/>
      <c r="DH238" s="9"/>
      <c r="DK238" s="34">
        <v>5.1261938072870503</v>
      </c>
      <c r="DL238" s="34">
        <v>5.1695736601025075</v>
      </c>
      <c r="DM238" s="34">
        <v>5.1699718131809282</v>
      </c>
      <c r="DN238" s="34">
        <v>5.1699029885868519</v>
      </c>
      <c r="DO238" s="34">
        <v>5.1696119627699302</v>
      </c>
      <c r="DP238" s="34">
        <v>5.1695689490489292</v>
      </c>
      <c r="DQ238" s="34">
        <v>5.1699743588323308</v>
      </c>
      <c r="DR238" s="34">
        <v>5.1699130834735101</v>
      </c>
    </row>
    <row r="239" spans="78:122">
      <c r="DK239" s="33">
        <v>2.8134648273826057</v>
      </c>
      <c r="DL239" s="33">
        <v>2.7095140229740693</v>
      </c>
      <c r="DM239" s="33">
        <v>2.709808922545649</v>
      </c>
      <c r="DN239" s="33">
        <v>2.7096851271168636</v>
      </c>
      <c r="DO239" s="33">
        <v>2.7095334408562017</v>
      </c>
      <c r="DP239" s="33">
        <v>2.7095118985158591</v>
      </c>
      <c r="DQ239" s="33">
        <v>2.7100057862712172</v>
      </c>
      <c r="DR239" s="33">
        <v>2.7101574267643849</v>
      </c>
    </row>
    <row r="240" spans="78:122">
      <c r="DK240" s="35" cm="1">
        <f t="array" ref="DK240:DR242">_xlfn.ANCHORARRAY(DK232)</f>
        <v>5.0948594244291092</v>
      </c>
      <c r="DL240" s="35">
        <v>5.6778644199732948</v>
      </c>
      <c r="DM240" s="35">
        <v>5.5747224219669427</v>
      </c>
      <c r="DN240" s="35">
        <v>5.6062090106844797</v>
      </c>
      <c r="DO240" s="35">
        <v>5.6773307059375329</v>
      </c>
      <c r="DP240" s="35">
        <v>5.6777637440365858</v>
      </c>
      <c r="DQ240" s="35">
        <v>5.5546814712472363</v>
      </c>
      <c r="DR240" s="35">
        <v>5.5272480269082731</v>
      </c>
    </row>
    <row r="241" spans="80:134">
      <c r="DK241" s="34">
        <v>4.5814542171789281</v>
      </c>
      <c r="DL241" s="34">
        <v>4.1711423048359553</v>
      </c>
      <c r="DM241" s="34">
        <v>4.2437059190463717</v>
      </c>
      <c r="DN241" s="34">
        <v>4.2216568079050623</v>
      </c>
      <c r="DO241" s="34">
        <v>4.1715198034653547</v>
      </c>
      <c r="DP241" s="34">
        <v>4.1712139704120252</v>
      </c>
      <c r="DQ241" s="34">
        <v>4.2580647471427655</v>
      </c>
      <c r="DR241" s="34">
        <v>4.2775018992456033</v>
      </c>
    </row>
    <row r="242" spans="80:134">
      <c r="DK242" s="33">
        <v>6.4129163512072962</v>
      </c>
      <c r="DL242" s="33">
        <v>5.7458478532972146</v>
      </c>
      <c r="DM242" s="33">
        <v>5.8638192653615411</v>
      </c>
      <c r="DN242" s="33">
        <v>5.8279354033064887</v>
      </c>
      <c r="DO242" s="33">
        <v>5.7464608488923901</v>
      </c>
      <c r="DP242" s="33">
        <v>5.7459640620924448</v>
      </c>
      <c r="DQ242" s="33">
        <v>5.887069655803284</v>
      </c>
      <c r="DR242" s="33">
        <v>5.918620556723944</v>
      </c>
    </row>
    <row r="243" spans="80:134">
      <c r="CB243" s="1" t="s">
        <v>38</v>
      </c>
      <c r="DK243" s="4" t="s">
        <v>8</v>
      </c>
      <c r="DL243" s="4" t="s">
        <v>8</v>
      </c>
      <c r="DM243" s="4" t="s">
        <v>8</v>
      </c>
      <c r="DN243" s="4" t="s">
        <v>8</v>
      </c>
      <c r="DO243" s="4" t="s">
        <v>8</v>
      </c>
      <c r="DP243" s="4" t="s">
        <v>8</v>
      </c>
      <c r="DQ243" s="4" t="s">
        <v>8</v>
      </c>
      <c r="DR243" s="4" t="s">
        <v>8</v>
      </c>
    </row>
    <row r="244" spans="80:134">
      <c r="CB244" s="18">
        <v>0</v>
      </c>
      <c r="CC244" s="17">
        <v>0</v>
      </c>
      <c r="CD244" s="17">
        <v>1</v>
      </c>
      <c r="CE244" s="17">
        <v>1</v>
      </c>
      <c r="CF244" s="17">
        <v>0</v>
      </c>
      <c r="CG244" s="32">
        <v>-1</v>
      </c>
      <c r="CH244" s="4" t="s">
        <v>10</v>
      </c>
      <c r="DK244" s="6" cm="1">
        <f t="array" ref="DK244:DR249">MMULT(CB244:CG249,DK237:DR242)</f>
        <v>1.4954079006044187</v>
      </c>
      <c r="DL244" s="6">
        <v>2.6415305896501495</v>
      </c>
      <c r="DM244" s="6">
        <v>2.420712079151051</v>
      </c>
      <c r="DN244" s="6">
        <v>2.4879587344948551</v>
      </c>
      <c r="DO244" s="6">
        <v>2.6404032979013436</v>
      </c>
      <c r="DP244" s="6">
        <v>2.6413115804600009</v>
      </c>
      <c r="DQ244" s="6">
        <v>2.3776176017151691</v>
      </c>
      <c r="DR244" s="6">
        <v>2.3187848969487135</v>
      </c>
    </row>
    <row r="245" spans="80:134">
      <c r="CB245" s="15">
        <v>0</v>
      </c>
      <c r="CC245" s="14">
        <v>1</v>
      </c>
      <c r="CD245" s="14">
        <v>1</v>
      </c>
      <c r="CE245" s="14">
        <v>0</v>
      </c>
      <c r="CF245" s="14">
        <v>1</v>
      </c>
      <c r="CG245" s="31">
        <v>0</v>
      </c>
      <c r="CH245" s="4" t="s">
        <v>10</v>
      </c>
      <c r="DK245" s="3">
        <v>12.521112851848585</v>
      </c>
      <c r="DL245" s="3">
        <v>12.050229987912532</v>
      </c>
      <c r="DM245" s="3">
        <v>12.123486654772949</v>
      </c>
      <c r="DN245" s="3">
        <v>12.101244923608778</v>
      </c>
      <c r="DO245" s="3">
        <v>12.050665207091487</v>
      </c>
      <c r="DP245" s="3">
        <v>12.050294817976813</v>
      </c>
      <c r="DQ245" s="3">
        <v>12.138044892246313</v>
      </c>
      <c r="DR245" s="3">
        <v>12.157572409483498</v>
      </c>
    </row>
    <row r="246" spans="80:134">
      <c r="CB246" s="15">
        <v>0</v>
      </c>
      <c r="CC246" s="14">
        <v>1</v>
      </c>
      <c r="CD246" s="14">
        <v>0</v>
      </c>
      <c r="CE246" s="14">
        <v>0</v>
      </c>
      <c r="CF246" s="14">
        <v>1</v>
      </c>
      <c r="CG246" s="31">
        <v>1</v>
      </c>
      <c r="CH246" s="4" t="s">
        <v>10</v>
      </c>
      <c r="DK246" s="3">
        <v>16.120564375673275</v>
      </c>
      <c r="DL246" s="3">
        <v>15.086563818235678</v>
      </c>
      <c r="DM246" s="3">
        <v>15.277496997588841</v>
      </c>
      <c r="DN246" s="3">
        <v>15.219495199798404</v>
      </c>
      <c r="DO246" s="3">
        <v>15.087592615127676</v>
      </c>
      <c r="DP246" s="3">
        <v>15.0867469815534</v>
      </c>
      <c r="DQ246" s="3">
        <v>15.315108761778379</v>
      </c>
      <c r="DR246" s="3">
        <v>15.366035539443057</v>
      </c>
    </row>
    <row r="247" spans="80:134">
      <c r="CB247" s="15">
        <v>-1</v>
      </c>
      <c r="CC247" s="14">
        <v>0</v>
      </c>
      <c r="CD247" s="14">
        <v>0</v>
      </c>
      <c r="CE247" s="14">
        <v>1</v>
      </c>
      <c r="CF247" s="14">
        <v>0</v>
      </c>
      <c r="CG247" s="31">
        <v>1</v>
      </c>
      <c r="CH247" s="4" t="s">
        <v>10</v>
      </c>
      <c r="DK247" s="3">
        <v>8.0401083606685138</v>
      </c>
      <c r="DL247" s="3">
        <v>7.8790844094306616</v>
      </c>
      <c r="DM247" s="3">
        <v>7.89453909705645</v>
      </c>
      <c r="DN247" s="3">
        <v>7.8899587559912163</v>
      </c>
      <c r="DO247" s="3">
        <v>7.879214691390132</v>
      </c>
      <c r="DP247" s="3">
        <v>7.8790940371285796</v>
      </c>
      <c r="DQ247" s="3">
        <v>7.8979561766144641</v>
      </c>
      <c r="DR247" s="3">
        <v>7.9021846096115942</v>
      </c>
    </row>
    <row r="248" spans="80:134">
      <c r="CB248" s="15">
        <v>1</v>
      </c>
      <c r="CC248" s="14">
        <v>0</v>
      </c>
      <c r="CD248" s="14">
        <v>0</v>
      </c>
      <c r="CE248" s="14">
        <v>-1</v>
      </c>
      <c r="CF248" s="14">
        <v>0</v>
      </c>
      <c r="CG248" s="31">
        <v>1</v>
      </c>
      <c r="CH248" s="4" t="s">
        <v>10</v>
      </c>
      <c r="DK248" s="3">
        <v>4.7857243417460786</v>
      </c>
      <c r="DL248" s="3">
        <v>3.6126112971637676</v>
      </c>
      <c r="DM248" s="3">
        <v>3.8330994336666318</v>
      </c>
      <c r="DN248" s="3">
        <v>3.7659120506217616</v>
      </c>
      <c r="DO248" s="3">
        <v>3.6137070063946481</v>
      </c>
      <c r="DP248" s="3">
        <v>3.61283408705631</v>
      </c>
      <c r="DQ248" s="3">
        <v>3.8761831349921043</v>
      </c>
      <c r="DR248" s="3">
        <v>3.9350565038362939</v>
      </c>
    </row>
    <row r="249" spans="80:134">
      <c r="CB249" s="12">
        <v>1</v>
      </c>
      <c r="CC249" s="11">
        <v>0</v>
      </c>
      <c r="CD249" s="11">
        <v>-1</v>
      </c>
      <c r="CE249" s="11">
        <v>0</v>
      </c>
      <c r="CF249" s="11">
        <v>1</v>
      </c>
      <c r="CG249" s="30">
        <v>0</v>
      </c>
      <c r="CH249" s="4" t="s">
        <v>10</v>
      </c>
      <c r="DK249" s="2">
        <v>5.2356568047642131</v>
      </c>
      <c r="DL249" s="2">
        <v>5.0062561457017338</v>
      </c>
      <c r="DM249" s="2">
        <v>5.0778995867727561</v>
      </c>
      <c r="DN249" s="2">
        <v>5.0561573387879513</v>
      </c>
      <c r="DO249" s="2">
        <v>5.0065632260489439</v>
      </c>
      <c r="DP249" s="2">
        <v>5.0063358408966172</v>
      </c>
      <c r="DQ249" s="2">
        <v>5.0918539113076049</v>
      </c>
      <c r="DR249" s="2">
        <v>5.111028446501841</v>
      </c>
    </row>
    <row r="250" spans="80:134">
      <c r="DI250" s="9"/>
      <c r="DJ250" s="9"/>
      <c r="DK250" s="9"/>
      <c r="DL250" s="9"/>
      <c r="DM250" s="9"/>
      <c r="DN250" s="9"/>
      <c r="DO250" s="9"/>
      <c r="DP250" s="9"/>
      <c r="DT250" s="9"/>
      <c r="DU250" s="9"/>
      <c r="DV250" s="9"/>
      <c r="DW250" s="9"/>
      <c r="DX250" s="9"/>
      <c r="DY250" s="9"/>
      <c r="DZ250" s="9"/>
      <c r="EA250" s="9"/>
      <c r="EB250" s="9"/>
      <c r="EC250" s="9"/>
      <c r="ED250" s="9"/>
    </row>
    <row r="251" spans="80:134">
      <c r="DI251" s="9"/>
      <c r="DJ251" s="9"/>
      <c r="DK251" s="9"/>
      <c r="DL251" s="9"/>
      <c r="DM251" s="9"/>
      <c r="DN251" s="9"/>
      <c r="DO251" s="9"/>
      <c r="DP251" s="9"/>
      <c r="DT251" s="9"/>
      <c r="DU251" s="9"/>
      <c r="DV251" s="9"/>
      <c r="DW251" s="9"/>
      <c r="DX251" s="9"/>
      <c r="DY251" s="9"/>
      <c r="DZ251" s="9"/>
      <c r="EA251" s="9"/>
      <c r="EB251" s="9"/>
      <c r="EC251" s="9"/>
      <c r="ED251" s="9"/>
    </row>
    <row r="252" spans="80:134">
      <c r="DI252" s="9"/>
      <c r="DJ252" s="9"/>
      <c r="DK252" s="9"/>
      <c r="DL252" s="9"/>
      <c r="DM252" s="9"/>
      <c r="DN252" s="9"/>
      <c r="DO252" s="9"/>
      <c r="DP252" s="9"/>
      <c r="DT252" s="9"/>
      <c r="DU252" s="9"/>
      <c r="DV252" s="9"/>
      <c r="DW252" s="9"/>
      <c r="DX252" s="9"/>
      <c r="DY252" s="9"/>
      <c r="DZ252" s="9"/>
      <c r="EA252" s="9"/>
      <c r="EB252" s="9"/>
      <c r="EC252" s="9"/>
      <c r="ED252" s="9"/>
    </row>
    <row r="253" spans="80:134">
      <c r="DT253" s="9"/>
      <c r="DU253" s="9"/>
      <c r="DV253" s="9"/>
      <c r="DW253" s="9"/>
      <c r="DX253" s="9"/>
      <c r="DY253" s="9"/>
      <c r="DZ253" s="9"/>
      <c r="EA253" s="9"/>
      <c r="EB253" s="9"/>
      <c r="EC253" s="9"/>
      <c r="ED253" s="9"/>
    </row>
    <row r="254" spans="80:134">
      <c r="DT254" s="9"/>
      <c r="DU254" s="9"/>
      <c r="DV254" s="9"/>
      <c r="DW254" s="9"/>
      <c r="DX254" s="9"/>
      <c r="DY254" s="9"/>
      <c r="DZ254" s="9"/>
      <c r="EA254" s="9"/>
      <c r="EB254" s="9"/>
      <c r="EC254" s="9"/>
      <c r="ED254" s="9"/>
    </row>
    <row r="255" spans="80:134">
      <c r="DT255" s="9"/>
      <c r="DU255" s="9"/>
      <c r="DV255" s="9"/>
      <c r="DW255" s="9"/>
      <c r="DX255" s="9"/>
      <c r="DY255" s="9"/>
      <c r="DZ255" s="9"/>
      <c r="EA255" s="9"/>
      <c r="EB255" s="9"/>
      <c r="EC255" s="9"/>
      <c r="ED255" s="9"/>
    </row>
    <row r="256" spans="80:134">
      <c r="DO256" s="4"/>
      <c r="DR256" s="4"/>
      <c r="DT256" s="9"/>
      <c r="DU256" s="9"/>
      <c r="DV256" s="9"/>
      <c r="DW256" s="9"/>
      <c r="DX256" s="9"/>
      <c r="DY256" s="9"/>
      <c r="DZ256" s="9"/>
      <c r="EA256" s="9"/>
      <c r="EB256" s="9"/>
      <c r="EC256" s="9"/>
      <c r="ED256" s="9"/>
    </row>
    <row r="257" spans="79:134">
      <c r="DO257" s="25"/>
      <c r="DR257" s="4"/>
      <c r="DT257" s="9"/>
      <c r="DU257" s="9"/>
      <c r="DV257" s="9"/>
      <c r="DW257" s="9"/>
      <c r="DX257" s="9"/>
      <c r="DY257" s="9"/>
      <c r="DZ257" s="9"/>
      <c r="EA257" s="9"/>
      <c r="EB257" s="9"/>
      <c r="EC257" s="9"/>
      <c r="ED257" s="9"/>
    </row>
    <row r="258" spans="79:134">
      <c r="CL258" s="6" cm="1">
        <f t="array" ref="CL258:CS263">_xlfn.ANCHORARRAY(DK244)+_xlfn.ANCHORARRAY(CL177)</f>
        <v>4.0050758023830273</v>
      </c>
      <c r="CM258" s="6">
        <v>3.1338187466594882</v>
      </c>
      <c r="CN258" s="6">
        <v>4.3843629050885236</v>
      </c>
      <c r="CO258" s="6">
        <v>4.3480544072153027</v>
      </c>
      <c r="CP258" s="6">
        <v>3.7627894642333231</v>
      </c>
      <c r="CQ258" s="6">
        <v>3.5316685778020132</v>
      </c>
      <c r="CR258" s="6">
        <v>4.3145903473118752</v>
      </c>
      <c r="CS258" s="6">
        <v>4.3124392296619929</v>
      </c>
      <c r="DO258" s="4"/>
      <c r="DR258" s="4"/>
      <c r="DT258" s="9"/>
      <c r="DU258" s="9"/>
      <c r="DV258" s="9"/>
      <c r="DW258" s="9"/>
      <c r="DX258" s="9"/>
      <c r="DY258" s="9"/>
      <c r="DZ258" s="9"/>
      <c r="EA258" s="9"/>
      <c r="EB258" s="9"/>
      <c r="EC258" s="9"/>
      <c r="ED258" s="9"/>
    </row>
    <row r="259" spans="79:134">
      <c r="CL259" s="3">
        <v>17.763043852075537</v>
      </c>
      <c r="CM259" s="3">
        <v>15.919107092506461</v>
      </c>
      <c r="CN259" s="3">
        <v>17.061925853310356</v>
      </c>
      <c r="CO259" s="3">
        <v>16.780846938929503</v>
      </c>
      <c r="CP259" s="3">
        <v>16.572289510425144</v>
      </c>
      <c r="CQ259" s="3">
        <v>16.162601577916547</v>
      </c>
      <c r="CR259" s="3">
        <v>17.43429856489875</v>
      </c>
      <c r="CS259" s="3">
        <v>17.470412803090305</v>
      </c>
      <c r="DR259" s="4"/>
      <c r="DT259" s="9"/>
      <c r="DU259" s="9"/>
      <c r="DV259" s="9"/>
      <c r="DW259" s="9"/>
      <c r="DX259" s="9"/>
      <c r="DY259" s="9"/>
      <c r="DZ259" s="9"/>
      <c r="EA259" s="9"/>
      <c r="EB259" s="9"/>
      <c r="EC259" s="9"/>
      <c r="ED259" s="9"/>
    </row>
    <row r="260" spans="79:134">
      <c r="CL260" s="3">
        <v>11.109290525495386</v>
      </c>
      <c r="CM260" s="3">
        <v>12.314349740648192</v>
      </c>
      <c r="CN260" s="3">
        <v>10.002430333812864</v>
      </c>
      <c r="CO260" s="3">
        <v>10.271515894931868</v>
      </c>
      <c r="CP260" s="3">
        <v>9.976439263142467</v>
      </c>
      <c r="CQ260" s="3">
        <v>10.872548763836168</v>
      </c>
      <c r="CR260" s="3">
        <v>10.612024600477206</v>
      </c>
      <c r="CS260" s="3">
        <v>10.795507184653388</v>
      </c>
      <c r="DA260" s="8"/>
      <c r="DT260" s="9"/>
      <c r="DU260" s="9"/>
      <c r="DV260" s="9"/>
      <c r="DW260" s="9"/>
      <c r="DX260" s="9"/>
      <c r="DY260" s="9"/>
      <c r="DZ260" s="9"/>
      <c r="EA260" s="9"/>
      <c r="EB260" s="9"/>
      <c r="EC260" s="9"/>
      <c r="ED260" s="9"/>
    </row>
    <row r="261" spans="79:134">
      <c r="CL261" s="3">
        <v>9.0942990089711895</v>
      </c>
      <c r="CM261" s="3">
        <v>11.718247276558607</v>
      </c>
      <c r="CN261" s="3">
        <v>10.599712290560944</v>
      </c>
      <c r="CO261" s="3">
        <v>12.012795616354843</v>
      </c>
      <c r="CP261" s="3">
        <v>11.129679939080834</v>
      </c>
      <c r="CQ261" s="3">
        <v>11.247599612038034</v>
      </c>
      <c r="CR261" s="3">
        <v>9.2902638292033206</v>
      </c>
      <c r="CS261" s="3">
        <v>8.8180815549827081</v>
      </c>
      <c r="DT261" s="9"/>
      <c r="DU261" s="9"/>
      <c r="DV261" s="9"/>
      <c r="DW261" s="9"/>
      <c r="DX261" s="9"/>
      <c r="DY261" s="9"/>
      <c r="DZ261" s="9"/>
      <c r="EA261" s="9"/>
      <c r="EB261" s="9"/>
      <c r="EC261" s="9"/>
      <c r="ED261" s="9"/>
    </row>
    <row r="262" spans="79:134">
      <c r="CL262" s="3">
        <v>4.1739235262224321</v>
      </c>
      <c r="CM262" s="3">
        <v>7.1581304411287752</v>
      </c>
      <c r="CN262" s="3">
        <v>3.7254500034152156</v>
      </c>
      <c r="CO262" s="3">
        <v>3.2546150999241861</v>
      </c>
      <c r="CP262" s="3">
        <v>6.193493834234852</v>
      </c>
      <c r="CQ262" s="3">
        <v>6.4361750808787219</v>
      </c>
      <c r="CR262" s="3">
        <v>3.621877147413008</v>
      </c>
      <c r="CS262" s="3">
        <v>3.6124483211134857</v>
      </c>
      <c r="DT262" s="9"/>
      <c r="DU262" s="9"/>
      <c r="DV262" s="9"/>
      <c r="DW262" s="9"/>
      <c r="DX262" s="9"/>
      <c r="DY262" s="9"/>
      <c r="DZ262" s="9"/>
      <c r="EA262" s="9"/>
      <c r="EB262" s="9"/>
      <c r="EC262" s="9"/>
      <c r="ED262" s="9"/>
    </row>
    <row r="263" spans="79:134">
      <c r="CL263" s="2">
        <v>11.057142479128032</v>
      </c>
      <c r="CM263" s="2">
        <v>13.566828399070374</v>
      </c>
      <c r="CN263" s="2">
        <v>12.436769384771614</v>
      </c>
      <c r="CO263" s="2">
        <v>12.257932395975413</v>
      </c>
      <c r="CP263" s="2">
        <v>13.504314543545462</v>
      </c>
      <c r="CQ263" s="2">
        <v>14.143849909296282</v>
      </c>
      <c r="CR263" s="2">
        <v>12.470786035204464</v>
      </c>
      <c r="CS263" s="2">
        <v>12.561179525437913</v>
      </c>
      <c r="DT263" s="9"/>
      <c r="DU263" s="9"/>
      <c r="DV263" s="9"/>
      <c r="DW263" s="9"/>
      <c r="DX263" s="9"/>
      <c r="DY263" s="9"/>
      <c r="DZ263" s="9"/>
      <c r="EA263" s="9"/>
      <c r="EB263" s="9"/>
      <c r="EC263" s="9"/>
      <c r="ED263" s="9"/>
    </row>
    <row r="264" spans="79:134">
      <c r="DT264" s="9"/>
      <c r="DU264" s="9"/>
      <c r="DV264" s="9"/>
      <c r="DW264" s="9"/>
      <c r="DX264" s="9"/>
      <c r="DY264" s="9"/>
      <c r="DZ264" s="9"/>
      <c r="EA264" s="9"/>
      <c r="EB264" s="9"/>
      <c r="EC264" s="9"/>
      <c r="ED264" s="9"/>
    </row>
    <row r="265" spans="79:134">
      <c r="CK265" s="1" t="s">
        <v>37</v>
      </c>
      <c r="DT265" s="9"/>
      <c r="DU265" s="9"/>
      <c r="DV265" s="9"/>
      <c r="DW265" s="9"/>
      <c r="DX265" s="9"/>
      <c r="DY265" s="9"/>
      <c r="DZ265" s="9"/>
      <c r="EA265" s="9"/>
      <c r="EB265" s="9"/>
      <c r="EC265" s="9"/>
      <c r="ED265" s="9"/>
    </row>
    <row r="266" spans="79:134">
      <c r="CL266" s="6" cm="1">
        <f t="array" ref="CL266:CL271">NORMALIZE(CL258:CL263)</f>
        <v>-1.0757697559027266</v>
      </c>
      <c r="CM266" s="6" cm="1">
        <f t="array" ref="CM266:CM271">NORMALIZE(CM258:CM263)</f>
        <v>-1.6072274688081962</v>
      </c>
      <c r="CN266" s="6" cm="1">
        <f t="array" ref="CN266:CN271">NORMALIZE(CN258:CN263)</f>
        <v>-1.056781111047477</v>
      </c>
      <c r="CO266" s="6" cm="1">
        <f t="array" ref="CO266:CO271">NORMALIZE(CO258:CO263)</f>
        <v>-1.06312285370931</v>
      </c>
      <c r="CP266" s="6" cm="1">
        <f t="array" ref="CP266:CP271">NORMALIZE(CP258:CP263)</f>
        <v>-1.3704069665080947</v>
      </c>
      <c r="CQ266" s="6" cm="1">
        <f t="array" ref="CQ266:CQ271">NORMALIZE(CQ258:CQ263)</f>
        <v>-1.456877846653682</v>
      </c>
      <c r="CR266" s="6" cm="1">
        <f t="array" ref="CR266:CR271">NORMALIZE(CR258:CR263)</f>
        <v>-1.0238421671687319</v>
      </c>
      <c r="CS266" s="6" cm="1">
        <f t="array" ref="CS266:CS271">NORMALIZE(CS258:CS263)</f>
        <v>-1.0106089682056629</v>
      </c>
      <c r="DT266" s="9"/>
      <c r="DU266" s="9"/>
      <c r="DV266" s="9"/>
      <c r="DW266" s="9"/>
      <c r="DX266" s="9"/>
      <c r="DY266" s="9"/>
      <c r="DZ266" s="9"/>
      <c r="EA266" s="9"/>
      <c r="EB266" s="9"/>
      <c r="EC266" s="9"/>
      <c r="ED266" s="9"/>
    </row>
    <row r="267" spans="79:134">
      <c r="CL267" s="3">
        <v>1.6012342813792659</v>
      </c>
      <c r="CM267" s="3">
        <v>1.1321606364031493</v>
      </c>
      <c r="CN267" s="3">
        <v>1.4627544252096416</v>
      </c>
      <c r="CO267" s="3">
        <v>1.3519719272231594</v>
      </c>
      <c r="CP267" s="3">
        <v>1.3608992878938884</v>
      </c>
      <c r="CQ267" s="3">
        <v>1.2226969785822266</v>
      </c>
      <c r="CR267" s="3">
        <v>1.506114761596181</v>
      </c>
      <c r="CS267" s="3">
        <v>1.5066431536928382</v>
      </c>
      <c r="DC267" s="4"/>
      <c r="DD267" s="4"/>
      <c r="DE267" s="4"/>
      <c r="DF267" s="4"/>
      <c r="DG267" s="4"/>
      <c r="DH267" s="4"/>
      <c r="DI267" s="4"/>
      <c r="DJ267" s="4"/>
    </row>
    <row r="268" spans="79:134">
      <c r="CL268" s="3">
        <v>0.30655730190106056</v>
      </c>
      <c r="CM268" s="3">
        <v>0.35980187962459614</v>
      </c>
      <c r="CN268" s="3">
        <v>5.97521366730571E-2</v>
      </c>
      <c r="CO268" s="3">
        <v>8.7521371033200221E-2</v>
      </c>
      <c r="CP268" s="3">
        <v>-4.550119366572318E-2</v>
      </c>
      <c r="CQ268" s="3">
        <v>0.10044477879226477</v>
      </c>
      <c r="CR268" s="3">
        <v>0.19053220442591012</v>
      </c>
      <c r="CS268" s="3">
        <v>0.22966685960649263</v>
      </c>
      <c r="DC268" s="4"/>
      <c r="DD268" s="4"/>
      <c r="DE268" s="4"/>
      <c r="DI268" s="4"/>
      <c r="DJ268" s="4"/>
    </row>
    <row r="269" spans="79:134">
      <c r="CL269" s="3">
        <v>-8.5516615216721728E-2</v>
      </c>
      <c r="CM269" s="3">
        <v>0.23208039572512568</v>
      </c>
      <c r="CN269" s="3">
        <v>0.17845579614911208</v>
      </c>
      <c r="CO269" s="3">
        <v>0.42576843472584502</v>
      </c>
      <c r="CP269" s="3">
        <v>0.20039860411425831</v>
      </c>
      <c r="CQ269" s="3">
        <v>0.18000951173922772</v>
      </c>
      <c r="CR269" s="3">
        <v>-6.4351346792966488E-2</v>
      </c>
      <c r="CS269" s="3">
        <v>-0.14863446729669436</v>
      </c>
      <c r="DC269" s="4"/>
      <c r="DD269" s="4"/>
      <c r="DE269" s="4"/>
      <c r="DF269" s="4"/>
      <c r="DG269" s="4"/>
      <c r="DH269" s="4"/>
      <c r="DI269" s="4"/>
      <c r="DJ269" s="4"/>
    </row>
    <row r="270" spans="79:134">
      <c r="CL270" s="3">
        <v>-1.0429156282603773</v>
      </c>
      <c r="CM270" s="3">
        <v>-0.74497459743881178</v>
      </c>
      <c r="CN270" s="3">
        <v>-1.1877332883582628</v>
      </c>
      <c r="CO270" s="3">
        <v>-1.2755256230444381</v>
      </c>
      <c r="CP270" s="3">
        <v>-0.85211991202144155</v>
      </c>
      <c r="CQ270" s="3">
        <v>-0.84070463875939894</v>
      </c>
      <c r="CR270" s="3">
        <v>-1.1574224671773703</v>
      </c>
      <c r="CS270" s="3">
        <v>-1.1445242394303858</v>
      </c>
      <c r="DC270" s="24"/>
      <c r="DD270" s="24"/>
      <c r="DE270" s="24"/>
      <c r="DF270" s="24"/>
      <c r="DG270" s="24"/>
      <c r="DH270" s="24"/>
      <c r="DI270" s="24"/>
      <c r="DJ270" s="24"/>
    </row>
    <row r="271" spans="79:134">
      <c r="CL271" s="2">
        <v>0.2964104160994982</v>
      </c>
      <c r="CM271" s="2">
        <v>0.62815915449413673</v>
      </c>
      <c r="CN271" s="2">
        <v>0.54355204137392676</v>
      </c>
      <c r="CO271" s="2">
        <v>0.47338674377154444</v>
      </c>
      <c r="CP271" s="2">
        <v>0.70673018018711364</v>
      </c>
      <c r="CQ271" s="2">
        <v>0.79443121629936175</v>
      </c>
      <c r="CR271" s="2">
        <v>0.54896901511697815</v>
      </c>
      <c r="CS271" s="2">
        <v>0.56745766163341027</v>
      </c>
    </row>
    <row r="272" spans="79:134">
      <c r="CA272" s="23" t="s">
        <v>36</v>
      </c>
      <c r="CB272" s="4"/>
      <c r="CC272" s="4"/>
      <c r="CD272" s="4"/>
      <c r="CE272" s="4"/>
      <c r="CF272" s="4"/>
      <c r="CG272" s="4"/>
      <c r="CL272" s="4">
        <v>1</v>
      </c>
      <c r="CM272" s="4">
        <v>1</v>
      </c>
      <c r="CN272" s="4">
        <v>1</v>
      </c>
      <c r="CO272" s="4">
        <v>1</v>
      </c>
      <c r="CP272" s="4">
        <v>1</v>
      </c>
      <c r="CQ272" s="4">
        <v>1</v>
      </c>
      <c r="CR272" s="4">
        <v>1</v>
      </c>
      <c r="CS272" s="4">
        <v>1</v>
      </c>
      <c r="DC272" s="4"/>
      <c r="DD272" s="4"/>
      <c r="DE272" s="4"/>
      <c r="DF272" s="4"/>
      <c r="DG272" s="4"/>
      <c r="DH272" s="4"/>
      <c r="DI272" s="4"/>
      <c r="DJ272" s="4"/>
    </row>
    <row r="273" spans="79:132">
      <c r="CA273" s="1" t="s">
        <v>35</v>
      </c>
      <c r="CB273" s="4"/>
      <c r="CC273" s="4"/>
      <c r="CD273" s="4"/>
      <c r="CE273" s="4"/>
      <c r="CF273" s="4"/>
      <c r="CG273" s="1" t="s">
        <v>34</v>
      </c>
      <c r="CL273" s="4" t="s">
        <v>8</v>
      </c>
      <c r="CM273" s="4" t="s">
        <v>8</v>
      </c>
      <c r="CN273" s="4" t="s">
        <v>8</v>
      </c>
      <c r="CO273" s="4" t="s">
        <v>8</v>
      </c>
      <c r="CP273" s="4" t="s">
        <v>8</v>
      </c>
      <c r="CQ273" s="4" t="s">
        <v>8</v>
      </c>
      <c r="CR273" s="4" t="s">
        <v>8</v>
      </c>
      <c r="CS273" s="4" t="s">
        <v>8</v>
      </c>
      <c r="DC273" s="4"/>
      <c r="DD273" s="4"/>
      <c r="DE273" s="4"/>
      <c r="DF273" s="4"/>
      <c r="DG273" s="4"/>
      <c r="DH273" s="4"/>
      <c r="DI273" s="4"/>
      <c r="DJ273" s="4"/>
    </row>
    <row r="274" spans="79:132">
      <c r="CA274" s="18">
        <v>1</v>
      </c>
      <c r="CB274" s="22">
        <v>0</v>
      </c>
      <c r="CC274" s="22">
        <v>0</v>
      </c>
      <c r="CD274" s="22">
        <v>0</v>
      </c>
      <c r="CE274" s="22">
        <v>0</v>
      </c>
      <c r="CF274" s="22">
        <v>0</v>
      </c>
      <c r="CG274" s="16">
        <v>2</v>
      </c>
      <c r="CH274" s="4" t="s">
        <v>10</v>
      </c>
      <c r="CK274" s="4"/>
      <c r="CL274" s="6" cm="1">
        <f t="array" ref="CL274:CS279">MMULT($CA274:$CG279,CL266:CS272)</f>
        <v>0.92423024409727339</v>
      </c>
      <c r="CM274" s="6">
        <v>0.39277253119180378</v>
      </c>
      <c r="CN274" s="6">
        <v>0.94321888895252304</v>
      </c>
      <c r="CO274" s="6">
        <v>0.93687714629068997</v>
      </c>
      <c r="CP274" s="6">
        <v>0.62959303349190532</v>
      </c>
      <c r="CQ274" s="6">
        <v>0.54312215334631797</v>
      </c>
      <c r="CR274" s="6">
        <v>0.97615783283126811</v>
      </c>
      <c r="CS274" s="6">
        <v>0.98939103179433707</v>
      </c>
    </row>
    <row r="275" spans="79:132">
      <c r="CA275" s="21">
        <v>0</v>
      </c>
      <c r="CB275" s="14">
        <v>2</v>
      </c>
      <c r="CC275" s="4">
        <v>0</v>
      </c>
      <c r="CD275" s="4">
        <v>0</v>
      </c>
      <c r="CE275" s="4">
        <v>0</v>
      </c>
      <c r="CF275" s="4">
        <v>0</v>
      </c>
      <c r="CG275" s="13">
        <v>3</v>
      </c>
      <c r="CH275" s="4" t="s">
        <v>10</v>
      </c>
      <c r="CK275" s="4"/>
      <c r="CL275" s="3">
        <v>6.2024685627585319</v>
      </c>
      <c r="CM275" s="3">
        <v>5.2643212728062991</v>
      </c>
      <c r="CN275" s="3">
        <v>5.9255088504192832</v>
      </c>
      <c r="CO275" s="3">
        <v>5.7039438544463188</v>
      </c>
      <c r="CP275" s="3">
        <v>5.7217985757877763</v>
      </c>
      <c r="CQ275" s="3">
        <v>5.4453939571644536</v>
      </c>
      <c r="CR275" s="3">
        <v>6.0122295231923619</v>
      </c>
      <c r="CS275" s="3">
        <v>6.0132863073856768</v>
      </c>
    </row>
    <row r="276" spans="79:132">
      <c r="CA276" s="21">
        <v>0</v>
      </c>
      <c r="CB276" s="4">
        <v>0</v>
      </c>
      <c r="CC276" s="14">
        <v>4</v>
      </c>
      <c r="CD276" s="4">
        <v>0</v>
      </c>
      <c r="CE276" s="4">
        <v>0</v>
      </c>
      <c r="CF276" s="4">
        <v>0</v>
      </c>
      <c r="CG276" s="13">
        <v>0</v>
      </c>
      <c r="CH276" s="4" t="s">
        <v>10</v>
      </c>
      <c r="CK276" s="4"/>
      <c r="CL276" s="3">
        <v>1.2262292076042423</v>
      </c>
      <c r="CM276" s="3">
        <v>1.4392075184983846</v>
      </c>
      <c r="CN276" s="3">
        <v>0.2390085466922284</v>
      </c>
      <c r="CO276" s="3">
        <v>0.35008548413280088</v>
      </c>
      <c r="CP276" s="3">
        <v>-0.18200477466289272</v>
      </c>
      <c r="CQ276" s="3">
        <v>0.40177911516905906</v>
      </c>
      <c r="CR276" s="3">
        <v>0.76212881770364049</v>
      </c>
      <c r="CS276" s="3">
        <v>0.91866743842597054</v>
      </c>
    </row>
    <row r="277" spans="79:132">
      <c r="CA277" s="21">
        <v>0</v>
      </c>
      <c r="CB277" s="4">
        <v>0</v>
      </c>
      <c r="CC277" s="4">
        <v>0</v>
      </c>
      <c r="CD277" s="14">
        <v>5</v>
      </c>
      <c r="CE277" s="4">
        <v>0</v>
      </c>
      <c r="CF277" s="4">
        <v>0</v>
      </c>
      <c r="CG277" s="13">
        <v>1</v>
      </c>
      <c r="CH277" s="4" t="s">
        <v>10</v>
      </c>
      <c r="CK277" s="4"/>
      <c r="CL277" s="3">
        <v>0.57241692391639143</v>
      </c>
      <c r="CM277" s="3">
        <v>2.1604019786256283</v>
      </c>
      <c r="CN277" s="3">
        <v>1.8922789807455604</v>
      </c>
      <c r="CO277" s="3">
        <v>3.1288421736292253</v>
      </c>
      <c r="CP277" s="3">
        <v>2.0019930205712915</v>
      </c>
      <c r="CQ277" s="3">
        <v>1.9000475586961385</v>
      </c>
      <c r="CR277" s="3">
        <v>0.6782432660351676</v>
      </c>
      <c r="CS277" s="3">
        <v>0.25682766351652819</v>
      </c>
    </row>
    <row r="278" spans="79:132">
      <c r="CA278" s="21">
        <v>0</v>
      </c>
      <c r="CB278" s="4">
        <v>0</v>
      </c>
      <c r="CC278" s="4">
        <v>0</v>
      </c>
      <c r="CD278" s="4">
        <v>0</v>
      </c>
      <c r="CE278" s="14">
        <v>4</v>
      </c>
      <c r="CF278" s="4">
        <v>0</v>
      </c>
      <c r="CG278" s="13">
        <v>4</v>
      </c>
      <c r="CH278" s="4" t="s">
        <v>10</v>
      </c>
      <c r="CK278" s="4"/>
      <c r="CL278" s="3">
        <v>-0.17166251304150926</v>
      </c>
      <c r="CM278" s="3">
        <v>1.0201016102447529</v>
      </c>
      <c r="CN278" s="3">
        <v>-0.750933153433051</v>
      </c>
      <c r="CO278" s="3">
        <v>-1.1021024921777522</v>
      </c>
      <c r="CP278" s="3">
        <v>0.5915203519142338</v>
      </c>
      <c r="CQ278" s="3">
        <v>0.63718144496240425</v>
      </c>
      <c r="CR278" s="3">
        <v>-0.62968986870948118</v>
      </c>
      <c r="CS278" s="3">
        <v>-0.57809695772154335</v>
      </c>
    </row>
    <row r="279" spans="79:132">
      <c r="CA279" s="20">
        <v>0</v>
      </c>
      <c r="CB279" s="19">
        <v>0</v>
      </c>
      <c r="CC279" s="19">
        <v>0</v>
      </c>
      <c r="CD279" s="19">
        <v>0</v>
      </c>
      <c r="CE279" s="19">
        <v>0</v>
      </c>
      <c r="CF279" s="11">
        <v>5</v>
      </c>
      <c r="CG279" s="10">
        <v>2</v>
      </c>
      <c r="CH279" s="4" t="s">
        <v>10</v>
      </c>
      <c r="CK279" s="4"/>
      <c r="CL279" s="2">
        <v>3.4820520804974908</v>
      </c>
      <c r="CM279" s="2">
        <v>5.1407957724706836</v>
      </c>
      <c r="CN279" s="2">
        <v>4.7177602068696336</v>
      </c>
      <c r="CO279" s="2">
        <v>4.3669337188577222</v>
      </c>
      <c r="CP279" s="2">
        <v>5.5336509009355677</v>
      </c>
      <c r="CQ279" s="2">
        <v>5.9721560814968093</v>
      </c>
      <c r="CR279" s="2">
        <v>4.744845075584891</v>
      </c>
      <c r="CS279" s="2">
        <v>4.8372883081670519</v>
      </c>
    </row>
    <row r="280" spans="79:132">
      <c r="CK280" s="4"/>
      <c r="CL280" s="4">
        <v>1</v>
      </c>
      <c r="CM280" s="4">
        <v>1</v>
      </c>
      <c r="CN280" s="4">
        <v>1</v>
      </c>
      <c r="CO280" s="4">
        <v>1</v>
      </c>
      <c r="CP280" s="4">
        <v>1</v>
      </c>
      <c r="CQ280" s="4">
        <v>1</v>
      </c>
      <c r="CR280" s="4">
        <v>1</v>
      </c>
      <c r="CS280" s="4">
        <v>1</v>
      </c>
    </row>
    <row r="281" spans="79:132">
      <c r="CK281" s="4"/>
      <c r="CL281" s="4" t="s">
        <v>8</v>
      </c>
      <c r="CM281" s="4" t="s">
        <v>8</v>
      </c>
      <c r="CN281" s="4" t="s">
        <v>8</v>
      </c>
      <c r="CO281" s="4" t="s">
        <v>8</v>
      </c>
      <c r="CP281" s="4" t="s">
        <v>8</v>
      </c>
      <c r="CQ281" s="4" t="s">
        <v>8</v>
      </c>
      <c r="CR281" s="4" t="s">
        <v>8</v>
      </c>
      <c r="CS281" s="4" t="s">
        <v>8</v>
      </c>
    </row>
    <row r="283" spans="79:132">
      <c r="DI283" s="9"/>
      <c r="DJ283" s="9"/>
      <c r="DK283" s="9"/>
      <c r="DL283" s="9"/>
      <c r="DM283" s="9"/>
      <c r="DN283" s="9"/>
      <c r="DO283" s="9"/>
      <c r="DP283" s="9"/>
    </row>
    <row r="284" spans="79:132">
      <c r="DI284" s="9"/>
      <c r="DJ284" s="9"/>
      <c r="DK284" s="9"/>
      <c r="DL284" s="9"/>
      <c r="DM284" s="9"/>
      <c r="DN284" s="9"/>
      <c r="DO284" s="9"/>
      <c r="DP284" s="9"/>
    </row>
    <row r="285" spans="79:132">
      <c r="DT285" s="4"/>
      <c r="DU285" s="4"/>
      <c r="DV285" s="4"/>
      <c r="DW285" s="4"/>
      <c r="DX285" s="4"/>
      <c r="DY285" s="4"/>
      <c r="DZ285" s="4"/>
      <c r="EA285" s="4"/>
      <c r="EB285" s="4"/>
    </row>
    <row r="286" spans="79:132">
      <c r="CA286" s="23" t="s">
        <v>38</v>
      </c>
      <c r="CB286" s="4"/>
      <c r="CC286" s="4"/>
      <c r="CD286" s="4"/>
      <c r="CE286" s="4"/>
      <c r="CF286" s="4"/>
      <c r="CG286" s="4"/>
      <c r="CL286" s="4"/>
      <c r="CM286" s="4"/>
      <c r="CN286" s="4"/>
      <c r="CO286" s="4"/>
      <c r="CP286" s="4"/>
      <c r="CQ286" s="4"/>
      <c r="CR286" s="4"/>
      <c r="CS286" s="4"/>
      <c r="DT286" s="4"/>
      <c r="DU286" s="4"/>
      <c r="DV286" s="4"/>
      <c r="DW286" s="4"/>
      <c r="DX286" s="4"/>
      <c r="DY286" s="4"/>
      <c r="DZ286" s="4"/>
      <c r="EA286" s="4"/>
      <c r="EB286" s="4"/>
    </row>
    <row r="287" spans="79:132">
      <c r="CA287" s="18">
        <v>-1</v>
      </c>
      <c r="CB287" s="17">
        <v>1</v>
      </c>
      <c r="CC287" s="17">
        <v>-1</v>
      </c>
      <c r="CD287" s="17">
        <v>1</v>
      </c>
      <c r="CE287" s="17">
        <v>1</v>
      </c>
      <c r="CF287" s="17">
        <v>-1</v>
      </c>
      <c r="CG287" s="16">
        <v>0</v>
      </c>
      <c r="CH287" s="4" t="s">
        <v>10</v>
      </c>
      <c r="CL287" s="6" cm="1">
        <f t="array" ref="CL287:CS298">MMULT($CA287:$CG298,CL274:CS280)</f>
        <v>0.97071144143440691</v>
      </c>
      <c r="CM287" s="6">
        <v>1.4720490395158077</v>
      </c>
      <c r="CN287" s="6">
        <v>1.1668670352174075</v>
      </c>
      <c r="CO287" s="6">
        <v>2.0767871866165795</v>
      </c>
      <c r="CP287" s="6">
        <v>2.3340727885087222</v>
      </c>
      <c r="CQ287" s="6">
        <v>1.0655656108108111</v>
      </c>
      <c r="CR287" s="6">
        <v>-0.42234880560175103</v>
      </c>
      <c r="CS287" s="6">
        <v>-1.0533297652066977</v>
      </c>
      <c r="DA287" s="8"/>
      <c r="DT287" s="4"/>
      <c r="DV287" s="4"/>
      <c r="DW287" s="4"/>
      <c r="DX287" s="4"/>
      <c r="DY287" s="4"/>
      <c r="DZ287" s="4"/>
      <c r="EA287" s="4"/>
      <c r="EB287" s="4"/>
    </row>
    <row r="288" spans="79:132">
      <c r="CA288" s="15">
        <v>1</v>
      </c>
      <c r="CB288" s="14">
        <v>1</v>
      </c>
      <c r="CC288" s="14">
        <v>0</v>
      </c>
      <c r="CD288" s="14">
        <v>1</v>
      </c>
      <c r="CE288" s="14">
        <v>0</v>
      </c>
      <c r="CF288" s="14">
        <v>1</v>
      </c>
      <c r="CG288" s="13">
        <v>0</v>
      </c>
      <c r="CH288" s="4" t="s">
        <v>10</v>
      </c>
      <c r="CL288" s="3">
        <v>11.181167811269688</v>
      </c>
      <c r="CM288" s="3">
        <v>12.958291555094416</v>
      </c>
      <c r="CN288" s="3">
        <v>13.478766926986999</v>
      </c>
      <c r="CO288" s="3">
        <v>14.136596893223956</v>
      </c>
      <c r="CP288" s="3">
        <v>13.887035530786541</v>
      </c>
      <c r="CQ288" s="3">
        <v>13.860719750703719</v>
      </c>
      <c r="CR288" s="3">
        <v>12.411475697643688</v>
      </c>
      <c r="CS288" s="3">
        <v>12.096793310863594</v>
      </c>
      <c r="DT288" s="4"/>
      <c r="DU288" s="4"/>
      <c r="DV288" s="4"/>
      <c r="DW288" s="4"/>
      <c r="DX288" s="4"/>
      <c r="DY288" s="4"/>
      <c r="DZ288" s="4"/>
      <c r="EA288" s="4"/>
      <c r="EB288" s="4"/>
    </row>
    <row r="289" spans="79:132">
      <c r="CA289" s="15">
        <v>-1</v>
      </c>
      <c r="CB289" s="14">
        <v>0</v>
      </c>
      <c r="CC289" s="14">
        <v>1</v>
      </c>
      <c r="CD289" s="14">
        <v>-1</v>
      </c>
      <c r="CE289" s="14">
        <v>1</v>
      </c>
      <c r="CF289" s="14">
        <v>1</v>
      </c>
      <c r="CG289" s="13">
        <v>-1</v>
      </c>
      <c r="CH289" s="4" t="s">
        <v>10</v>
      </c>
      <c r="CL289" s="3">
        <v>2.0399716070465592</v>
      </c>
      <c r="CM289" s="3">
        <v>4.0469303913963888</v>
      </c>
      <c r="CN289" s="3">
        <v>0.3703377304307276</v>
      </c>
      <c r="CO289" s="3">
        <v>-1.4508026091071446</v>
      </c>
      <c r="CP289" s="3">
        <v>2.3115804241237119</v>
      </c>
      <c r="CQ289" s="3">
        <v>3.5679469295858155</v>
      </c>
      <c r="CR289" s="3">
        <v>2.2228829257126144</v>
      </c>
      <c r="CS289" s="3">
        <v>2.9316400935606137</v>
      </c>
      <c r="DT289" s="4"/>
      <c r="DU289" s="4"/>
      <c r="DV289" s="4"/>
      <c r="DW289" s="4"/>
      <c r="DX289" s="4"/>
      <c r="DY289" s="4"/>
      <c r="DZ289" s="4"/>
      <c r="EA289" s="4"/>
      <c r="EB289" s="4"/>
    </row>
    <row r="290" spans="79:132">
      <c r="CA290" s="15">
        <v>0</v>
      </c>
      <c r="CB290" s="14">
        <v>1</v>
      </c>
      <c r="CC290" s="14">
        <v>0</v>
      </c>
      <c r="CD290" s="14">
        <v>0</v>
      </c>
      <c r="CE290" s="14">
        <v>-1</v>
      </c>
      <c r="CF290" s="14">
        <v>0</v>
      </c>
      <c r="CG290" s="13">
        <v>-1</v>
      </c>
      <c r="CH290" s="4" t="s">
        <v>10</v>
      </c>
      <c r="CL290" s="3">
        <v>5.3741310758000411</v>
      </c>
      <c r="CM290" s="3">
        <v>3.2442196625615463</v>
      </c>
      <c r="CN290" s="3">
        <v>5.6764420038523342</v>
      </c>
      <c r="CO290" s="3">
        <v>5.806046346624071</v>
      </c>
      <c r="CP290" s="3">
        <v>4.1302782238735425</v>
      </c>
      <c r="CQ290" s="3">
        <v>3.8082125122020489</v>
      </c>
      <c r="CR290" s="3">
        <v>5.6419193919018431</v>
      </c>
      <c r="CS290" s="3">
        <v>5.5913832651072202</v>
      </c>
      <c r="DT290" s="4"/>
      <c r="DU290" s="4"/>
      <c r="DV290" s="4"/>
      <c r="DW290" s="4"/>
      <c r="DX290" s="4"/>
      <c r="DY290" s="4"/>
      <c r="DZ290" s="4"/>
      <c r="EA290" s="4"/>
      <c r="EB290" s="4"/>
    </row>
    <row r="291" spans="79:132">
      <c r="CA291" s="15">
        <v>-1</v>
      </c>
      <c r="CB291" s="14">
        <v>-1</v>
      </c>
      <c r="CC291" s="14">
        <v>0</v>
      </c>
      <c r="CD291" s="14">
        <v>0</v>
      </c>
      <c r="CE291" s="14">
        <v>1</v>
      </c>
      <c r="CF291" s="14">
        <v>-1</v>
      </c>
      <c r="CG291" s="13">
        <v>0</v>
      </c>
      <c r="CH291" s="4" t="s">
        <v>10</v>
      </c>
      <c r="CL291" s="3">
        <v>-10.780413400394806</v>
      </c>
      <c r="CM291" s="3">
        <v>-9.7777879662240341</v>
      </c>
      <c r="CN291" s="3">
        <v>-12.33742109967449</v>
      </c>
      <c r="CO291" s="3">
        <v>-12.109857211772482</v>
      </c>
      <c r="CP291" s="3">
        <v>-11.293522158301016</v>
      </c>
      <c r="CQ291" s="3">
        <v>-11.323490747045177</v>
      </c>
      <c r="CR291" s="3">
        <v>-12.362922300318001</v>
      </c>
      <c r="CS291" s="3">
        <v>-12.418062605068609</v>
      </c>
      <c r="DT291" s="4"/>
      <c r="DU291" s="4"/>
      <c r="DV291" s="4"/>
      <c r="DW291" s="4"/>
      <c r="DX291" s="4"/>
      <c r="DY291" s="4"/>
      <c r="DZ291" s="4"/>
      <c r="EA291" s="4"/>
      <c r="EB291" s="4"/>
    </row>
    <row r="292" spans="79:132">
      <c r="CA292" s="15">
        <v>0</v>
      </c>
      <c r="CB292" s="14">
        <v>-1</v>
      </c>
      <c r="CC292" s="14">
        <v>1</v>
      </c>
      <c r="CD292" s="14">
        <v>0</v>
      </c>
      <c r="CE292" s="14">
        <v>1</v>
      </c>
      <c r="CF292" s="14">
        <v>1</v>
      </c>
      <c r="CG292" s="13">
        <v>1</v>
      </c>
      <c r="CH292" s="4" t="s">
        <v>10</v>
      </c>
      <c r="CL292" s="3">
        <v>-0.66584978769830805</v>
      </c>
      <c r="CM292" s="3">
        <v>3.3357836284075217</v>
      </c>
      <c r="CN292" s="3">
        <v>-0.71967325029047213</v>
      </c>
      <c r="CO292" s="3">
        <v>-1.0890271436335484</v>
      </c>
      <c r="CP292" s="3">
        <v>1.2213679023991322</v>
      </c>
      <c r="CQ292" s="3">
        <v>2.5657226844638199</v>
      </c>
      <c r="CR292" s="3">
        <v>-0.13494549861331162</v>
      </c>
      <c r="CS292" s="3">
        <v>0.16457248148580206</v>
      </c>
      <c r="DT292" s="4"/>
      <c r="DU292" s="4"/>
      <c r="DV292" s="4"/>
      <c r="DW292" s="4"/>
      <c r="DX292" s="4"/>
      <c r="DY292" s="4"/>
      <c r="DZ292" s="4"/>
      <c r="EA292" s="4"/>
      <c r="EB292" s="4"/>
    </row>
    <row r="293" spans="79:132">
      <c r="CA293" s="15">
        <v>1</v>
      </c>
      <c r="CB293" s="14">
        <v>1</v>
      </c>
      <c r="CC293" s="14">
        <v>0</v>
      </c>
      <c r="CD293" s="14">
        <v>1</v>
      </c>
      <c r="CE293" s="14">
        <v>1</v>
      </c>
      <c r="CF293" s="14">
        <v>1</v>
      </c>
      <c r="CG293" s="13">
        <v>0</v>
      </c>
      <c r="CH293" s="4" t="s">
        <v>10</v>
      </c>
      <c r="CL293" s="3">
        <v>11.009505298228179</v>
      </c>
      <c r="CM293" s="3">
        <v>13.978393165339169</v>
      </c>
      <c r="CN293" s="3">
        <v>12.72783377355395</v>
      </c>
      <c r="CO293" s="3">
        <v>13.034494401046203</v>
      </c>
      <c r="CP293" s="3">
        <v>14.478555882700775</v>
      </c>
      <c r="CQ293" s="3">
        <v>14.497901195666124</v>
      </c>
      <c r="CR293" s="3">
        <v>11.781785828934208</v>
      </c>
      <c r="CS293" s="3">
        <v>11.518696353142051</v>
      </c>
      <c r="DT293" s="4"/>
      <c r="DU293" s="4"/>
      <c r="DV293" s="4"/>
      <c r="DW293" s="4"/>
      <c r="DX293" s="4"/>
      <c r="DY293" s="4"/>
      <c r="DZ293" s="4"/>
      <c r="EA293" s="4"/>
      <c r="EB293" s="4"/>
    </row>
    <row r="294" spans="79:132">
      <c r="CA294" s="15">
        <v>-1</v>
      </c>
      <c r="CB294" s="14">
        <v>0</v>
      </c>
      <c r="CC294" s="14">
        <v>0</v>
      </c>
      <c r="CD294" s="14">
        <v>0</v>
      </c>
      <c r="CE294" s="14">
        <v>1</v>
      </c>
      <c r="CF294" s="14">
        <v>0</v>
      </c>
      <c r="CG294" s="13">
        <v>-1</v>
      </c>
      <c r="CH294" s="4" t="s">
        <v>10</v>
      </c>
      <c r="CL294" s="3">
        <v>-2.0958927571387829</v>
      </c>
      <c r="CM294" s="3">
        <v>-0.3726709209470509</v>
      </c>
      <c r="CN294" s="3">
        <v>-2.694152042385574</v>
      </c>
      <c r="CO294" s="3">
        <v>-3.038979638468442</v>
      </c>
      <c r="CP294" s="3">
        <v>-1.0380726815776715</v>
      </c>
      <c r="CQ294" s="3">
        <v>-0.90594070838391372</v>
      </c>
      <c r="CR294" s="3">
        <v>-2.6058477015407493</v>
      </c>
      <c r="CS294" s="3">
        <v>-2.5674879895158806</v>
      </c>
      <c r="DT294" s="4"/>
      <c r="DU294" s="4"/>
      <c r="DV294" s="4"/>
      <c r="DW294" s="4"/>
      <c r="DX294" s="4"/>
      <c r="DY294" s="4"/>
      <c r="DZ294" s="4"/>
      <c r="EA294" s="4"/>
      <c r="EB294" s="4"/>
    </row>
    <row r="295" spans="79:132">
      <c r="CA295" s="15">
        <v>-1</v>
      </c>
      <c r="CB295" s="14">
        <v>1</v>
      </c>
      <c r="CC295" s="14">
        <v>0</v>
      </c>
      <c r="CD295" s="14">
        <v>1</v>
      </c>
      <c r="CE295" s="14">
        <v>-1</v>
      </c>
      <c r="CF295" s="14">
        <v>0</v>
      </c>
      <c r="CG295" s="13">
        <v>1</v>
      </c>
      <c r="CH295" s="4" t="s">
        <v>10</v>
      </c>
      <c r="CL295" s="3">
        <v>7.0223177556191594</v>
      </c>
      <c r="CM295" s="3">
        <v>7.0118491099953708</v>
      </c>
      <c r="CN295" s="3">
        <v>8.6255020956453716</v>
      </c>
      <c r="CO295" s="3">
        <v>9.9980113739626066</v>
      </c>
      <c r="CP295" s="3">
        <v>7.5026782109529293</v>
      </c>
      <c r="CQ295" s="3">
        <v>7.1651379175518688</v>
      </c>
      <c r="CR295" s="3">
        <v>7.3440048251057428</v>
      </c>
      <c r="CS295" s="3">
        <v>6.8588198968294112</v>
      </c>
      <c r="DT295" s="4"/>
      <c r="DU295" s="4"/>
      <c r="DV295" s="4"/>
      <c r="DW295" s="4"/>
      <c r="DX295" s="4"/>
      <c r="DY295" s="4"/>
      <c r="DZ295" s="4"/>
      <c r="EA295" s="4"/>
      <c r="EB295" s="4"/>
    </row>
    <row r="296" spans="79:132">
      <c r="CA296" s="15">
        <v>0</v>
      </c>
      <c r="CB296" s="14">
        <v>1</v>
      </c>
      <c r="CC296" s="14">
        <v>0</v>
      </c>
      <c r="CD296" s="14">
        <v>0</v>
      </c>
      <c r="CE296" s="14">
        <v>-1</v>
      </c>
      <c r="CF296" s="14">
        <v>1</v>
      </c>
      <c r="CG296" s="13">
        <v>-1</v>
      </c>
      <c r="CH296" s="4" t="s">
        <v>10</v>
      </c>
      <c r="CL296" s="3">
        <v>8.8561831562975328</v>
      </c>
      <c r="CM296" s="3">
        <v>8.3850154350322299</v>
      </c>
      <c r="CN296" s="3">
        <v>10.394202210721968</v>
      </c>
      <c r="CO296" s="3">
        <v>10.172980065481793</v>
      </c>
      <c r="CP296" s="3">
        <v>9.6639291248091101</v>
      </c>
      <c r="CQ296" s="3">
        <v>9.7803685936988582</v>
      </c>
      <c r="CR296" s="3">
        <v>10.386764467486735</v>
      </c>
      <c r="CS296" s="3">
        <v>10.428671573274272</v>
      </c>
      <c r="DT296" s="4"/>
      <c r="DU296" s="4"/>
      <c r="DV296" s="4"/>
      <c r="DW296" s="4"/>
      <c r="DX296" s="4"/>
      <c r="DY296" s="4"/>
      <c r="DZ296" s="4"/>
      <c r="EA296" s="4"/>
      <c r="EB296" s="4"/>
    </row>
    <row r="297" spans="79:132">
      <c r="CA297" s="15">
        <v>1</v>
      </c>
      <c r="CB297" s="14">
        <v>0</v>
      </c>
      <c r="CC297" s="14">
        <v>1</v>
      </c>
      <c r="CD297" s="14">
        <v>0</v>
      </c>
      <c r="CE297" s="14">
        <v>0</v>
      </c>
      <c r="CF297" s="14">
        <v>-1</v>
      </c>
      <c r="CG297" s="13">
        <v>0</v>
      </c>
      <c r="CH297" s="4" t="s">
        <v>10</v>
      </c>
      <c r="CL297" s="3">
        <v>-1.331592628795975</v>
      </c>
      <c r="CM297" s="3">
        <v>-3.3088157227804951</v>
      </c>
      <c r="CN297" s="3">
        <v>-3.5355327712248821</v>
      </c>
      <c r="CO297" s="3">
        <v>-3.0799710884342311</v>
      </c>
      <c r="CP297" s="3">
        <v>-5.0860626421065547</v>
      </c>
      <c r="CQ297" s="3">
        <v>-5.0272548129814325</v>
      </c>
      <c r="CR297" s="3">
        <v>-3.0065584250499824</v>
      </c>
      <c r="CS297" s="3">
        <v>-2.9292298379467443</v>
      </c>
      <c r="DT297" s="4"/>
      <c r="DU297" s="4"/>
      <c r="DV297" s="4"/>
      <c r="DW297" s="4"/>
      <c r="DX297" s="4"/>
      <c r="DY297" s="4"/>
      <c r="DZ297" s="4"/>
      <c r="EA297" s="4"/>
      <c r="EB297" s="4"/>
    </row>
    <row r="298" spans="79:132">
      <c r="CA298" s="12">
        <v>1</v>
      </c>
      <c r="CB298" s="11">
        <v>0</v>
      </c>
      <c r="CC298" s="11">
        <v>0</v>
      </c>
      <c r="CD298" s="11">
        <v>0</v>
      </c>
      <c r="CE298" s="11">
        <v>1</v>
      </c>
      <c r="CF298" s="11">
        <v>-1</v>
      </c>
      <c r="CG298" s="10">
        <v>0</v>
      </c>
      <c r="CH298" s="4" t="s">
        <v>10</v>
      </c>
      <c r="CL298" s="2">
        <v>-2.7294843494417265</v>
      </c>
      <c r="CM298" s="2">
        <v>-3.727921631034127</v>
      </c>
      <c r="CN298" s="2">
        <v>-4.5254744713501616</v>
      </c>
      <c r="CO298" s="2">
        <v>-4.5321590647447847</v>
      </c>
      <c r="CP298" s="2">
        <v>-4.3125375155294288</v>
      </c>
      <c r="CQ298" s="2">
        <v>-4.7918524831880873</v>
      </c>
      <c r="CR298" s="2">
        <v>-4.3983771114631036</v>
      </c>
      <c r="CS298" s="2">
        <v>-4.425994234094258</v>
      </c>
      <c r="DT298" s="4"/>
      <c r="DU298" s="4"/>
      <c r="DV298" s="4"/>
      <c r="DW298" s="4"/>
      <c r="DX298" s="4"/>
      <c r="DY298" s="4"/>
      <c r="DZ298" s="4"/>
      <c r="EA298" s="4"/>
      <c r="EB298" s="4"/>
    </row>
    <row r="299" spans="79:132">
      <c r="DT299" s="4"/>
      <c r="DU299" s="4"/>
      <c r="DV299" s="4"/>
      <c r="DW299" s="4"/>
      <c r="DX299" s="4"/>
      <c r="DY299" s="4"/>
      <c r="DZ299" s="4"/>
      <c r="EA299" s="4"/>
      <c r="EB299" s="4"/>
    </row>
    <row r="300" spans="79:132">
      <c r="CK300" s="1" t="s">
        <v>11</v>
      </c>
      <c r="DT300" s="4"/>
      <c r="DU300" s="4"/>
      <c r="DV300" s="4"/>
      <c r="DW300" s="4"/>
      <c r="DX300" s="4"/>
      <c r="DY300" s="4"/>
      <c r="DZ300" s="4"/>
      <c r="EA300" s="4"/>
      <c r="EB300" s="4"/>
    </row>
    <row r="301" spans="79:132">
      <c r="CL301" s="6" cm="1">
        <f t="array" ref="CL301:CS312">RELU(_xlfn.ANCHORARRAY(CL287))</f>
        <v>0.97071144143440691</v>
      </c>
      <c r="CM301" s="6">
        <v>1.4720490395158077</v>
      </c>
      <c r="CN301" s="6">
        <v>1.1668670352174075</v>
      </c>
      <c r="CO301" s="6">
        <v>2.0767871866165795</v>
      </c>
      <c r="CP301" s="6">
        <v>2.3340727885087222</v>
      </c>
      <c r="CQ301" s="6">
        <v>1.0655656108108111</v>
      </c>
      <c r="CR301" s="6">
        <v>0</v>
      </c>
      <c r="CS301" s="6">
        <v>0</v>
      </c>
      <c r="DT301" s="4"/>
      <c r="DU301" s="4"/>
      <c r="DV301" s="4"/>
      <c r="DW301" s="4"/>
      <c r="DX301" s="4"/>
      <c r="DY301" s="4"/>
      <c r="DZ301" s="4"/>
      <c r="EA301" s="4"/>
      <c r="EB301" s="4"/>
    </row>
    <row r="302" spans="79:132">
      <c r="CL302" s="3">
        <v>11.181167811269688</v>
      </c>
      <c r="CM302" s="3">
        <v>12.958291555094416</v>
      </c>
      <c r="CN302" s="3">
        <v>13.478766926986999</v>
      </c>
      <c r="CO302" s="3">
        <v>14.136596893223956</v>
      </c>
      <c r="CP302" s="3">
        <v>13.887035530786541</v>
      </c>
      <c r="CQ302" s="3">
        <v>13.860719750703719</v>
      </c>
      <c r="CR302" s="3">
        <v>12.411475697643688</v>
      </c>
      <c r="CS302" s="3">
        <v>12.096793310863594</v>
      </c>
      <c r="DT302" s="4"/>
      <c r="DU302" s="4"/>
      <c r="DV302" s="4"/>
      <c r="DW302" s="4"/>
      <c r="DX302" s="4"/>
      <c r="DY302" s="4"/>
      <c r="DZ302" s="4"/>
      <c r="EA302" s="4"/>
      <c r="EB302" s="4"/>
    </row>
    <row r="303" spans="79:132">
      <c r="CL303" s="3">
        <v>2.0399716070465592</v>
      </c>
      <c r="CM303" s="3">
        <v>4.0469303913963888</v>
      </c>
      <c r="CN303" s="3">
        <v>0.3703377304307276</v>
      </c>
      <c r="CO303" s="3">
        <v>0</v>
      </c>
      <c r="CP303" s="3">
        <v>2.3115804241237119</v>
      </c>
      <c r="CQ303" s="3">
        <v>3.5679469295858155</v>
      </c>
      <c r="CR303" s="3">
        <v>2.2228829257126144</v>
      </c>
      <c r="CS303" s="3">
        <v>2.9316400935606137</v>
      </c>
      <c r="DT303" s="4"/>
      <c r="DU303" s="4"/>
      <c r="DV303" s="4"/>
      <c r="DW303" s="4"/>
      <c r="DX303" s="4"/>
      <c r="DY303" s="4"/>
      <c r="DZ303" s="4"/>
      <c r="EA303" s="4"/>
      <c r="EB303" s="4"/>
    </row>
    <row r="304" spans="79:132">
      <c r="CL304" s="3">
        <v>5.3741310758000411</v>
      </c>
      <c r="CM304" s="3">
        <v>3.2442196625615463</v>
      </c>
      <c r="CN304" s="3">
        <v>5.6764420038523342</v>
      </c>
      <c r="CO304" s="3">
        <v>5.806046346624071</v>
      </c>
      <c r="CP304" s="3">
        <v>4.1302782238735425</v>
      </c>
      <c r="CQ304" s="3">
        <v>3.8082125122020489</v>
      </c>
      <c r="CR304" s="3">
        <v>5.6419193919018431</v>
      </c>
      <c r="CS304" s="3">
        <v>5.5913832651072202</v>
      </c>
      <c r="DT304" s="4"/>
      <c r="DU304" s="4"/>
      <c r="DV304" s="4"/>
      <c r="DW304" s="4"/>
      <c r="DX304" s="4"/>
      <c r="DY304" s="4"/>
      <c r="DZ304" s="4"/>
      <c r="EA304" s="4"/>
      <c r="EB304" s="4"/>
    </row>
    <row r="305" spans="73:132">
      <c r="CL305" s="3">
        <v>0</v>
      </c>
      <c r="CM305" s="3">
        <v>0</v>
      </c>
      <c r="CN305" s="3">
        <v>0</v>
      </c>
      <c r="CO305" s="3">
        <v>0</v>
      </c>
      <c r="CP305" s="3">
        <v>0</v>
      </c>
      <c r="CQ305" s="3">
        <v>0</v>
      </c>
      <c r="CR305" s="3">
        <v>0</v>
      </c>
      <c r="CS305" s="3">
        <v>0</v>
      </c>
      <c r="DT305" s="4"/>
      <c r="DU305" s="4"/>
      <c r="DV305" s="4"/>
      <c r="DW305" s="4"/>
      <c r="DX305" s="4"/>
      <c r="DY305" s="4"/>
      <c r="DZ305" s="4"/>
      <c r="EA305" s="4"/>
      <c r="EB305" s="4"/>
    </row>
    <row r="306" spans="73:132">
      <c r="CL306" s="3">
        <v>0</v>
      </c>
      <c r="CM306" s="3">
        <v>3.3357836284075217</v>
      </c>
      <c r="CN306" s="3">
        <v>0</v>
      </c>
      <c r="CO306" s="3">
        <v>0</v>
      </c>
      <c r="CP306" s="3">
        <v>1.2213679023991322</v>
      </c>
      <c r="CQ306" s="3">
        <v>2.5657226844638199</v>
      </c>
      <c r="CR306" s="3">
        <v>0</v>
      </c>
      <c r="CS306" s="3">
        <v>0.16457248148580206</v>
      </c>
      <c r="DT306" s="4"/>
      <c r="DU306" s="4"/>
      <c r="DV306" s="4"/>
      <c r="DW306" s="4"/>
      <c r="DX306" s="4"/>
      <c r="DY306" s="4"/>
      <c r="DZ306" s="4"/>
      <c r="EA306" s="4"/>
      <c r="EB306" s="4"/>
    </row>
    <row r="307" spans="73:132">
      <c r="CL307" s="3">
        <v>11.009505298228179</v>
      </c>
      <c r="CM307" s="3">
        <v>13.978393165339169</v>
      </c>
      <c r="CN307" s="3">
        <v>12.72783377355395</v>
      </c>
      <c r="CO307" s="3">
        <v>13.034494401046203</v>
      </c>
      <c r="CP307" s="3">
        <v>14.478555882700775</v>
      </c>
      <c r="CQ307" s="3">
        <v>14.497901195666124</v>
      </c>
      <c r="CR307" s="3">
        <v>11.781785828934208</v>
      </c>
      <c r="CS307" s="3">
        <v>11.518696353142051</v>
      </c>
      <c r="DT307" s="4"/>
      <c r="DU307" s="4"/>
      <c r="DV307" s="4"/>
      <c r="DW307" s="4"/>
      <c r="DX307" s="4"/>
      <c r="DY307" s="4"/>
      <c r="DZ307" s="4"/>
      <c r="EA307" s="4"/>
      <c r="EB307" s="4"/>
    </row>
    <row r="308" spans="73:132">
      <c r="CL308" s="3">
        <v>0</v>
      </c>
      <c r="CM308" s="3">
        <v>0</v>
      </c>
      <c r="CN308" s="3">
        <v>0</v>
      </c>
      <c r="CO308" s="3">
        <v>0</v>
      </c>
      <c r="CP308" s="3">
        <v>0</v>
      </c>
      <c r="CQ308" s="3">
        <v>0</v>
      </c>
      <c r="CR308" s="3">
        <v>0</v>
      </c>
      <c r="CS308" s="3">
        <v>0</v>
      </c>
      <c r="DT308" s="4"/>
      <c r="DU308" s="4"/>
      <c r="DV308" s="4"/>
      <c r="DW308" s="4"/>
      <c r="DX308" s="4"/>
      <c r="DY308" s="4"/>
      <c r="DZ308" s="4"/>
      <c r="EA308" s="4"/>
      <c r="EB308" s="4"/>
    </row>
    <row r="309" spans="73:132">
      <c r="CL309" s="3">
        <v>7.0223177556191594</v>
      </c>
      <c r="CM309" s="3">
        <v>7.0118491099953708</v>
      </c>
      <c r="CN309" s="3">
        <v>8.6255020956453716</v>
      </c>
      <c r="CO309" s="3">
        <v>9.9980113739626066</v>
      </c>
      <c r="CP309" s="3">
        <v>7.5026782109529293</v>
      </c>
      <c r="CQ309" s="3">
        <v>7.1651379175518688</v>
      </c>
      <c r="CR309" s="3">
        <v>7.3440048251057428</v>
      </c>
      <c r="CS309" s="3">
        <v>6.8588198968294112</v>
      </c>
      <c r="DZ309" s="4"/>
      <c r="EA309" s="4"/>
      <c r="EB309" s="4"/>
    </row>
    <row r="310" spans="73:132">
      <c r="CL310" s="3">
        <v>8.8561831562975328</v>
      </c>
      <c r="CM310" s="3">
        <v>8.3850154350322299</v>
      </c>
      <c r="CN310" s="3">
        <v>10.394202210721968</v>
      </c>
      <c r="CO310" s="3">
        <v>10.172980065481793</v>
      </c>
      <c r="CP310" s="3">
        <v>9.6639291248091101</v>
      </c>
      <c r="CQ310" s="3">
        <v>9.7803685936988582</v>
      </c>
      <c r="CR310" s="3">
        <v>10.386764467486735</v>
      </c>
      <c r="CS310" s="3">
        <v>10.428671573274272</v>
      </c>
      <c r="DZ310" s="4"/>
      <c r="EA310" s="4"/>
      <c r="EB310" s="4"/>
    </row>
    <row r="311" spans="73:132">
      <c r="CL311" s="3">
        <v>0</v>
      </c>
      <c r="CM311" s="3">
        <v>0</v>
      </c>
      <c r="CN311" s="3">
        <v>0</v>
      </c>
      <c r="CO311" s="3">
        <v>0</v>
      </c>
      <c r="CP311" s="3">
        <v>0</v>
      </c>
      <c r="CQ311" s="3">
        <v>0</v>
      </c>
      <c r="CR311" s="3">
        <v>0</v>
      </c>
      <c r="CS311" s="3">
        <v>0</v>
      </c>
      <c r="DZ311" s="4"/>
      <c r="EA311" s="4"/>
      <c r="EB311" s="4"/>
    </row>
    <row r="312" spans="73:132">
      <c r="CL312" s="2">
        <v>0</v>
      </c>
      <c r="CM312" s="2">
        <v>0</v>
      </c>
      <c r="CN312" s="2">
        <v>0</v>
      </c>
      <c r="CO312" s="2">
        <v>0</v>
      </c>
      <c r="CP312" s="2">
        <v>0</v>
      </c>
      <c r="CQ312" s="2">
        <v>0</v>
      </c>
      <c r="CR312" s="2">
        <v>0</v>
      </c>
      <c r="CS312" s="2">
        <v>0</v>
      </c>
      <c r="DZ312" s="4"/>
      <c r="EA312" s="4"/>
      <c r="EB312" s="4"/>
    </row>
    <row r="313" spans="73:132">
      <c r="CL313" s="4">
        <v>1</v>
      </c>
      <c r="CM313" s="4">
        <v>1</v>
      </c>
      <c r="CN313" s="4">
        <v>1</v>
      </c>
      <c r="CO313" s="4">
        <v>1</v>
      </c>
      <c r="CP313" s="4">
        <v>1</v>
      </c>
      <c r="CQ313" s="4">
        <v>1</v>
      </c>
      <c r="CR313" s="4">
        <v>1</v>
      </c>
      <c r="CS313" s="4">
        <v>1</v>
      </c>
      <c r="DZ313" s="4"/>
      <c r="EA313" s="4"/>
      <c r="EB313" s="4"/>
    </row>
    <row r="314" spans="73:132">
      <c r="BU314" s="23" t="s">
        <v>38</v>
      </c>
      <c r="CL314" s="4" t="s">
        <v>8</v>
      </c>
      <c r="CM314" s="4" t="s">
        <v>8</v>
      </c>
      <c r="CN314" s="4" t="s">
        <v>8</v>
      </c>
      <c r="CO314" s="4" t="s">
        <v>8</v>
      </c>
      <c r="CP314" s="4" t="s">
        <v>8</v>
      </c>
      <c r="CQ314" s="4" t="s">
        <v>8</v>
      </c>
      <c r="CR314" s="4" t="s">
        <v>8</v>
      </c>
      <c r="CS314" s="4" t="s">
        <v>8</v>
      </c>
      <c r="DZ314" s="4"/>
      <c r="EA314" s="4"/>
      <c r="EB314" s="4"/>
    </row>
    <row r="315" spans="73:132">
      <c r="BU315" s="18">
        <v>0</v>
      </c>
      <c r="BV315" s="17">
        <v>1</v>
      </c>
      <c r="BW315" s="17">
        <v>0</v>
      </c>
      <c r="BX315" s="17">
        <v>0</v>
      </c>
      <c r="BY315" s="17">
        <v>0</v>
      </c>
      <c r="BZ315" s="17">
        <v>0</v>
      </c>
      <c r="CA315" s="17">
        <v>1</v>
      </c>
      <c r="CB315" s="17">
        <v>-1</v>
      </c>
      <c r="CC315" s="17">
        <v>1</v>
      </c>
      <c r="CD315" s="17">
        <v>-1</v>
      </c>
      <c r="CE315" s="17">
        <v>0</v>
      </c>
      <c r="CF315" s="17">
        <v>-1</v>
      </c>
      <c r="CG315" s="16">
        <v>0</v>
      </c>
      <c r="CH315" s="4" t="s">
        <v>10</v>
      </c>
      <c r="CL315" s="28" cm="1">
        <f t="array" ref="CL315:CS320">MMULT($BU315:$CG320,CL301:CS313)</f>
        <v>20.356807708819492</v>
      </c>
      <c r="CM315" s="28">
        <v>25.563518395396727</v>
      </c>
      <c r="CN315" s="28">
        <v>24.437900585464352</v>
      </c>
      <c r="CO315" s="28">
        <v>26.996122602750972</v>
      </c>
      <c r="CP315" s="28">
        <v>26.204340499631137</v>
      </c>
      <c r="CQ315" s="28">
        <v>25.743390270222854</v>
      </c>
      <c r="CR315" s="28">
        <v>21.150501884196903</v>
      </c>
      <c r="CS315" s="28">
        <v>20.045637987560781</v>
      </c>
      <c r="DZ315" s="4"/>
      <c r="EA315" s="4"/>
      <c r="EB315" s="4"/>
    </row>
    <row r="316" spans="73:132">
      <c r="BU316" s="15">
        <v>0</v>
      </c>
      <c r="BV316" s="14">
        <v>-1</v>
      </c>
      <c r="BW316" s="14">
        <v>0</v>
      </c>
      <c r="BX316" s="14">
        <v>0</v>
      </c>
      <c r="BY316" s="14">
        <v>0</v>
      </c>
      <c r="BZ316" s="14">
        <v>0</v>
      </c>
      <c r="CA316" s="14">
        <v>1</v>
      </c>
      <c r="CB316" s="14">
        <v>-1</v>
      </c>
      <c r="CC316" s="14">
        <v>1</v>
      </c>
      <c r="CD316" s="14">
        <v>0</v>
      </c>
      <c r="CE316" s="14">
        <v>0</v>
      </c>
      <c r="CF316" s="14">
        <v>-1</v>
      </c>
      <c r="CG316" s="13">
        <v>-1</v>
      </c>
      <c r="CH316" s="4" t="s">
        <v>10</v>
      </c>
      <c r="CL316" s="27">
        <v>5.8506552425776501</v>
      </c>
      <c r="CM316" s="27">
        <v>7.0319507202401237</v>
      </c>
      <c r="CN316" s="27">
        <v>6.8745689422123224</v>
      </c>
      <c r="CO316" s="27">
        <v>7.8959088817848535</v>
      </c>
      <c r="CP316" s="27">
        <v>7.0941985628671631</v>
      </c>
      <c r="CQ316" s="27">
        <v>6.8023193625142735</v>
      </c>
      <c r="CR316" s="27">
        <v>5.7143149563962625</v>
      </c>
      <c r="CS316" s="27">
        <v>5.2807229391078678</v>
      </c>
      <c r="DZ316" s="4"/>
      <c r="EA316" s="4"/>
      <c r="EB316" s="4"/>
    </row>
    <row r="317" spans="73:132">
      <c r="BU317" s="15">
        <v>-1</v>
      </c>
      <c r="BV317" s="14">
        <v>1</v>
      </c>
      <c r="BW317" s="14">
        <v>0</v>
      </c>
      <c r="BX317" s="14">
        <v>1</v>
      </c>
      <c r="BY317" s="14">
        <v>1</v>
      </c>
      <c r="BZ317" s="14">
        <v>-1</v>
      </c>
      <c r="CA317" s="14">
        <v>0</v>
      </c>
      <c r="CB317" s="14">
        <v>1</v>
      </c>
      <c r="CC317" s="14">
        <v>1</v>
      </c>
      <c r="CD317" s="14">
        <v>-1</v>
      </c>
      <c r="CE317" s="14">
        <v>0</v>
      </c>
      <c r="CF317" s="14">
        <v>1</v>
      </c>
      <c r="CG317" s="13">
        <v>0</v>
      </c>
      <c r="CH317" s="4" t="s">
        <v>10</v>
      </c>
      <c r="CL317" s="27">
        <v>13.750722044956948</v>
      </c>
      <c r="CM317" s="27">
        <v>10.021512224695773</v>
      </c>
      <c r="CN317" s="27">
        <v>16.219641780545327</v>
      </c>
      <c r="CO317" s="27">
        <v>17.690887361712257</v>
      </c>
      <c r="CP317" s="27">
        <v>12.300622149896048</v>
      </c>
      <c r="CQ317" s="27">
        <v>11.422413291484146</v>
      </c>
      <c r="CR317" s="27">
        <v>15.010635447164539</v>
      </c>
      <c r="CS317" s="27">
        <v>13.953752418040153</v>
      </c>
      <c r="DZ317" s="4"/>
      <c r="EA317" s="4"/>
      <c r="EB317" s="4"/>
    </row>
    <row r="318" spans="73:132">
      <c r="BU318" s="15">
        <v>1</v>
      </c>
      <c r="BV318" s="14">
        <v>1</v>
      </c>
      <c r="BW318" s="14">
        <v>1</v>
      </c>
      <c r="BX318" s="14">
        <v>1</v>
      </c>
      <c r="BY318" s="14">
        <v>-1</v>
      </c>
      <c r="BZ318" s="14">
        <v>1</v>
      </c>
      <c r="CA318" s="14">
        <v>-1</v>
      </c>
      <c r="CB318" s="14">
        <v>-1</v>
      </c>
      <c r="CC318" s="14">
        <v>1</v>
      </c>
      <c r="CD318" s="14">
        <v>0</v>
      </c>
      <c r="CE318" s="14">
        <v>0</v>
      </c>
      <c r="CF318" s="14">
        <v>-1</v>
      </c>
      <c r="CG318" s="13">
        <v>-1</v>
      </c>
      <c r="CH318" s="4" t="s">
        <v>10</v>
      </c>
      <c r="CL318" s="27">
        <v>14.578794392941676</v>
      </c>
      <c r="CM318" s="27">
        <v>17.09073022163188</v>
      </c>
      <c r="CN318" s="27">
        <v>15.59008201857889</v>
      </c>
      <c r="CO318" s="27">
        <v>17.982947399381011</v>
      </c>
      <c r="CP318" s="27">
        <v>15.908457197943804</v>
      </c>
      <c r="CQ318" s="27">
        <v>16.535404209651958</v>
      </c>
      <c r="CR318" s="27">
        <v>14.838497011429681</v>
      </c>
      <c r="CS318" s="27">
        <v>15.124512694704592</v>
      </c>
      <c r="DZ318" s="4"/>
      <c r="EA318" s="4"/>
      <c r="EB318" s="4"/>
    </row>
    <row r="319" spans="73:132">
      <c r="BU319" s="15">
        <v>1</v>
      </c>
      <c r="BV319" s="14">
        <v>-1</v>
      </c>
      <c r="BW319" s="14">
        <v>0</v>
      </c>
      <c r="BX319" s="14">
        <v>0</v>
      </c>
      <c r="BY319" s="14">
        <v>-1</v>
      </c>
      <c r="BZ319" s="14">
        <v>0</v>
      </c>
      <c r="CA319" s="14">
        <v>-1</v>
      </c>
      <c r="CB319" s="14">
        <v>-1</v>
      </c>
      <c r="CC319" s="14">
        <v>-1</v>
      </c>
      <c r="CD319" s="14">
        <v>0</v>
      </c>
      <c r="CE319" s="14">
        <v>-1</v>
      </c>
      <c r="CF319" s="14">
        <v>1</v>
      </c>
      <c r="CG319" s="13">
        <v>0</v>
      </c>
      <c r="CH319" s="4" t="s">
        <v>10</v>
      </c>
      <c r="CL319" s="27">
        <v>-28.242279423682621</v>
      </c>
      <c r="CM319" s="27">
        <v>-32.476484790913148</v>
      </c>
      <c r="CN319" s="27">
        <v>-33.665235760968912</v>
      </c>
      <c r="CO319" s="27">
        <v>-35.092315481616183</v>
      </c>
      <c r="CP319" s="27">
        <v>-33.534196835931525</v>
      </c>
      <c r="CQ319" s="27">
        <v>-34.458193253110899</v>
      </c>
      <c r="CR319" s="27">
        <v>-31.537266351683638</v>
      </c>
      <c r="CS319" s="27">
        <v>-30.474309560835053</v>
      </c>
    </row>
    <row r="320" spans="73:132">
      <c r="BU320" s="12">
        <v>0</v>
      </c>
      <c r="BV320" s="11">
        <v>-1</v>
      </c>
      <c r="BW320" s="11">
        <v>0</v>
      </c>
      <c r="BX320" s="11">
        <v>1</v>
      </c>
      <c r="BY320" s="11">
        <v>0</v>
      </c>
      <c r="BZ320" s="11">
        <v>-1</v>
      </c>
      <c r="CA320" s="11">
        <v>1</v>
      </c>
      <c r="CB320" s="11">
        <v>1</v>
      </c>
      <c r="CC320" s="11">
        <v>0</v>
      </c>
      <c r="CD320" s="11">
        <v>1</v>
      </c>
      <c r="CE320" s="11">
        <v>0</v>
      </c>
      <c r="CF320" s="11">
        <v>1</v>
      </c>
      <c r="CG320" s="10">
        <v>-1</v>
      </c>
      <c r="CH320" s="4" t="s">
        <v>10</v>
      </c>
      <c r="CL320" s="26">
        <v>13.058651719056066</v>
      </c>
      <c r="CM320" s="26">
        <v>8.3135530794310082</v>
      </c>
      <c r="CN320" s="26">
        <v>14.319711061141252</v>
      </c>
      <c r="CO320" s="26">
        <v>13.876923919928112</v>
      </c>
      <c r="CP320" s="26">
        <v>12.164359798197754</v>
      </c>
      <c r="CQ320" s="26">
        <v>10.660039866399492</v>
      </c>
      <c r="CR320" s="26">
        <v>14.398993990679099</v>
      </c>
      <c r="CS320" s="26">
        <v>14.277385399174147</v>
      </c>
    </row>
    <row r="322" spans="89:134">
      <c r="CK322" s="1" t="s">
        <v>11</v>
      </c>
    </row>
    <row r="323" spans="89:134">
      <c r="CL323" s="29" cm="1">
        <f t="array" ref="CL323:CS328">RELU(_xlfn.ANCHORARRAY(CL315))</f>
        <v>20.356807708819492</v>
      </c>
      <c r="CM323" s="28">
        <v>25.563518395396727</v>
      </c>
      <c r="CN323" s="28">
        <v>24.437900585464352</v>
      </c>
      <c r="CO323" s="28">
        <v>26.996122602750972</v>
      </c>
      <c r="CP323" s="28">
        <v>26.204340499631137</v>
      </c>
      <c r="CQ323" s="28">
        <v>25.743390270222854</v>
      </c>
      <c r="CR323" s="28">
        <v>21.150501884196903</v>
      </c>
      <c r="CS323" s="28">
        <v>20.045637987560781</v>
      </c>
    </row>
    <row r="324" spans="89:134">
      <c r="CL324" s="27">
        <v>5.8506552425776501</v>
      </c>
      <c r="CM324" s="27">
        <v>7.0319507202401237</v>
      </c>
      <c r="CN324" s="27">
        <v>6.8745689422123224</v>
      </c>
      <c r="CO324" s="27">
        <v>7.8959088817848535</v>
      </c>
      <c r="CP324" s="27">
        <v>7.0941985628671631</v>
      </c>
      <c r="CQ324" s="27">
        <v>6.8023193625142735</v>
      </c>
      <c r="CR324" s="27">
        <v>5.7143149563962625</v>
      </c>
      <c r="CS324" s="27">
        <v>5.2807229391078678</v>
      </c>
    </row>
    <row r="325" spans="89:134">
      <c r="CL325" s="27">
        <v>13.750722044956948</v>
      </c>
      <c r="CM325" s="27">
        <v>10.021512224695773</v>
      </c>
      <c r="CN325" s="27">
        <v>16.219641780545327</v>
      </c>
      <c r="CO325" s="27">
        <v>17.690887361712257</v>
      </c>
      <c r="CP325" s="27">
        <v>12.300622149896048</v>
      </c>
      <c r="CQ325" s="27">
        <v>11.422413291484146</v>
      </c>
      <c r="CR325" s="27">
        <v>15.010635447164539</v>
      </c>
      <c r="CS325" s="27">
        <v>13.953752418040153</v>
      </c>
    </row>
    <row r="326" spans="89:134">
      <c r="CL326" s="27">
        <v>14.578794392941676</v>
      </c>
      <c r="CM326" s="27">
        <v>17.09073022163188</v>
      </c>
      <c r="CN326" s="27">
        <v>15.59008201857889</v>
      </c>
      <c r="CO326" s="27">
        <v>17.982947399381011</v>
      </c>
      <c r="CP326" s="27">
        <v>15.908457197943804</v>
      </c>
      <c r="CQ326" s="27">
        <v>16.535404209651958</v>
      </c>
      <c r="CR326" s="27">
        <v>14.838497011429681</v>
      </c>
      <c r="CS326" s="27">
        <v>15.124512694704592</v>
      </c>
      <c r="DS326" s="9"/>
      <c r="DT326" s="9"/>
      <c r="DU326" s="9"/>
      <c r="DV326" s="9"/>
      <c r="DW326" s="9"/>
      <c r="DX326" s="9"/>
      <c r="DY326" s="9"/>
      <c r="DZ326" s="9"/>
      <c r="EA326" s="9"/>
      <c r="EB326" s="9"/>
      <c r="EC326" s="9"/>
      <c r="ED326" s="9"/>
    </row>
    <row r="327" spans="89:134">
      <c r="CL327" s="27">
        <v>0</v>
      </c>
      <c r="CM327" s="27">
        <v>0</v>
      </c>
      <c r="CN327" s="27">
        <v>0</v>
      </c>
      <c r="CO327" s="27">
        <v>0</v>
      </c>
      <c r="CP327" s="27">
        <v>0</v>
      </c>
      <c r="CQ327" s="27">
        <v>0</v>
      </c>
      <c r="CR327" s="27">
        <v>0</v>
      </c>
      <c r="CS327" s="27">
        <v>0</v>
      </c>
      <c r="DS327" s="9"/>
      <c r="DT327" s="9"/>
      <c r="DU327" s="9"/>
      <c r="DV327" s="9"/>
      <c r="DW327" s="9"/>
      <c r="DX327" s="9"/>
      <c r="DY327" s="9"/>
      <c r="DZ327" s="9"/>
      <c r="EA327" s="9"/>
      <c r="EB327" s="9"/>
      <c r="EC327" s="9"/>
      <c r="ED327" s="9"/>
    </row>
    <row r="328" spans="89:134">
      <c r="CL328" s="26">
        <v>13.058651719056066</v>
      </c>
      <c r="CM328" s="26">
        <v>8.3135530794310082</v>
      </c>
      <c r="CN328" s="26">
        <v>14.319711061141252</v>
      </c>
      <c r="CO328" s="26">
        <v>13.876923919928112</v>
      </c>
      <c r="CP328" s="26">
        <v>12.164359798197754</v>
      </c>
      <c r="CQ328" s="26">
        <v>10.660039866399492</v>
      </c>
      <c r="CR328" s="26">
        <v>14.398993990679099</v>
      </c>
      <c r="CS328" s="26">
        <v>14.277385399174147</v>
      </c>
      <c r="DS328" s="9"/>
      <c r="DT328" s="9"/>
      <c r="DU328" s="9"/>
      <c r="DV328" s="9"/>
      <c r="DW328" s="9"/>
      <c r="DX328" s="9"/>
      <c r="DY328" s="9"/>
      <c r="DZ328" s="9"/>
      <c r="EA328" s="9"/>
      <c r="EB328" s="9"/>
      <c r="EC328" s="9"/>
      <c r="ED328" s="9"/>
    </row>
    <row r="329" spans="89:134">
      <c r="DS329" s="9"/>
      <c r="DT329" s="9"/>
      <c r="DU329" s="9"/>
      <c r="DV329" s="9"/>
      <c r="DW329" s="9"/>
      <c r="DX329" s="9"/>
      <c r="DY329" s="9"/>
      <c r="DZ329" s="9"/>
      <c r="EA329" s="9"/>
      <c r="EB329" s="9"/>
      <c r="EC329" s="9"/>
      <c r="ED329" s="9"/>
    </row>
    <row r="330" spans="89:134">
      <c r="DS330" s="9"/>
      <c r="DT330" s="9"/>
      <c r="DU330" s="9"/>
      <c r="DV330" s="9"/>
      <c r="DW330" s="9"/>
      <c r="DX330" s="9"/>
      <c r="DY330" s="9"/>
      <c r="DZ330" s="9"/>
      <c r="EA330" s="9"/>
      <c r="EB330" s="9"/>
      <c r="EC330" s="9"/>
      <c r="ED330" s="9"/>
    </row>
    <row r="331" spans="89:134">
      <c r="DO331" s="4"/>
      <c r="DS331" s="9"/>
      <c r="DT331" s="9"/>
      <c r="DU331" s="9"/>
      <c r="DV331" s="9"/>
      <c r="DW331" s="9"/>
      <c r="DX331" s="9"/>
      <c r="DY331" s="9"/>
      <c r="DZ331" s="9"/>
      <c r="EA331" s="9"/>
      <c r="EB331" s="9"/>
      <c r="EC331" s="9"/>
      <c r="ED331" s="9"/>
    </row>
    <row r="332" spans="89:134">
      <c r="DO332" s="25"/>
      <c r="DS332" s="9"/>
      <c r="DT332" s="9"/>
      <c r="DU332" s="9"/>
      <c r="DV332" s="9"/>
      <c r="DW332" s="9"/>
      <c r="DX332" s="9"/>
      <c r="DY332" s="9"/>
      <c r="DZ332" s="9"/>
      <c r="EA332" s="9"/>
      <c r="EB332" s="9"/>
      <c r="EC332" s="9"/>
      <c r="ED332" s="9"/>
    </row>
    <row r="333" spans="89:134">
      <c r="DO333" s="4"/>
      <c r="DS333" s="9"/>
      <c r="DT333" s="9"/>
      <c r="DU333" s="9"/>
      <c r="DV333" s="9"/>
      <c r="DW333" s="9"/>
      <c r="DX333" s="9"/>
      <c r="DY333" s="9"/>
      <c r="DZ333" s="9"/>
      <c r="EA333" s="9"/>
      <c r="EB333" s="9"/>
      <c r="EC333" s="9"/>
      <c r="ED333" s="9"/>
    </row>
    <row r="334" spans="89:134">
      <c r="DS334" s="9"/>
      <c r="DT334" s="9"/>
      <c r="DU334" s="9"/>
      <c r="DV334" s="9"/>
      <c r="DW334" s="9"/>
      <c r="DX334" s="9"/>
      <c r="DY334" s="9"/>
      <c r="DZ334" s="9"/>
      <c r="EA334" s="9"/>
      <c r="EB334" s="9"/>
      <c r="EC334" s="9"/>
      <c r="ED334" s="9"/>
    </row>
    <row r="335" spans="89:134">
      <c r="DA335" s="8"/>
      <c r="DS335" s="9"/>
      <c r="DT335" s="9"/>
      <c r="DU335" s="9"/>
      <c r="DV335" s="9"/>
      <c r="DW335" s="9"/>
      <c r="DX335" s="9"/>
      <c r="DY335" s="9"/>
      <c r="DZ335" s="9"/>
      <c r="EA335" s="9"/>
      <c r="EB335" s="9"/>
      <c r="EC335" s="9"/>
      <c r="ED335" s="9"/>
    </row>
    <row r="336" spans="89:134">
      <c r="CL336" s="6" cm="1">
        <f t="array" ref="CL336:CS341">_xlfn.ANCHORARRAY(CL274)+_xlfn.ANCHORARRAY(CL323)</f>
        <v>21.281037952916765</v>
      </c>
      <c r="CM336" s="6">
        <v>25.95629092658853</v>
      </c>
      <c r="CN336" s="6">
        <v>25.381119474416874</v>
      </c>
      <c r="CO336" s="6">
        <v>27.932999749041663</v>
      </c>
      <c r="CP336" s="6">
        <v>26.833933533123041</v>
      </c>
      <c r="CQ336" s="6">
        <v>26.286512423569171</v>
      </c>
      <c r="CR336" s="6">
        <v>22.126659717028172</v>
      </c>
      <c r="CS336" s="6">
        <v>21.035029019355118</v>
      </c>
      <c r="DS336" s="9"/>
      <c r="DT336" s="9"/>
      <c r="DU336" s="9"/>
      <c r="DV336" s="9"/>
      <c r="DW336" s="9"/>
      <c r="DX336" s="9"/>
      <c r="DY336" s="9"/>
      <c r="DZ336" s="9"/>
      <c r="EA336" s="9"/>
      <c r="EB336" s="9"/>
      <c r="EC336" s="9"/>
      <c r="ED336" s="9"/>
    </row>
    <row r="337" spans="79:114">
      <c r="CL337" s="3">
        <v>12.053123805336181</v>
      </c>
      <c r="CM337" s="3">
        <v>12.296271993046423</v>
      </c>
      <c r="CN337" s="3">
        <v>12.800077792631605</v>
      </c>
      <c r="CO337" s="3">
        <v>13.599852736231172</v>
      </c>
      <c r="CP337" s="3">
        <v>12.815997138654939</v>
      </c>
      <c r="CQ337" s="3">
        <v>12.247713319678727</v>
      </c>
      <c r="CR337" s="3">
        <v>11.726544479588625</v>
      </c>
      <c r="CS337" s="3">
        <v>11.294009246493545</v>
      </c>
    </row>
    <row r="338" spans="79:114">
      <c r="CL338" s="3">
        <v>14.976951252561189</v>
      </c>
      <c r="CM338" s="3">
        <v>11.460719743194158</v>
      </c>
      <c r="CN338" s="3">
        <v>16.458650327237557</v>
      </c>
      <c r="CO338" s="3">
        <v>18.040972845845058</v>
      </c>
      <c r="CP338" s="3">
        <v>12.118617375233155</v>
      </c>
      <c r="CQ338" s="3">
        <v>11.824192406653205</v>
      </c>
      <c r="CR338" s="3">
        <v>15.772764264868179</v>
      </c>
      <c r="CS338" s="3">
        <v>14.872419856466124</v>
      </c>
    </row>
    <row r="339" spans="79:114">
      <c r="CL339" s="3">
        <v>15.151211316858067</v>
      </c>
      <c r="CM339" s="3">
        <v>19.251132200257508</v>
      </c>
      <c r="CN339" s="3">
        <v>17.482360999324449</v>
      </c>
      <c r="CO339" s="3">
        <v>21.111789573010235</v>
      </c>
      <c r="CP339" s="3">
        <v>17.910450218515095</v>
      </c>
      <c r="CQ339" s="3">
        <v>18.435451768348095</v>
      </c>
      <c r="CR339" s="3">
        <v>15.516740277464848</v>
      </c>
      <c r="CS339" s="3">
        <v>15.38134035822112</v>
      </c>
    </row>
    <row r="340" spans="79:114">
      <c r="CL340" s="3">
        <v>-0.17166251304150926</v>
      </c>
      <c r="CM340" s="3">
        <v>1.0201016102447529</v>
      </c>
      <c r="CN340" s="3">
        <v>-0.750933153433051</v>
      </c>
      <c r="CO340" s="3">
        <v>-1.1021024921777522</v>
      </c>
      <c r="CP340" s="3">
        <v>0.5915203519142338</v>
      </c>
      <c r="CQ340" s="3">
        <v>0.63718144496240425</v>
      </c>
      <c r="CR340" s="3">
        <v>-0.62968986870948118</v>
      </c>
      <c r="CS340" s="3">
        <v>-0.57809695772154335</v>
      </c>
    </row>
    <row r="341" spans="79:114">
      <c r="CL341" s="2">
        <v>16.540703799553555</v>
      </c>
      <c r="CM341" s="2">
        <v>13.454348851901692</v>
      </c>
      <c r="CN341" s="2">
        <v>19.037471268010886</v>
      </c>
      <c r="CO341" s="2">
        <v>18.243857638785833</v>
      </c>
      <c r="CP341" s="2">
        <v>17.69801069913332</v>
      </c>
      <c r="CQ341" s="2">
        <v>16.6321959478963</v>
      </c>
      <c r="CR341" s="2">
        <v>19.14383906626399</v>
      </c>
      <c r="CS341" s="2">
        <v>19.114673707341197</v>
      </c>
    </row>
    <row r="342" spans="79:114">
      <c r="DC342" s="4"/>
      <c r="DD342" s="4"/>
      <c r="DE342" s="4"/>
      <c r="DF342" s="4"/>
      <c r="DG342" s="4"/>
      <c r="DH342" s="4"/>
      <c r="DI342" s="4"/>
      <c r="DJ342" s="4"/>
    </row>
    <row r="343" spans="79:114">
      <c r="CK343" s="1" t="s">
        <v>37</v>
      </c>
      <c r="DC343" s="4"/>
      <c r="DD343" s="4"/>
      <c r="DE343" s="4"/>
      <c r="DI343" s="4"/>
      <c r="DJ343" s="4"/>
    </row>
    <row r="344" spans="79:114">
      <c r="CL344" s="6" cm="1">
        <f t="array" ref="CL344:CL349">NORMALIZE(CL336:CL341)</f>
        <v>1.0985691619227063</v>
      </c>
      <c r="CM344" s="6" cm="1">
        <f t="array" ref="CM344:CM349">NORMALIZE(CM336:CM341)</f>
        <v>1.4429425506706213</v>
      </c>
      <c r="CN344" s="6" cm="1">
        <f t="array" ref="CN344:CN349">NORMALIZE(CN336:CN341)</f>
        <v>1.1747408771740042</v>
      </c>
      <c r="CO344" s="6" cm="1">
        <f t="array" ref="CO344:CO349">NORMALIZE(CO336:CO341)</f>
        <v>1.1924114442367695</v>
      </c>
      <c r="CP344" s="6" cm="1">
        <f t="array" ref="CP344:CP349">NORMALIZE(CP336:CP341)</f>
        <v>1.4039379055112031</v>
      </c>
      <c r="CQ344" s="6" cm="1">
        <f t="array" ref="CQ344:CQ349">NORMALIZE(CQ336:CQ341)</f>
        <v>1.4010361810942404</v>
      </c>
      <c r="CR344" s="6" cm="1">
        <f t="array" ref="CR344:CR349">NORMALIZE(CR336:CR341)</f>
        <v>1.0274842519738854</v>
      </c>
      <c r="CS344" s="6" cm="1">
        <f t="array" ref="CS344:CS349">NORMALIZE(CS336:CS341)</f>
        <v>0.97532025232779229</v>
      </c>
      <c r="DC344" s="4"/>
      <c r="DD344" s="4"/>
      <c r="DE344" s="4"/>
      <c r="DF344" s="4"/>
      <c r="DG344" s="4"/>
      <c r="DH344" s="4"/>
      <c r="DI344" s="4"/>
      <c r="DJ344" s="4"/>
    </row>
    <row r="345" spans="79:114">
      <c r="CL345" s="3">
        <v>-0.17246180118184623</v>
      </c>
      <c r="CM345" s="3">
        <v>-0.19281909584160037</v>
      </c>
      <c r="CN345" s="3">
        <v>-0.25835047097338582</v>
      </c>
      <c r="CO345" s="3">
        <v>-0.27734815901864568</v>
      </c>
      <c r="CP345" s="3">
        <v>-0.21284524434243712</v>
      </c>
      <c r="CQ345" s="3">
        <v>-0.24590863084241305</v>
      </c>
      <c r="CR345" s="3">
        <v>-0.27825260117051553</v>
      </c>
      <c r="CS345" s="3">
        <v>-0.28887742403039668</v>
      </c>
      <c r="DC345" s="24"/>
      <c r="DD345" s="24"/>
      <c r="DE345" s="24"/>
      <c r="DF345" s="24"/>
      <c r="DG345" s="24"/>
      <c r="DH345" s="24"/>
      <c r="DI345" s="24"/>
      <c r="DJ345" s="24"/>
    </row>
    <row r="346" spans="79:114">
      <c r="CL346" s="3">
        <v>0.2302592424650842</v>
      </c>
      <c r="CM346" s="3">
        <v>-0.29287491059667725</v>
      </c>
      <c r="CN346" s="3">
        <v>0.1583931324997932</v>
      </c>
      <c r="CO346" s="3">
        <v>0.17805629085421171</v>
      </c>
      <c r="CP346" s="3">
        <v>-0.2932787560106887</v>
      </c>
      <c r="CQ346" s="3">
        <v>-0.2955934767677858</v>
      </c>
      <c r="CR346" s="3">
        <v>0.22975122080081284</v>
      </c>
      <c r="CS346" s="3">
        <v>0.17553169161334287</v>
      </c>
    </row>
    <row r="347" spans="79:114">
      <c r="CL347" s="3">
        <v>0.25426140956500165</v>
      </c>
      <c r="CM347" s="3">
        <v>0.64001236941171746</v>
      </c>
      <c r="CN347" s="3">
        <v>0.27500278568120573</v>
      </c>
      <c r="CO347" s="3">
        <v>0.49294613120500758</v>
      </c>
      <c r="CP347" s="3">
        <v>0.37473238944453746</v>
      </c>
      <c r="CQ347" s="3">
        <v>0.47999845424671478</v>
      </c>
      <c r="CR347" s="3">
        <v>0.1976073504677173</v>
      </c>
      <c r="CS347" s="3">
        <v>0.24157981909606827</v>
      </c>
      <c r="DC347" s="4"/>
      <c r="DD347" s="4"/>
      <c r="DE347" s="4"/>
      <c r="DF347" s="4"/>
      <c r="DG347" s="4"/>
      <c r="DH347" s="4"/>
      <c r="DI347" s="4"/>
      <c r="DJ347" s="4"/>
    </row>
    <row r="348" spans="79:114">
      <c r="CL348" s="3">
        <v>-1.8562748145559245</v>
      </c>
      <c r="CM348" s="3">
        <v>-1.5431193495573616</v>
      </c>
      <c r="CN348" s="3">
        <v>-1.8019298530822394</v>
      </c>
      <c r="CO348" s="3">
        <v>-1.7849263527169563</v>
      </c>
      <c r="CP348" s="3">
        <v>-1.6227766014556668</v>
      </c>
      <c r="CQ348" s="3">
        <v>-1.6079841968066069</v>
      </c>
      <c r="CR348" s="3">
        <v>-1.8295806572847888</v>
      </c>
      <c r="CS348" s="3">
        <v>-1.8296492761377576</v>
      </c>
      <c r="DC348" s="4"/>
      <c r="DD348" s="4"/>
      <c r="DE348" s="4"/>
      <c r="DF348" s="4"/>
      <c r="DG348" s="4"/>
      <c r="DH348" s="4"/>
      <c r="DI348" s="4"/>
      <c r="DJ348" s="4"/>
    </row>
    <row r="349" spans="79:114">
      <c r="CL349" s="2">
        <v>0.44564680178497829</v>
      </c>
      <c r="CM349" s="2">
        <v>-5.4141564086702128E-2</v>
      </c>
      <c r="CN349" s="2">
        <v>0.45214352870062263</v>
      </c>
      <c r="CO349" s="2">
        <v>0.19886064543961274</v>
      </c>
      <c r="CP349" s="2">
        <v>0.35023030685305112</v>
      </c>
      <c r="CQ349" s="2">
        <v>0.26845166907584878</v>
      </c>
      <c r="CR349" s="2">
        <v>0.65299043521288658</v>
      </c>
      <c r="CS349" s="2">
        <v>0.72609493713094941</v>
      </c>
      <c r="DJ349" s="4"/>
    </row>
    <row r="350" spans="79:114">
      <c r="CA350" s="23" t="s">
        <v>36</v>
      </c>
      <c r="CB350" s="4"/>
      <c r="CC350" s="4"/>
      <c r="CD350" s="4"/>
      <c r="CE350" s="4"/>
      <c r="CF350" s="4"/>
      <c r="CG350" s="4"/>
      <c r="CL350" s="4">
        <v>1</v>
      </c>
      <c r="CM350" s="4">
        <v>1</v>
      </c>
      <c r="CN350" s="4">
        <v>1</v>
      </c>
      <c r="CO350" s="4">
        <v>1</v>
      </c>
      <c r="CP350" s="4">
        <v>1</v>
      </c>
      <c r="CQ350" s="4">
        <v>1</v>
      </c>
      <c r="CR350" s="4">
        <v>1</v>
      </c>
      <c r="CS350" s="4">
        <v>1</v>
      </c>
      <c r="DJ350" s="4"/>
    </row>
    <row r="351" spans="79:114">
      <c r="CA351" s="1" t="s">
        <v>35</v>
      </c>
      <c r="CB351" s="4"/>
      <c r="CC351" s="4"/>
      <c r="CD351" s="4"/>
      <c r="CE351" s="4"/>
      <c r="CF351" s="4"/>
      <c r="CG351" s="1" t="s">
        <v>34</v>
      </c>
      <c r="CL351" s="4" t="s">
        <v>8</v>
      </c>
      <c r="CM351" s="4" t="s">
        <v>8</v>
      </c>
      <c r="CN351" s="4" t="s">
        <v>8</v>
      </c>
      <c r="CO351" s="4" t="s">
        <v>8</v>
      </c>
      <c r="CP351" s="4" t="s">
        <v>8</v>
      </c>
      <c r="CQ351" s="4" t="s">
        <v>8</v>
      </c>
      <c r="CR351" s="4" t="s">
        <v>8</v>
      </c>
      <c r="CS351" s="4" t="s">
        <v>8</v>
      </c>
      <c r="DJ351" s="4"/>
    </row>
    <row r="352" spans="79:114">
      <c r="CA352" s="18">
        <v>1</v>
      </c>
      <c r="CB352" s="22">
        <v>0</v>
      </c>
      <c r="CC352" s="22">
        <v>0</v>
      </c>
      <c r="CD352" s="22">
        <v>0</v>
      </c>
      <c r="CE352" s="22">
        <v>0</v>
      </c>
      <c r="CF352" s="22">
        <v>0</v>
      </c>
      <c r="CG352" s="16">
        <v>2</v>
      </c>
      <c r="CH352" s="4" t="s">
        <v>10</v>
      </c>
      <c r="CL352" s="6" cm="1">
        <f t="array" ref="CL352:CS357">MMULT($CA352:$CG357,CL344:CS350)</f>
        <v>3.0985691619227063</v>
      </c>
      <c r="CM352" s="6">
        <v>3.4429425506706215</v>
      </c>
      <c r="CN352" s="6">
        <v>3.1747408771740044</v>
      </c>
      <c r="CO352" s="6">
        <v>3.1924114442367695</v>
      </c>
      <c r="CP352" s="6">
        <v>3.4039379055112029</v>
      </c>
      <c r="CQ352" s="6">
        <v>3.4010361810942404</v>
      </c>
      <c r="CR352" s="6">
        <v>3.0274842519738856</v>
      </c>
      <c r="CS352" s="6">
        <v>2.9753202523277924</v>
      </c>
      <c r="DJ352" s="4"/>
    </row>
    <row r="353" spans="77:114">
      <c r="CA353" s="21">
        <v>0</v>
      </c>
      <c r="CB353" s="14">
        <v>2</v>
      </c>
      <c r="CC353" s="4">
        <v>0</v>
      </c>
      <c r="CD353" s="4">
        <v>0</v>
      </c>
      <c r="CE353" s="4">
        <v>0</v>
      </c>
      <c r="CF353" s="4">
        <v>0</v>
      </c>
      <c r="CG353" s="13">
        <v>3</v>
      </c>
      <c r="CH353" s="4" t="s">
        <v>10</v>
      </c>
      <c r="CL353" s="3">
        <v>2.6550763976363077</v>
      </c>
      <c r="CM353" s="3">
        <v>2.6143618083167994</v>
      </c>
      <c r="CN353" s="3">
        <v>2.4832990580532286</v>
      </c>
      <c r="CO353" s="3">
        <v>2.4453036819627085</v>
      </c>
      <c r="CP353" s="3">
        <v>2.5743095113151258</v>
      </c>
      <c r="CQ353" s="3">
        <v>2.508182738315174</v>
      </c>
      <c r="CR353" s="3">
        <v>2.4434947976589689</v>
      </c>
      <c r="CS353" s="3">
        <v>2.4222451519392068</v>
      </c>
      <c r="DJ353" s="4"/>
    </row>
    <row r="354" spans="77:114">
      <c r="CA354" s="21">
        <v>0</v>
      </c>
      <c r="CB354" s="4">
        <v>0</v>
      </c>
      <c r="CC354" s="14">
        <v>4</v>
      </c>
      <c r="CD354" s="4">
        <v>0</v>
      </c>
      <c r="CE354" s="4">
        <v>0</v>
      </c>
      <c r="CF354" s="4">
        <v>0</v>
      </c>
      <c r="CG354" s="13">
        <v>0</v>
      </c>
      <c r="CH354" s="4" t="s">
        <v>10</v>
      </c>
      <c r="CL354" s="3">
        <v>0.92103696986033678</v>
      </c>
      <c r="CM354" s="3">
        <v>-1.171499642386709</v>
      </c>
      <c r="CN354" s="3">
        <v>0.6335725299991728</v>
      </c>
      <c r="CO354" s="3">
        <v>0.71222516341684683</v>
      </c>
      <c r="CP354" s="3">
        <v>-1.1731150240427548</v>
      </c>
      <c r="CQ354" s="3">
        <v>-1.1823739070711432</v>
      </c>
      <c r="CR354" s="3">
        <v>0.91900488320325135</v>
      </c>
      <c r="CS354" s="3">
        <v>0.70212676645337146</v>
      </c>
      <c r="DJ354" s="4"/>
    </row>
    <row r="355" spans="77:114">
      <c r="CA355" s="21">
        <v>0</v>
      </c>
      <c r="CB355" s="4">
        <v>0</v>
      </c>
      <c r="CC355" s="4">
        <v>0</v>
      </c>
      <c r="CD355" s="14">
        <v>5</v>
      </c>
      <c r="CE355" s="4">
        <v>0</v>
      </c>
      <c r="CF355" s="4">
        <v>0</v>
      </c>
      <c r="CG355" s="13">
        <v>1</v>
      </c>
      <c r="CH355" s="4" t="s">
        <v>10</v>
      </c>
      <c r="CL355" s="3">
        <v>2.2713070478250081</v>
      </c>
      <c r="CM355" s="3">
        <v>4.2000618470585875</v>
      </c>
      <c r="CN355" s="3">
        <v>2.3750139284060285</v>
      </c>
      <c r="CO355" s="3">
        <v>3.4647306560250377</v>
      </c>
      <c r="CP355" s="3">
        <v>2.8736619472226872</v>
      </c>
      <c r="CQ355" s="3">
        <v>3.3999922712335739</v>
      </c>
      <c r="CR355" s="3">
        <v>1.9880367523385865</v>
      </c>
      <c r="CS355" s="3">
        <v>2.2078990954803412</v>
      </c>
      <c r="DJ355" s="4"/>
    </row>
    <row r="356" spans="77:114">
      <c r="CA356" s="21">
        <v>0</v>
      </c>
      <c r="CB356" s="4">
        <v>0</v>
      </c>
      <c r="CC356" s="4">
        <v>0</v>
      </c>
      <c r="CD356" s="4">
        <v>0</v>
      </c>
      <c r="CE356" s="14">
        <v>4</v>
      </c>
      <c r="CF356" s="4">
        <v>0</v>
      </c>
      <c r="CG356" s="13">
        <v>4</v>
      </c>
      <c r="CH356" s="4" t="s">
        <v>10</v>
      </c>
      <c r="CL356" s="3">
        <v>-3.4250992582236979</v>
      </c>
      <c r="CM356" s="3">
        <v>-2.1724773982294465</v>
      </c>
      <c r="CN356" s="3">
        <v>-3.2077194123289576</v>
      </c>
      <c r="CO356" s="3">
        <v>-3.1397054108678253</v>
      </c>
      <c r="CP356" s="3">
        <v>-2.4911064058226673</v>
      </c>
      <c r="CQ356" s="3">
        <v>-2.4319367872264275</v>
      </c>
      <c r="CR356" s="3">
        <v>-3.3183226291391552</v>
      </c>
      <c r="CS356" s="3">
        <v>-3.3185971045510305</v>
      </c>
      <c r="DJ356" s="4"/>
    </row>
    <row r="357" spans="77:114">
      <c r="CA357" s="20">
        <v>0</v>
      </c>
      <c r="CB357" s="19">
        <v>0</v>
      </c>
      <c r="CC357" s="19">
        <v>0</v>
      </c>
      <c r="CD357" s="19">
        <v>0</v>
      </c>
      <c r="CE357" s="19">
        <v>0</v>
      </c>
      <c r="CF357" s="11">
        <v>5</v>
      </c>
      <c r="CG357" s="10">
        <v>2</v>
      </c>
      <c r="CH357" s="4" t="s">
        <v>10</v>
      </c>
      <c r="CL357" s="2">
        <v>4.2282340089248915</v>
      </c>
      <c r="CM357" s="2">
        <v>1.7292921795664893</v>
      </c>
      <c r="CN357" s="2">
        <v>4.2607176435031135</v>
      </c>
      <c r="CO357" s="2">
        <v>2.9943032271980634</v>
      </c>
      <c r="CP357" s="2">
        <v>3.7511515342652557</v>
      </c>
      <c r="CQ357" s="2">
        <v>3.3422583453792436</v>
      </c>
      <c r="CR357" s="2">
        <v>5.2649521760644333</v>
      </c>
      <c r="CS357" s="2">
        <v>5.6304746856547467</v>
      </c>
    </row>
    <row r="358" spans="77:114">
      <c r="CL358" s="4">
        <v>1</v>
      </c>
      <c r="CM358" s="4">
        <v>1</v>
      </c>
      <c r="CN358" s="4">
        <v>1</v>
      </c>
      <c r="CO358" s="4">
        <v>1</v>
      </c>
      <c r="CP358" s="4">
        <v>1</v>
      </c>
      <c r="CQ358" s="4">
        <v>1</v>
      </c>
      <c r="CR358" s="4">
        <v>1</v>
      </c>
      <c r="CS358" s="4">
        <v>1</v>
      </c>
    </row>
    <row r="359" spans="77:114">
      <c r="CL359" s="4" t="s">
        <v>8</v>
      </c>
      <c r="CM359" s="4" t="s">
        <v>8</v>
      </c>
      <c r="CN359" s="4" t="s">
        <v>8</v>
      </c>
      <c r="CO359" s="4" t="s">
        <v>8</v>
      </c>
      <c r="CP359" s="4" t="s">
        <v>8</v>
      </c>
      <c r="CQ359" s="4" t="s">
        <v>8</v>
      </c>
      <c r="CR359" s="4" t="s">
        <v>8</v>
      </c>
      <c r="CS359" s="4" t="s">
        <v>8</v>
      </c>
    </row>
    <row r="364" spans="77:114">
      <c r="CL364" s="8" t="s">
        <v>33</v>
      </c>
    </row>
    <row r="367" spans="77:114">
      <c r="BY367" s="4" cm="1">
        <f t="array" ref="BY367:BY390">_xlfn.SEQUENCE(24,1,0)</f>
        <v>0</v>
      </c>
      <c r="BZ367" s="4"/>
      <c r="CA367" s="18">
        <v>0</v>
      </c>
      <c r="CB367" s="17">
        <v>2</v>
      </c>
      <c r="CC367" s="17">
        <v>0</v>
      </c>
      <c r="CD367" s="17">
        <v>0</v>
      </c>
      <c r="CE367" s="17">
        <v>1</v>
      </c>
      <c r="CF367" s="17">
        <v>1</v>
      </c>
      <c r="CG367" s="16">
        <v>0</v>
      </c>
      <c r="CH367" s="4" t="s">
        <v>10</v>
      </c>
      <c r="CL367" s="6" cm="1">
        <f t="array" ref="CL367:CS390">MMULT($CA367:$CG390,CL352:CS358)</f>
        <v>6.113287545973809</v>
      </c>
      <c r="CM367" s="6">
        <v>4.7855383979706421</v>
      </c>
      <c r="CN367" s="6">
        <v>6.0195963472806131</v>
      </c>
      <c r="CO367" s="6">
        <v>4.7452051802556552</v>
      </c>
      <c r="CP367" s="6">
        <v>6.4086641510728395</v>
      </c>
      <c r="CQ367" s="6">
        <v>5.9266870347831642</v>
      </c>
      <c r="CR367" s="6">
        <v>6.833619142243216</v>
      </c>
      <c r="CS367" s="6">
        <v>7.1563678849821297</v>
      </c>
    </row>
    <row r="368" spans="77:114">
      <c r="BY368" s="4">
        <v>1</v>
      </c>
      <c r="BZ368" s="4"/>
      <c r="CA368" s="15">
        <v>1</v>
      </c>
      <c r="CB368" s="14">
        <v>0</v>
      </c>
      <c r="CC368" s="14">
        <v>-1</v>
      </c>
      <c r="CD368" s="14">
        <v>-2</v>
      </c>
      <c r="CE368" s="14">
        <v>0</v>
      </c>
      <c r="CF368" s="14">
        <v>1</v>
      </c>
      <c r="CG368" s="13">
        <v>-3</v>
      </c>
      <c r="CH368" s="4" t="s">
        <v>10</v>
      </c>
      <c r="CL368" s="3">
        <v>-1.1368478946627554</v>
      </c>
      <c r="CM368" s="3">
        <v>-5.0563893214933557</v>
      </c>
      <c r="CN368" s="3">
        <v>-0.94814186613411167</v>
      </c>
      <c r="CO368" s="3">
        <v>-4.4549718040320894</v>
      </c>
      <c r="CP368" s="3">
        <v>-0.41911943062616119</v>
      </c>
      <c r="CQ368" s="3">
        <v>-1.8743161089225211</v>
      </c>
      <c r="CR368" s="3">
        <v>0.39735804015789489</v>
      </c>
      <c r="CS368" s="3">
        <v>0.48786998056848496</v>
      </c>
    </row>
    <row r="369" spans="77:132">
      <c r="BY369" s="4">
        <v>2</v>
      </c>
      <c r="BZ369" s="4"/>
      <c r="CA369" s="15">
        <v>-1</v>
      </c>
      <c r="CB369" s="14">
        <v>2</v>
      </c>
      <c r="CC369" s="14">
        <v>-1</v>
      </c>
      <c r="CD369" s="14">
        <v>-2</v>
      </c>
      <c r="CE369" s="14">
        <v>-2</v>
      </c>
      <c r="CF369" s="14">
        <v>0</v>
      </c>
      <c r="CG369" s="13">
        <v>0</v>
      </c>
      <c r="CH369" s="4" t="s">
        <v>10</v>
      </c>
      <c r="CL369" s="3">
        <v>3.5981310842869516</v>
      </c>
      <c r="CM369" s="3">
        <v>-1.0978881893085957</v>
      </c>
      <c r="CN369" s="3">
        <v>2.8236956767791384</v>
      </c>
      <c r="CO369" s="3">
        <v>0.3359202659573759</v>
      </c>
      <c r="CP369" s="3">
        <v>2.1526850583617634</v>
      </c>
      <c r="CQ369" s="3">
        <v>0.86159223459295831</v>
      </c>
      <c r="CR369" s="3">
        <v>3.6010722137419382</v>
      </c>
      <c r="CS369" s="3">
        <v>3.388439303238628</v>
      </c>
    </row>
    <row r="370" spans="77:132">
      <c r="BY370" s="4">
        <v>3</v>
      </c>
      <c r="BZ370" s="4"/>
      <c r="CA370" s="15">
        <v>1</v>
      </c>
      <c r="CB370" s="14">
        <v>0</v>
      </c>
      <c r="CC370" s="14">
        <v>0</v>
      </c>
      <c r="CD370" s="14">
        <v>1</v>
      </c>
      <c r="CE370" s="14">
        <v>0</v>
      </c>
      <c r="CF370" s="14">
        <v>1</v>
      </c>
      <c r="CG370" s="13">
        <v>-4</v>
      </c>
      <c r="CH370" s="4" t="s">
        <v>10</v>
      </c>
      <c r="CL370" s="3">
        <v>5.5981102186726055</v>
      </c>
      <c r="CM370" s="3">
        <v>5.3722965772956979</v>
      </c>
      <c r="CN370" s="3">
        <v>5.8104724490831465</v>
      </c>
      <c r="CO370" s="3">
        <v>5.6514453274598715</v>
      </c>
      <c r="CP370" s="3">
        <v>6.0287513869991454</v>
      </c>
      <c r="CQ370" s="3">
        <v>6.1432867977070593</v>
      </c>
      <c r="CR370" s="3">
        <v>6.2804731803769052</v>
      </c>
      <c r="CS370" s="3">
        <v>6.8136940334628804</v>
      </c>
    </row>
    <row r="371" spans="77:132">
      <c r="BY371" s="4">
        <v>4</v>
      </c>
      <c r="BZ371" s="4"/>
      <c r="CA371" s="15">
        <v>0</v>
      </c>
      <c r="CB371" s="14">
        <v>1</v>
      </c>
      <c r="CC371" s="14">
        <v>-2</v>
      </c>
      <c r="CD371" s="14">
        <v>0</v>
      </c>
      <c r="CE371" s="14">
        <v>0</v>
      </c>
      <c r="CF371" s="14">
        <v>0</v>
      </c>
      <c r="CG371" s="13">
        <v>0</v>
      </c>
      <c r="CH371" s="4" t="s">
        <v>10</v>
      </c>
      <c r="CL371" s="3">
        <v>0.81300245791563408</v>
      </c>
      <c r="CM371" s="3">
        <v>4.957361093090217</v>
      </c>
      <c r="CN371" s="3">
        <v>1.216153998054883</v>
      </c>
      <c r="CO371" s="3">
        <v>1.0208533551290149</v>
      </c>
      <c r="CP371" s="3">
        <v>4.9205395594006358</v>
      </c>
      <c r="CQ371" s="3">
        <v>4.8729305524574604</v>
      </c>
      <c r="CR371" s="3">
        <v>0.60548503125246622</v>
      </c>
      <c r="CS371" s="3">
        <v>1.0179916190324638</v>
      </c>
    </row>
    <row r="372" spans="77:132">
      <c r="BY372" s="4">
        <v>5</v>
      </c>
      <c r="BZ372" s="4"/>
      <c r="CA372" s="15">
        <v>-2</v>
      </c>
      <c r="CB372" s="14">
        <v>-1</v>
      </c>
      <c r="CC372" s="14">
        <v>0</v>
      </c>
      <c r="CD372" s="14">
        <v>1</v>
      </c>
      <c r="CE372" s="14">
        <v>-2</v>
      </c>
      <c r="CF372" s="14">
        <v>1</v>
      </c>
      <c r="CG372" s="13">
        <v>2</v>
      </c>
      <c r="CH372" s="4" t="s">
        <v>10</v>
      </c>
      <c r="CL372" s="3">
        <v>6.4975248517155748</v>
      </c>
      <c r="CM372" s="3">
        <v>2.7740619134259279</v>
      </c>
      <c r="CN372" s="3">
        <v>6.2183895841658199</v>
      </c>
      <c r="CO372" s="3">
        <v>5.9083181345225046</v>
      </c>
      <c r="CP372" s="3">
        <v>4.2248409707957464</v>
      </c>
      <c r="CQ372" s="3">
        <v>4.2958690905620172</v>
      </c>
      <c r="CR372" s="3">
        <v>7.3911708850745894</v>
      </c>
      <c r="CS372" s="3">
        <v>8.1026823336423579</v>
      </c>
    </row>
    <row r="373" spans="77:132">
      <c r="BY373" s="4">
        <v>6</v>
      </c>
      <c r="BZ373" s="4"/>
      <c r="CA373" s="15">
        <v>0</v>
      </c>
      <c r="CB373" s="14">
        <v>2</v>
      </c>
      <c r="CC373" s="14">
        <v>1</v>
      </c>
      <c r="CD373" s="14">
        <v>-2</v>
      </c>
      <c r="CE373" s="14">
        <v>0</v>
      </c>
      <c r="CF373" s="14">
        <v>0</v>
      </c>
      <c r="CG373" s="13">
        <v>0</v>
      </c>
      <c r="CH373" s="4" t="s">
        <v>10</v>
      </c>
      <c r="CL373" s="3">
        <v>1.6885756694829359</v>
      </c>
      <c r="CM373" s="3">
        <v>-4.3428997198702852</v>
      </c>
      <c r="CN373" s="3">
        <v>0.85014278929357268</v>
      </c>
      <c r="CO373" s="3">
        <v>-1.326628784707812</v>
      </c>
      <c r="CP373" s="3">
        <v>-1.7718198958578775</v>
      </c>
      <c r="CQ373" s="3">
        <v>-2.9659929729079431</v>
      </c>
      <c r="CR373" s="3">
        <v>1.8299209738440161</v>
      </c>
      <c r="CS373" s="3">
        <v>1.1308188793711027</v>
      </c>
    </row>
    <row r="374" spans="77:132">
      <c r="BY374" s="4">
        <v>7</v>
      </c>
      <c r="BZ374" s="4"/>
      <c r="CA374" s="15">
        <v>-2</v>
      </c>
      <c r="CB374" s="14">
        <v>0</v>
      </c>
      <c r="CC374" s="14">
        <v>1</v>
      </c>
      <c r="CD374" s="14">
        <v>0</v>
      </c>
      <c r="CE374" s="14">
        <v>0</v>
      </c>
      <c r="CF374" s="14">
        <v>1</v>
      </c>
      <c r="CG374" s="13">
        <v>-1</v>
      </c>
      <c r="CH374" s="4" t="s">
        <v>10</v>
      </c>
      <c r="CL374" s="3">
        <v>-2.0478673450601841</v>
      </c>
      <c r="CM374" s="3">
        <v>-7.3280925641614623</v>
      </c>
      <c r="CN374" s="3">
        <v>-2.4551915808457228</v>
      </c>
      <c r="CO374" s="3">
        <v>-3.6782944978586283</v>
      </c>
      <c r="CP374" s="3">
        <v>-5.2298393007999042</v>
      </c>
      <c r="CQ374" s="3">
        <v>-5.6421879238803809</v>
      </c>
      <c r="CR374" s="3">
        <v>-0.87101144468008673</v>
      </c>
      <c r="CS374" s="3">
        <v>-0.61803905254746638</v>
      </c>
    </row>
    <row r="375" spans="77:132">
      <c r="BY375" s="4">
        <v>8</v>
      </c>
      <c r="BZ375" s="4"/>
      <c r="CA375" s="15">
        <v>1</v>
      </c>
      <c r="CB375" s="14">
        <v>-1</v>
      </c>
      <c r="CC375" s="14">
        <v>2</v>
      </c>
      <c r="CD375" s="14">
        <v>-1</v>
      </c>
      <c r="CE375" s="14">
        <v>0</v>
      </c>
      <c r="CF375" s="14">
        <v>0</v>
      </c>
      <c r="CG375" s="13">
        <v>0</v>
      </c>
      <c r="CH375" s="4" t="s">
        <v>10</v>
      </c>
      <c r="CL375" s="3">
        <v>1.4259656182064262E-2</v>
      </c>
      <c r="CM375" s="3">
        <v>-5.714480389478183</v>
      </c>
      <c r="CN375" s="3">
        <v>-0.4164270492869071</v>
      </c>
      <c r="CO375" s="3">
        <v>-1.2931725669172831</v>
      </c>
      <c r="CP375" s="3">
        <v>-4.3902636011121192</v>
      </c>
      <c r="CQ375" s="3">
        <v>-4.8718866425967935</v>
      </c>
      <c r="CR375" s="3">
        <v>0.43396246838283292</v>
      </c>
      <c r="CS375" s="3">
        <v>-0.25057046218501267</v>
      </c>
    </row>
    <row r="376" spans="77:132">
      <c r="BY376" s="4">
        <v>9</v>
      </c>
      <c r="BZ376" s="4"/>
      <c r="CA376" s="15">
        <v>1</v>
      </c>
      <c r="CB376" s="14">
        <v>-1</v>
      </c>
      <c r="CC376" s="14">
        <v>-1</v>
      </c>
      <c r="CD376" s="14">
        <v>0</v>
      </c>
      <c r="CE376" s="14">
        <v>-1</v>
      </c>
      <c r="CF376" s="14">
        <v>0</v>
      </c>
      <c r="CG376" s="13">
        <v>-1</v>
      </c>
      <c r="CH376" s="4" t="s">
        <v>10</v>
      </c>
      <c r="CL376" s="3">
        <v>1.9475550526497596</v>
      </c>
      <c r="CM376" s="3">
        <v>3.172557782969978</v>
      </c>
      <c r="CN376" s="3">
        <v>2.2655887014505609</v>
      </c>
      <c r="CO376" s="3">
        <v>2.1745880097250394</v>
      </c>
      <c r="CP376" s="3">
        <v>3.493849824061499</v>
      </c>
      <c r="CQ376" s="3">
        <v>3.5071641370766375</v>
      </c>
      <c r="CR376" s="3">
        <v>1.9833072002508203</v>
      </c>
      <c r="CS376" s="3">
        <v>2.1695454384862449</v>
      </c>
      <c r="DA376" s="8"/>
    </row>
    <row r="377" spans="77:132">
      <c r="BY377" s="4">
        <v>10</v>
      </c>
      <c r="BZ377" s="4"/>
      <c r="CA377" s="15">
        <v>1</v>
      </c>
      <c r="CB377" s="14">
        <v>0</v>
      </c>
      <c r="CC377" s="14">
        <v>2</v>
      </c>
      <c r="CD377" s="14">
        <v>1</v>
      </c>
      <c r="CE377" s="14">
        <v>-2</v>
      </c>
      <c r="CF377" s="14">
        <v>0</v>
      </c>
      <c r="CG377" s="13">
        <v>0</v>
      </c>
      <c r="CH377" s="4" t="s">
        <v>10</v>
      </c>
      <c r="CL377" s="3">
        <v>14.062148665915783</v>
      </c>
      <c r="CM377" s="3">
        <v>9.6449599094146841</v>
      </c>
      <c r="CN377" s="3">
        <v>13.232338690236293</v>
      </c>
      <c r="CO377" s="3">
        <v>14.361003248831151</v>
      </c>
      <c r="CP377" s="3">
        <v>8.9135826162937146</v>
      </c>
      <c r="CQ377" s="3">
        <v>9.3001542126383825</v>
      </c>
      <c r="CR377" s="3">
        <v>13.490176028997286</v>
      </c>
      <c r="CS377" s="3">
        <v>13.224667089816938</v>
      </c>
      <c r="DT377" s="4"/>
      <c r="EB377" s="4"/>
    </row>
    <row r="378" spans="77:132">
      <c r="BY378" s="4">
        <v>11</v>
      </c>
      <c r="BZ378" s="4"/>
      <c r="CA378" s="15">
        <v>0</v>
      </c>
      <c r="CB378" s="14">
        <v>0</v>
      </c>
      <c r="CC378" s="14">
        <v>1</v>
      </c>
      <c r="CD378" s="14">
        <v>-2</v>
      </c>
      <c r="CE378" s="14">
        <v>1</v>
      </c>
      <c r="CF378" s="14">
        <v>1</v>
      </c>
      <c r="CG378" s="13">
        <v>2</v>
      </c>
      <c r="CH378" s="4" t="s">
        <v>10</v>
      </c>
      <c r="CL378" s="3">
        <v>-0.81844237508848572</v>
      </c>
      <c r="CM378" s="3">
        <v>-8.0148085551668409</v>
      </c>
      <c r="CN378" s="3">
        <v>-1.0634570956387286</v>
      </c>
      <c r="CO378" s="3">
        <v>-4.3626383323029891</v>
      </c>
      <c r="CP378" s="3">
        <v>-3.660393790045541</v>
      </c>
      <c r="CQ378" s="3">
        <v>-5.0720368913854754</v>
      </c>
      <c r="CR378" s="3">
        <v>0.88956092545135679</v>
      </c>
      <c r="CS378" s="3">
        <v>0.59820615659640541</v>
      </c>
      <c r="DT378" s="4"/>
      <c r="EB378" s="4"/>
    </row>
    <row r="379" spans="77:132">
      <c r="BY379" s="4">
        <v>12</v>
      </c>
      <c r="BZ379" s="4"/>
      <c r="CA379" s="15">
        <v>2</v>
      </c>
      <c r="CB379" s="14">
        <v>0</v>
      </c>
      <c r="CC379" s="14">
        <v>2</v>
      </c>
      <c r="CD379" s="14">
        <v>1</v>
      </c>
      <c r="CE379" s="14">
        <v>2</v>
      </c>
      <c r="CF379" s="14">
        <v>0</v>
      </c>
      <c r="CG379" s="13">
        <v>0</v>
      </c>
      <c r="CH379" s="4" t="s">
        <v>10</v>
      </c>
      <c r="CL379" s="3">
        <v>3.4603207949436978</v>
      </c>
      <c r="CM379" s="3">
        <v>4.3979928671675204</v>
      </c>
      <c r="CN379" s="3">
        <v>3.5762019180944673</v>
      </c>
      <c r="CO379" s="3">
        <v>4.9945930495966202</v>
      </c>
      <c r="CP379" s="3">
        <v>2.3530948985142492</v>
      </c>
      <c r="CQ379" s="3">
        <v>2.9734432448269139</v>
      </c>
      <c r="CR379" s="3">
        <v>3.2443697644145502</v>
      </c>
      <c r="CS379" s="3">
        <v>2.9255989239406084</v>
      </c>
      <c r="DT379" s="4"/>
      <c r="EB379" s="4"/>
    </row>
    <row r="380" spans="77:132">
      <c r="BY380" s="4">
        <v>13</v>
      </c>
      <c r="BZ380" s="4"/>
      <c r="CA380" s="15">
        <v>0</v>
      </c>
      <c r="CB380" s="14">
        <v>0</v>
      </c>
      <c r="CC380" s="14">
        <v>2</v>
      </c>
      <c r="CD380" s="14">
        <v>-2</v>
      </c>
      <c r="CE380" s="14">
        <v>1</v>
      </c>
      <c r="CF380" s="14">
        <v>2</v>
      </c>
      <c r="CG380" s="13">
        <v>0</v>
      </c>
      <c r="CH380" s="4" t="s">
        <v>10</v>
      </c>
      <c r="CL380" s="3">
        <v>2.3308286036967427</v>
      </c>
      <c r="CM380" s="3">
        <v>-9.4570160179870619</v>
      </c>
      <c r="CN380" s="3">
        <v>1.8308330778635575</v>
      </c>
      <c r="CO380" s="3">
        <v>-2.6561099416880793</v>
      </c>
      <c r="CP380" s="3">
        <v>-3.0823572798230403</v>
      </c>
      <c r="CQ380" s="3">
        <v>-4.9121524530773737</v>
      </c>
      <c r="CR380" s="3">
        <v>5.0735179847190413</v>
      </c>
      <c r="CS380" s="3">
        <v>4.9308076087045229</v>
      </c>
      <c r="DT380" s="4"/>
      <c r="EB380" s="4"/>
    </row>
    <row r="381" spans="77:132">
      <c r="BY381" s="4">
        <v>14</v>
      </c>
      <c r="BZ381" s="4"/>
      <c r="CA381" s="15">
        <v>2</v>
      </c>
      <c r="CB381" s="14">
        <v>1</v>
      </c>
      <c r="CC381" s="14">
        <v>-2</v>
      </c>
      <c r="CD381" s="14">
        <v>-2</v>
      </c>
      <c r="CE381" s="14">
        <v>0</v>
      </c>
      <c r="CF381" s="14">
        <v>-2</v>
      </c>
      <c r="CG381" s="13">
        <v>1</v>
      </c>
      <c r="CH381" s="4" t="s">
        <v>10</v>
      </c>
      <c r="CL381" s="3">
        <v>-4.9889413317387525</v>
      </c>
      <c r="CM381" s="3">
        <v>0.98453814118130634</v>
      </c>
      <c r="CN381" s="3">
        <v>-4.7058273914153919</v>
      </c>
      <c r="CO381" s="3">
        <v>-4.5123915228436484</v>
      </c>
      <c r="CP381" s="3">
        <v>-0.52121159255284599</v>
      </c>
      <c r="CQ381" s="3">
        <v>-0.80949831857969468</v>
      </c>
      <c r="CR381" s="3">
        <v>-6.8455243216058008</v>
      </c>
      <c r="CS381" s="3">
        <v>-7.7081154385821282</v>
      </c>
      <c r="DT381" s="4"/>
      <c r="EB381" s="4"/>
    </row>
    <row r="382" spans="77:132">
      <c r="BY382" s="4">
        <v>15</v>
      </c>
      <c r="BZ382" s="4"/>
      <c r="CA382" s="15">
        <v>2</v>
      </c>
      <c r="CB382" s="14">
        <v>-2</v>
      </c>
      <c r="CC382" s="14">
        <v>2</v>
      </c>
      <c r="CD382" s="14">
        <v>0</v>
      </c>
      <c r="CE382" s="14">
        <v>-2</v>
      </c>
      <c r="CF382" s="14">
        <v>1</v>
      </c>
      <c r="CG382" s="13">
        <v>0</v>
      </c>
      <c r="CH382" s="4" t="s">
        <v>10</v>
      </c>
      <c r="CL382" s="3">
        <v>13.807491993665758</v>
      </c>
      <c r="CM382" s="3">
        <v>5.3884091759596089</v>
      </c>
      <c r="CN382" s="3">
        <v>13.326185166400926</v>
      </c>
      <c r="CO382" s="3">
        <v>12.19237990031553</v>
      </c>
      <c r="CP382" s="3">
        <v>8.0463910862172359</v>
      </c>
      <c r="CQ382" s="3">
        <v>7.627090991247945</v>
      </c>
      <c r="CR382" s="3">
        <v>14.90758610937908</v>
      </c>
      <c r="CS382" s="3">
        <v>14.778072628440722</v>
      </c>
      <c r="DT382" s="4"/>
      <c r="EB382" s="4"/>
    </row>
    <row r="383" spans="77:132">
      <c r="BY383" s="4">
        <v>16</v>
      </c>
      <c r="BZ383" s="4"/>
      <c r="CA383" s="15">
        <v>0</v>
      </c>
      <c r="CB383" s="14">
        <v>1</v>
      </c>
      <c r="CC383" s="14">
        <v>-1</v>
      </c>
      <c r="CD383" s="14">
        <v>0</v>
      </c>
      <c r="CE383" s="14">
        <v>2</v>
      </c>
      <c r="CF383" s="14">
        <v>-1</v>
      </c>
      <c r="CG383" s="13">
        <v>0</v>
      </c>
      <c r="CH383" s="4" t="s">
        <v>10</v>
      </c>
      <c r="CL383" s="3">
        <v>-9.344393097596317</v>
      </c>
      <c r="CM383" s="3">
        <v>-2.2883855253218739</v>
      </c>
      <c r="CN383" s="3">
        <v>-8.8264299401069728</v>
      </c>
      <c r="CO383" s="3">
        <v>-7.5406355303878527</v>
      </c>
      <c r="CP383" s="3">
        <v>-4.9859398105527095</v>
      </c>
      <c r="CQ383" s="3">
        <v>-4.5155752744457818</v>
      </c>
      <c r="CR383" s="3">
        <v>-10.377107519887026</v>
      </c>
      <c r="CS383" s="3">
        <v>-10.547550509270973</v>
      </c>
      <c r="DT383" s="4"/>
      <c r="EB383" s="4"/>
    </row>
    <row r="384" spans="77:132">
      <c r="BY384" s="4">
        <v>17</v>
      </c>
      <c r="BZ384" s="4"/>
      <c r="CA384" s="15">
        <v>1</v>
      </c>
      <c r="CB384" s="14">
        <v>0</v>
      </c>
      <c r="CC384" s="14">
        <v>0</v>
      </c>
      <c r="CD384" s="14">
        <v>-2</v>
      </c>
      <c r="CE384" s="14">
        <v>0</v>
      </c>
      <c r="CF384" s="14">
        <v>0</v>
      </c>
      <c r="CG384" s="13">
        <v>0</v>
      </c>
      <c r="CH384" s="4" t="s">
        <v>10</v>
      </c>
      <c r="CL384" s="3">
        <v>-1.44404493372731</v>
      </c>
      <c r="CM384" s="3">
        <v>-4.9571811434465536</v>
      </c>
      <c r="CN384" s="3">
        <v>-1.5752869796380526</v>
      </c>
      <c r="CO384" s="3">
        <v>-3.7370498678133059</v>
      </c>
      <c r="CP384" s="3">
        <v>-2.3433859889341715</v>
      </c>
      <c r="CQ384" s="3">
        <v>-3.3989483613729075</v>
      </c>
      <c r="CR384" s="3">
        <v>-0.94858925270328731</v>
      </c>
      <c r="CS384" s="3">
        <v>-1.4404779386328901</v>
      </c>
      <c r="DT384" s="4"/>
      <c r="EB384" s="4"/>
    </row>
    <row r="385" spans="77:132">
      <c r="BY385" s="4">
        <v>18</v>
      </c>
      <c r="BZ385" s="4"/>
      <c r="CA385" s="15">
        <v>1</v>
      </c>
      <c r="CB385" s="14">
        <v>1</v>
      </c>
      <c r="CC385" s="14">
        <v>1</v>
      </c>
      <c r="CD385" s="14">
        <v>2</v>
      </c>
      <c r="CE385" s="14">
        <v>2</v>
      </c>
      <c r="CF385" s="14">
        <v>0</v>
      </c>
      <c r="CG385" s="13">
        <v>0</v>
      </c>
      <c r="CH385" s="4" t="s">
        <v>10</v>
      </c>
      <c r="CL385" s="3">
        <v>4.3670981086219705</v>
      </c>
      <c r="CM385" s="3">
        <v>8.9409736142589935</v>
      </c>
      <c r="CN385" s="3">
        <v>4.6262014973805474</v>
      </c>
      <c r="CO385" s="3">
        <v>6.9999907799307497</v>
      </c>
      <c r="CP385" s="3">
        <v>5.5702434755836148</v>
      </c>
      <c r="CQ385" s="3">
        <v>6.6629559803525655</v>
      </c>
      <c r="CR385" s="3">
        <v>3.7294121792349681</v>
      </c>
      <c r="CS385" s="3">
        <v>3.8782961525789919</v>
      </c>
      <c r="DT385" s="4"/>
      <c r="EB385" s="4"/>
    </row>
    <row r="386" spans="77:132">
      <c r="BY386" s="4">
        <v>19</v>
      </c>
      <c r="BZ386" s="4"/>
      <c r="CA386" s="15">
        <v>-2</v>
      </c>
      <c r="CB386" s="14">
        <v>0</v>
      </c>
      <c r="CC386" s="14">
        <v>1</v>
      </c>
      <c r="CD386" s="14">
        <v>-2</v>
      </c>
      <c r="CE386" s="14">
        <v>-2</v>
      </c>
      <c r="CF386" s="14">
        <v>2</v>
      </c>
      <c r="CG386" s="13">
        <v>1</v>
      </c>
      <c r="CH386" s="4" t="s">
        <v>10</v>
      </c>
      <c r="CL386" s="3">
        <v>6.487951084662086</v>
      </c>
      <c r="CM386" s="3">
        <v>-7.6539692822532572</v>
      </c>
      <c r="CN386" s="3">
        <v>5.470937030503249</v>
      </c>
      <c r="CO386" s="3">
        <v>0.66595823902501117</v>
      </c>
      <c r="CP386" s="3">
        <v>-0.24379884933468876</v>
      </c>
      <c r="CQ386" s="3">
        <v>-2.2360405465154294</v>
      </c>
      <c r="CR386" s="3">
        <v>9.0545124849854837</v>
      </c>
      <c r="CS386" s="3">
        <v>9.2338316512486589</v>
      </c>
      <c r="CV386" s="4"/>
      <c r="CW386" s="4"/>
      <c r="CX386" s="4"/>
      <c r="CY386" s="4"/>
      <c r="CZ386" s="4"/>
      <c r="DA386" s="4"/>
      <c r="DB386" s="4"/>
    </row>
    <row r="387" spans="77:132">
      <c r="BY387" s="4">
        <v>20</v>
      </c>
      <c r="BZ387" s="4"/>
      <c r="CA387" s="15">
        <v>1</v>
      </c>
      <c r="CB387" s="14">
        <v>2</v>
      </c>
      <c r="CC387" s="14">
        <v>0</v>
      </c>
      <c r="CD387" s="14">
        <v>-1</v>
      </c>
      <c r="CE387" s="14">
        <v>-1</v>
      </c>
      <c r="CF387" s="14">
        <v>0</v>
      </c>
      <c r="CG387" s="13">
        <v>0</v>
      </c>
      <c r="CH387" s="4" t="s">
        <v>10</v>
      </c>
      <c r="CL387" s="3">
        <v>9.5625141675940117</v>
      </c>
      <c r="CM387" s="3">
        <v>6.6440817184750793</v>
      </c>
      <c r="CN387" s="3">
        <v>8.9740444772033907</v>
      </c>
      <c r="CO387" s="3">
        <v>7.7579935630049741</v>
      </c>
      <c r="CP387" s="3">
        <v>8.1700013867414345</v>
      </c>
      <c r="CQ387" s="3">
        <v>7.4493461737174433</v>
      </c>
      <c r="CR387" s="3">
        <v>9.2447597240923933</v>
      </c>
      <c r="CS387" s="3">
        <v>8.9305085652768952</v>
      </c>
      <c r="CV387" s="4"/>
      <c r="CW387" s="4"/>
      <c r="CX387" s="4"/>
      <c r="CY387" s="4"/>
      <c r="CZ387" s="4"/>
      <c r="DA387" s="4"/>
      <c r="DB387" s="4"/>
    </row>
    <row r="388" spans="77:132">
      <c r="BY388" s="4">
        <v>21</v>
      </c>
      <c r="BZ388" s="4"/>
      <c r="CA388" s="15">
        <v>0</v>
      </c>
      <c r="CB388" s="14">
        <v>1</v>
      </c>
      <c r="CC388" s="14">
        <v>0</v>
      </c>
      <c r="CD388" s="14">
        <v>1</v>
      </c>
      <c r="CE388" s="14">
        <v>0</v>
      </c>
      <c r="CF388" s="14">
        <v>0</v>
      </c>
      <c r="CG388" s="13">
        <v>1</v>
      </c>
      <c r="CH388" s="4" t="s">
        <v>10</v>
      </c>
      <c r="CL388" s="3">
        <v>5.9263834454613153</v>
      </c>
      <c r="CM388" s="3">
        <v>7.8144236553753874</v>
      </c>
      <c r="CN388" s="3">
        <v>5.8583129864592571</v>
      </c>
      <c r="CO388" s="3">
        <v>6.9100343379877458</v>
      </c>
      <c r="CP388" s="3">
        <v>6.4479714585378129</v>
      </c>
      <c r="CQ388" s="3">
        <v>6.9081750095487475</v>
      </c>
      <c r="CR388" s="3">
        <v>5.4315315499975556</v>
      </c>
      <c r="CS388" s="3">
        <v>5.6301442474195476</v>
      </c>
      <c r="CV388" s="4"/>
      <c r="CW388" s="4"/>
      <c r="CX388" s="4"/>
      <c r="CY388" s="4"/>
      <c r="CZ388" s="4"/>
      <c r="DA388" s="4"/>
      <c r="DB388" s="4"/>
    </row>
    <row r="389" spans="77:132">
      <c r="BY389" s="4">
        <v>22</v>
      </c>
      <c r="BZ389" s="4"/>
      <c r="CA389" s="15">
        <v>0</v>
      </c>
      <c r="CB389" s="14">
        <v>-1</v>
      </c>
      <c r="CC389" s="14">
        <v>0</v>
      </c>
      <c r="CD389" s="14">
        <v>-1</v>
      </c>
      <c r="CE389" s="14">
        <v>0</v>
      </c>
      <c r="CF389" s="14">
        <v>-2</v>
      </c>
      <c r="CG389" s="13">
        <v>0</v>
      </c>
      <c r="CH389" s="4" t="s">
        <v>10</v>
      </c>
      <c r="CL389" s="3">
        <v>-13.382851463311098</v>
      </c>
      <c r="CM389" s="3">
        <v>-10.273008014508367</v>
      </c>
      <c r="CN389" s="3">
        <v>-13.379748273465484</v>
      </c>
      <c r="CO389" s="3">
        <v>-11.898640792383873</v>
      </c>
      <c r="CP389" s="3">
        <v>-12.950274527068323</v>
      </c>
      <c r="CQ389" s="3">
        <v>-12.592691700307235</v>
      </c>
      <c r="CR389" s="3">
        <v>-14.961435902126421</v>
      </c>
      <c r="CS389" s="3">
        <v>-15.891093618729041</v>
      </c>
      <c r="CV389" s="4"/>
      <c r="CW389" s="4"/>
      <c r="CX389" s="4"/>
      <c r="CY389" s="4"/>
      <c r="CZ389" s="4"/>
      <c r="DA389" s="4"/>
      <c r="DB389" s="4"/>
    </row>
    <row r="390" spans="77:132">
      <c r="BY390" s="4">
        <v>23</v>
      </c>
      <c r="BZ390" s="4"/>
      <c r="CA390" s="12">
        <v>-2</v>
      </c>
      <c r="CB390" s="11">
        <v>2</v>
      </c>
      <c r="CC390" s="11">
        <v>0</v>
      </c>
      <c r="CD390" s="11">
        <v>1</v>
      </c>
      <c r="CE390" s="11">
        <v>0</v>
      </c>
      <c r="CF390" s="11">
        <v>0</v>
      </c>
      <c r="CG390" s="10">
        <v>-1</v>
      </c>
      <c r="CH390" s="4" t="s">
        <v>10</v>
      </c>
      <c r="CL390" s="2">
        <v>0.38432151925221092</v>
      </c>
      <c r="CM390" s="2">
        <v>1.5429003623509434</v>
      </c>
      <c r="CN390" s="2">
        <v>-7.8697098355231532E-3</v>
      </c>
      <c r="CO390" s="2">
        <v>0.97051513147691582</v>
      </c>
      <c r="CP390" s="2">
        <v>0.2144051588305329</v>
      </c>
      <c r="CQ390" s="2">
        <v>0.61428538567544111</v>
      </c>
      <c r="CR390" s="2">
        <v>-0.17994215629124688</v>
      </c>
      <c r="CS390" s="2">
        <v>0.10174889470316995</v>
      </c>
      <c r="CV390" s="4"/>
      <c r="CW390" s="4"/>
      <c r="CX390" s="4"/>
      <c r="CY390" s="4"/>
      <c r="CZ390" s="4"/>
      <c r="DA390" s="4"/>
      <c r="DB390" s="4"/>
    </row>
    <row r="391" spans="77:132">
      <c r="CW391" s="4"/>
      <c r="CX391" s="4"/>
      <c r="CY391" s="4"/>
      <c r="CZ391" s="4"/>
      <c r="DA391" s="4"/>
      <c r="DB391" s="4"/>
    </row>
    <row r="392" spans="77:132">
      <c r="CV392" s="4"/>
      <c r="CW392" s="4"/>
      <c r="CX392" s="4"/>
      <c r="CY392" s="4"/>
      <c r="CZ392" s="4"/>
      <c r="DA392" s="4"/>
      <c r="DB392" s="4"/>
    </row>
    <row r="394" spans="77:132">
      <c r="CL394" s="8" t="s">
        <v>32</v>
      </c>
    </row>
    <row r="395" spans="77:132">
      <c r="CL395" s="1" t="s">
        <v>31</v>
      </c>
    </row>
    <row r="396" spans="77:132">
      <c r="CK396" s="1" t="s">
        <v>28</v>
      </c>
      <c r="CL396" s="1">
        <v>0</v>
      </c>
      <c r="CM396" s="1">
        <v>1</v>
      </c>
      <c r="CN396" s="1">
        <v>2</v>
      </c>
      <c r="CO396" s="1">
        <v>3</v>
      </c>
      <c r="CP396" s="1">
        <v>4</v>
      </c>
      <c r="CQ396" s="1">
        <v>5</v>
      </c>
      <c r="CR396" s="1">
        <v>6</v>
      </c>
      <c r="CS396" s="1">
        <v>7</v>
      </c>
    </row>
    <row r="397" spans="77:132">
      <c r="CH397" s="1" t="str" cm="1">
        <f t="array" ref="CH397:CH420">TRANSPOSE($BJ$39:$CG$39)</f>
        <v>[S]</v>
      </c>
      <c r="CJ397" s="4" cm="1">
        <f t="array" ref="CJ397:CJ420">_xlfn.SEQUENCE(24,1,0)</f>
        <v>0</v>
      </c>
      <c r="CK397" s="4"/>
      <c r="CL397" s="6" cm="1">
        <f t="array" ref="CL397:CL420">SOFTMAX(CL367:CL390)</f>
        <v>1.9742756769343137E-4</v>
      </c>
      <c r="CM397" s="6" cm="1">
        <f t="array" ref="CM397:CM420">SOFTMAX(CM367:CM390)</f>
        <v>4.4109614882363729E-3</v>
      </c>
      <c r="CN397" s="6" cm="1">
        <f t="array" ref="CN397:CN420">SOFTMAX(CN367:CN390)</f>
        <v>3.4833748591358335E-4</v>
      </c>
      <c r="CO397" s="6" cm="1">
        <f t="array" ref="CO397:CO420">SOFTMAX(CO367:CO390)</f>
        <v>5.9660150898683944E-5</v>
      </c>
      <c r="CP397" s="6" cm="1">
        <f t="array" ref="CP397:CP420">SOFTMAX(CP367:CP390)</f>
        <v>3.7323516515475545E-2</v>
      </c>
      <c r="CQ397" s="6" cm="1">
        <f t="array" ref="CQ397:CQ420">SOFTMAX(CQ367:CQ390)</f>
        <v>2.1304945770569864E-2</v>
      </c>
      <c r="CR397" s="6" cm="1">
        <f t="array" ref="CR397:CR420">SOFTMAX(CR367:CR390)</f>
        <v>2.4925747325720113E-4</v>
      </c>
      <c r="CS397" s="6" cm="1">
        <f t="array" ref="CS397:CS420">SOFTMAX(CS367:CS390)</f>
        <v>4.0119265444938968E-4</v>
      </c>
    </row>
    <row r="398" spans="77:132">
      <c r="CH398" s="1" t="str">
        <v>a</v>
      </c>
      <c r="CJ398" s="4">
        <v>1</v>
      </c>
      <c r="CK398" s="4"/>
      <c r="CL398" s="3">
        <v>1.4018901365222191E-7</v>
      </c>
      <c r="CM398" s="3">
        <v>2.3455158180210466E-7</v>
      </c>
      <c r="CN398" s="3">
        <v>3.280574883907285E-7</v>
      </c>
      <c r="CO398" s="3">
        <v>6.0269591888363409E-9</v>
      </c>
      <c r="CP398" s="3">
        <v>4.0430938439770572E-5</v>
      </c>
      <c r="CQ398" s="3">
        <v>8.7206290740643984E-6</v>
      </c>
      <c r="CR398" s="3">
        <v>3.9940684868446927E-7</v>
      </c>
      <c r="CS398" s="3">
        <v>5.096372109649188E-7</v>
      </c>
    </row>
    <row r="399" spans="77:132">
      <c r="CH399" s="1" t="str">
        <v>and</v>
      </c>
      <c r="CJ399" s="4">
        <v>2</v>
      </c>
      <c r="CK399" s="4"/>
      <c r="CL399" s="3">
        <v>1.596207042572444E-5</v>
      </c>
      <c r="CM399" s="3">
        <v>1.2285520599797387E-5</v>
      </c>
      <c r="CN399" s="3">
        <v>1.4257329515433595E-5</v>
      </c>
      <c r="CO399" s="3">
        <v>7.2569852450390375E-7</v>
      </c>
      <c r="CP399" s="3">
        <v>5.2921764996177224E-4</v>
      </c>
      <c r="CQ399" s="3">
        <v>1.3450477770152655E-4</v>
      </c>
      <c r="CR399" s="3">
        <v>9.8349214287732961E-6</v>
      </c>
      <c r="CS399" s="3">
        <v>9.2674954513660668E-6</v>
      </c>
    </row>
    <row r="400" spans="77:132">
      <c r="CH400" s="1" t="str">
        <v>apples</v>
      </c>
      <c r="CJ400" s="4">
        <v>3</v>
      </c>
      <c r="CK400" s="4"/>
      <c r="CL400" s="3">
        <v>1.1794217286919085E-4</v>
      </c>
      <c r="CM400" s="3">
        <v>7.9315689781516898E-3</v>
      </c>
      <c r="CN400" s="3">
        <v>2.8260436012628371E-4</v>
      </c>
      <c r="CO400" s="3">
        <v>1.4765883673429248E-4</v>
      </c>
      <c r="CP400" s="3">
        <v>2.5526339317763071E-2</v>
      </c>
      <c r="CQ400" s="3">
        <v>2.6457482339668596E-2</v>
      </c>
      <c r="CR400" s="3">
        <v>1.4335734503713465E-4</v>
      </c>
      <c r="CS400" s="3">
        <v>2.847945079450976E-4</v>
      </c>
    </row>
    <row r="401" spans="86:97">
      <c r="CH401" s="1" t="str">
        <v>brings</v>
      </c>
      <c r="CJ401" s="4">
        <v>4</v>
      </c>
      <c r="CK401" s="4"/>
      <c r="CL401" s="3">
        <v>9.8519733591935927E-7</v>
      </c>
      <c r="CM401" s="3">
        <v>5.2378724000625692E-3</v>
      </c>
      <c r="CN401" s="3">
        <v>2.8568780786077449E-6</v>
      </c>
      <c r="CO401" s="3">
        <v>1.4395239710378816E-6</v>
      </c>
      <c r="CP401" s="3">
        <v>8.4274902053362195E-3</v>
      </c>
      <c r="CQ401" s="3">
        <v>7.4274512080450741E-3</v>
      </c>
      <c r="CR401" s="3">
        <v>4.91817424575869E-7</v>
      </c>
      <c r="CS401" s="3">
        <v>8.6594444912927123E-7</v>
      </c>
    </row>
    <row r="402" spans="86:97">
      <c r="CH402" s="1" t="str">
        <v>by</v>
      </c>
      <c r="CJ402" s="4">
        <v>5</v>
      </c>
      <c r="CK402" s="4"/>
      <c r="CL402" s="3">
        <v>2.8992117536838106E-4</v>
      </c>
      <c r="CM402" s="3">
        <v>5.9014689747192831E-4</v>
      </c>
      <c r="CN402" s="3">
        <v>4.2494724585839593E-4</v>
      </c>
      <c r="CO402" s="3">
        <v>1.9090525591767079E-4</v>
      </c>
      <c r="CP402" s="3">
        <v>4.2030078229294615E-3</v>
      </c>
      <c r="CQ402" s="3">
        <v>4.1708560284388352E-3</v>
      </c>
      <c r="CR402" s="3">
        <v>4.3530116906210988E-4</v>
      </c>
      <c r="CS402" s="3">
        <v>1.0335514866443777E-3</v>
      </c>
    </row>
    <row r="403" spans="86:97">
      <c r="CH403" s="1" t="str">
        <v>cat</v>
      </c>
      <c r="CJ403" s="4">
        <v>6</v>
      </c>
      <c r="CK403" s="4"/>
      <c r="CL403" s="3">
        <v>2.3647206456309805E-6</v>
      </c>
      <c r="CM403" s="3">
        <v>4.7874357994175089E-7</v>
      </c>
      <c r="CN403" s="3">
        <v>1.9812307429622596E-6</v>
      </c>
      <c r="CO403" s="3">
        <v>1.3763229808530148E-7</v>
      </c>
      <c r="CP403" s="3">
        <v>1.0453060743311719E-5</v>
      </c>
      <c r="CQ403" s="3">
        <v>2.9271068525091203E-6</v>
      </c>
      <c r="CR403" s="3">
        <v>1.6732841011362914E-6</v>
      </c>
      <c r="CS403" s="3">
        <v>9.6937159402045253E-7</v>
      </c>
    </row>
    <row r="404" spans="86:97">
      <c r="CH404" s="1" t="str">
        <v>day</v>
      </c>
      <c r="CJ404" s="4">
        <v>7</v>
      </c>
      <c r="CK404" s="4"/>
      <c r="CL404" s="3">
        <v>5.6371976201793128E-8</v>
      </c>
      <c r="CM404" s="3">
        <v>2.4190797350579747E-8</v>
      </c>
      <c r="CN404" s="3">
        <v>7.2685298875539379E-8</v>
      </c>
      <c r="CO404" s="3">
        <v>1.3104031215748742E-8</v>
      </c>
      <c r="CP404" s="3">
        <v>3.2918855551475828E-7</v>
      </c>
      <c r="CQ404" s="3">
        <v>2.0145677472166892E-7</v>
      </c>
      <c r="CR404" s="3">
        <v>1.123491107305411E-7</v>
      </c>
      <c r="CS404" s="3">
        <v>1.6864401757038616E-7</v>
      </c>
    </row>
    <row r="405" spans="86:97">
      <c r="CH405" s="1" t="str">
        <v>dog</v>
      </c>
      <c r="CJ405" s="4">
        <v>8</v>
      </c>
      <c r="CK405" s="4"/>
      <c r="CL405" s="3">
        <v>4.4323458201791885E-7</v>
      </c>
      <c r="CM405" s="3">
        <v>1.2145993566074484E-7</v>
      </c>
      <c r="CN405" s="3">
        <v>5.5830403487160403E-7</v>
      </c>
      <c r="CO405" s="3">
        <v>1.4231484766036739E-7</v>
      </c>
      <c r="CP405" s="3">
        <v>7.6219802964745825E-7</v>
      </c>
      <c r="CQ405" s="3">
        <v>4.3523065073827237E-7</v>
      </c>
      <c r="CR405" s="3">
        <v>4.1429778242731907E-7</v>
      </c>
      <c r="CS405" s="3">
        <v>2.4353451522597407E-7</v>
      </c>
    </row>
    <row r="406" spans="86:97">
      <c r="CH406" s="1" t="str">
        <v>eat</v>
      </c>
      <c r="CJ406" s="4">
        <v>9</v>
      </c>
      <c r="CK406" s="4"/>
      <c r="CL406" s="3">
        <v>3.0637488420044036E-6</v>
      </c>
      <c r="CM406" s="3">
        <v>8.7907248228214668E-4</v>
      </c>
      <c r="CN406" s="3">
        <v>8.1593470803583581E-6</v>
      </c>
      <c r="CO406" s="3">
        <v>4.5633049824872071E-6</v>
      </c>
      <c r="CP406" s="3">
        <v>2.0234607145861489E-3</v>
      </c>
      <c r="CQ406" s="3">
        <v>1.8953743095491598E-3</v>
      </c>
      <c r="CR406" s="3">
        <v>1.9506730158786051E-6</v>
      </c>
      <c r="CS406" s="3">
        <v>2.7390723384756856E-6</v>
      </c>
    </row>
    <row r="407" spans="86:97">
      <c r="CH407" s="1" t="str">
        <v>fill</v>
      </c>
      <c r="CJ407" s="4">
        <v>10</v>
      </c>
      <c r="CK407" s="4"/>
      <c r="CL407" s="3">
        <v>0.55918345981190432</v>
      </c>
      <c r="CM407" s="3">
        <v>0.56879165189359049</v>
      </c>
      <c r="CN407" s="3">
        <v>0.47255722982232901</v>
      </c>
      <c r="CO407" s="3">
        <v>0.89489563092879132</v>
      </c>
      <c r="CP407" s="3">
        <v>0.45693541762104695</v>
      </c>
      <c r="CQ407" s="3">
        <v>0.62166814375396706</v>
      </c>
      <c r="CR407" s="3">
        <v>0.19388942050228364</v>
      </c>
      <c r="CS407" s="3">
        <v>0.17329332393700272</v>
      </c>
    </row>
    <row r="408" spans="86:97">
      <c r="CH408" s="1" t="str">
        <v>friend</v>
      </c>
      <c r="CJ408" s="4">
        <v>11</v>
      </c>
      <c r="CK408" s="4"/>
      <c r="CL408" s="3">
        <v>1.9275060074367146E-7</v>
      </c>
      <c r="CM408" s="3">
        <v>1.2173437148040408E-8</v>
      </c>
      <c r="CN408" s="3">
        <v>2.9232717373069317E-7</v>
      </c>
      <c r="CO408" s="3">
        <v>6.6099499026966351E-9</v>
      </c>
      <c r="CP408" s="3">
        <v>1.5814164542049771E-6</v>
      </c>
      <c r="CQ408" s="3">
        <v>3.5628318330315263E-7</v>
      </c>
      <c r="CR408" s="3">
        <v>6.5339604981266207E-7</v>
      </c>
      <c r="CS408" s="3">
        <v>5.6908812412111311E-7</v>
      </c>
    </row>
    <row r="409" spans="86:97">
      <c r="CH409" s="1" t="str">
        <v>happy</v>
      </c>
      <c r="CJ409" s="4">
        <v>12</v>
      </c>
      <c r="CK409" s="4"/>
      <c r="CL409" s="3">
        <v>1.3907176754793748E-5</v>
      </c>
      <c r="CM409" s="3">
        <v>2.9938110050378225E-3</v>
      </c>
      <c r="CN409" s="3">
        <v>3.0258506990168445E-5</v>
      </c>
      <c r="CO409" s="3">
        <v>7.6558272105507297E-5</v>
      </c>
      <c r="CP409" s="3">
        <v>6.4665286733872423E-4</v>
      </c>
      <c r="CQ409" s="3">
        <v>1.1114833244963778E-3</v>
      </c>
      <c r="CR409" s="3">
        <v>6.884255643410077E-6</v>
      </c>
      <c r="CS409" s="3">
        <v>5.8338244837366611E-6</v>
      </c>
    </row>
    <row r="410" spans="86:97">
      <c r="CH410" s="1" t="str">
        <v>house</v>
      </c>
      <c r="CJ410" s="4">
        <v>13</v>
      </c>
      <c r="CK410" s="4"/>
      <c r="CL410" s="3">
        <v>4.494762495045216E-6</v>
      </c>
      <c r="CM410" s="3">
        <v>2.877865381186329E-9</v>
      </c>
      <c r="CN410" s="3">
        <v>5.2825478439122806E-6</v>
      </c>
      <c r="CO410" s="3">
        <v>3.6419504368442602E-8</v>
      </c>
      <c r="CP410" s="3">
        <v>2.8189301841726364E-6</v>
      </c>
      <c r="CQ410" s="3">
        <v>4.1805387495316447E-7</v>
      </c>
      <c r="CR410" s="3">
        <v>4.2879130277360067E-5</v>
      </c>
      <c r="CS410" s="3">
        <v>4.333157008844233E-5</v>
      </c>
    </row>
    <row r="411" spans="86:97">
      <c r="CH411" s="1" t="str">
        <v>laughter</v>
      </c>
      <c r="CJ411" s="4">
        <v>14</v>
      </c>
      <c r="CK411" s="4"/>
      <c r="CL411" s="3">
        <v>2.9769466837570902E-9</v>
      </c>
      <c r="CM411" s="3">
        <v>9.8577960514641228E-5</v>
      </c>
      <c r="CN411" s="3">
        <v>7.6561047583636913E-9</v>
      </c>
      <c r="CO411" s="3">
        <v>5.6906409357254972E-9</v>
      </c>
      <c r="CP411" s="3">
        <v>3.650696750530869E-5</v>
      </c>
      <c r="CQ411" s="3">
        <v>2.5292531820131805E-5</v>
      </c>
      <c r="CR411" s="3">
        <v>2.8567462418126799E-10</v>
      </c>
      <c r="CS411" s="3">
        <v>1.4053674451383733E-10</v>
      </c>
    </row>
    <row r="412" spans="86:97">
      <c r="CH412" s="1" t="str">
        <v>light</v>
      </c>
      <c r="CJ412" s="4">
        <v>15</v>
      </c>
      <c r="CK412" s="4"/>
      <c r="CL412" s="3">
        <v>0.43346928488502084</v>
      </c>
      <c r="CM412" s="3">
        <v>8.060402298411604E-3</v>
      </c>
      <c r="CN412" s="3">
        <v>0.51905265725300553</v>
      </c>
      <c r="CO412" s="3">
        <v>0.10231780957749144</v>
      </c>
      <c r="CP412" s="3">
        <v>0.19197219286587541</v>
      </c>
      <c r="CQ412" s="3">
        <v>0.1166692721206023</v>
      </c>
      <c r="CR412" s="3">
        <v>0.80006908446754699</v>
      </c>
      <c r="CS412" s="3">
        <v>0.81925157613039445</v>
      </c>
    </row>
    <row r="413" spans="86:97">
      <c r="CH413" s="1" t="str">
        <v>music</v>
      </c>
      <c r="CJ413" s="4">
        <v>16</v>
      </c>
      <c r="CK413" s="4"/>
      <c r="CL413" s="3">
        <v>3.8213990255212987E-11</v>
      </c>
      <c r="CM413" s="3">
        <v>3.7356582671270846E-6</v>
      </c>
      <c r="CN413" s="3">
        <v>1.242947880863168E-10</v>
      </c>
      <c r="CO413" s="3">
        <v>2.7543017707160178E-10</v>
      </c>
      <c r="CP413" s="3">
        <v>4.2011571864412452E-7</v>
      </c>
      <c r="CQ413" s="3">
        <v>6.2153205739156865E-7</v>
      </c>
      <c r="CR413" s="3">
        <v>8.3584272984483473E-12</v>
      </c>
      <c r="CS413" s="3">
        <v>8.2155928091538914E-12</v>
      </c>
    </row>
    <row r="414" spans="86:97">
      <c r="CH414" s="1" t="str">
        <v>night</v>
      </c>
      <c r="CJ414" s="4">
        <v>17</v>
      </c>
      <c r="CK414" s="4"/>
      <c r="CL414" s="3">
        <v>1.0310981347094005E-7</v>
      </c>
      <c r="CM414" s="3">
        <v>2.5901441247820871E-7</v>
      </c>
      <c r="CN414" s="3">
        <v>1.752202491223681E-7</v>
      </c>
      <c r="CO414" s="3">
        <v>1.2356281278287771E-8</v>
      </c>
      <c r="CP414" s="3">
        <v>5.9022210932115018E-6</v>
      </c>
      <c r="CQ414" s="3">
        <v>1.8984905525176796E-6</v>
      </c>
      <c r="CR414" s="3">
        <v>1.0396281378123805E-7</v>
      </c>
      <c r="CS414" s="3">
        <v>7.409523330295801E-8</v>
      </c>
    </row>
    <row r="415" spans="86:97">
      <c r="CH415" s="1" t="str">
        <v>play</v>
      </c>
      <c r="CJ415" s="4">
        <v>18</v>
      </c>
      <c r="CK415" s="4"/>
      <c r="CL415" s="3">
        <v>3.4438748277048062E-5</v>
      </c>
      <c r="CM415" s="3">
        <v>0.28132987312306301</v>
      </c>
      <c r="CN415" s="3">
        <v>8.6468219952985512E-5</v>
      </c>
      <c r="CO415" s="3">
        <v>5.6875508339883612E-4</v>
      </c>
      <c r="CP415" s="3">
        <v>1.6138422541227243E-2</v>
      </c>
      <c r="CQ415" s="3">
        <v>4.4487497165995038E-2</v>
      </c>
      <c r="CR415" s="3">
        <v>1.1181710230694999E-5</v>
      </c>
      <c r="CS415" s="3">
        <v>1.5125317789426522E-5</v>
      </c>
    </row>
    <row r="416" spans="86:97">
      <c r="CH416" s="1" t="str">
        <v>quiet</v>
      </c>
      <c r="CJ416" s="4">
        <v>19</v>
      </c>
      <c r="CK416" s="4"/>
      <c r="CL416" s="3">
        <v>2.8715878192655424E-4</v>
      </c>
      <c r="CM416" s="3">
        <v>1.7463195779155765E-8</v>
      </c>
      <c r="CN416" s="3">
        <v>2.0124286860453297E-4</v>
      </c>
      <c r="CO416" s="3">
        <v>1.0094618500934412E-6</v>
      </c>
      <c r="CP416" s="3">
        <v>4.8178645147294465E-5</v>
      </c>
      <c r="CQ416" s="3">
        <v>6.073693711837828E-6</v>
      </c>
      <c r="CR416" s="3">
        <v>2.2970471611636328E-3</v>
      </c>
      <c r="CS416" s="3">
        <v>3.2031997569287665E-3</v>
      </c>
    </row>
    <row r="417" spans="83:98">
      <c r="CH417" s="1" t="str">
        <v>smile</v>
      </c>
      <c r="CJ417" s="4">
        <v>20</v>
      </c>
      <c r="CK417" s="4"/>
      <c r="CL417" s="3">
        <v>6.2142380186834892E-3</v>
      </c>
      <c r="CM417" s="3">
        <v>2.8293610753799582E-2</v>
      </c>
      <c r="CN417" s="3">
        <v>6.6849895535558181E-3</v>
      </c>
      <c r="CO417" s="3">
        <v>1.2137289677614945E-3</v>
      </c>
      <c r="CP417" s="3">
        <v>0.21723089785056329</v>
      </c>
      <c r="CQ417" s="3">
        <v>9.7670383945275385E-2</v>
      </c>
      <c r="CR417" s="3">
        <v>2.7783901972372902E-3</v>
      </c>
      <c r="CS417" s="3">
        <v>2.3651161866461556E-3</v>
      </c>
    </row>
    <row r="418" spans="83:98">
      <c r="CH418" s="1" t="str">
        <v>the</v>
      </c>
      <c r="CJ418" s="4">
        <v>21</v>
      </c>
      <c r="CK418" s="4"/>
      <c r="CL418" s="3">
        <v>1.6377076419242439E-4</v>
      </c>
      <c r="CM418" s="3">
        <v>9.1192982481319934E-2</v>
      </c>
      <c r="CN418" s="3">
        <v>2.9645292478064903E-4</v>
      </c>
      <c r="CO418" s="3">
        <v>5.1982564960188131E-4</v>
      </c>
      <c r="CP418" s="3">
        <v>3.881981860602432E-2</v>
      </c>
      <c r="CQ418" s="3">
        <v>5.6850625133572315E-2</v>
      </c>
      <c r="CR418" s="3">
        <v>6.1337953758624906E-5</v>
      </c>
      <c r="CS418" s="3">
        <v>8.7201201492864935E-5</v>
      </c>
    </row>
    <row r="419" spans="83:98">
      <c r="CH419" s="1" t="str">
        <v>to</v>
      </c>
      <c r="CJ419" s="4">
        <v>22</v>
      </c>
      <c r="CK419" s="4"/>
      <c r="CL419" s="3">
        <v>6.7350714117755997E-13</v>
      </c>
      <c r="CM419" s="3">
        <v>1.2725933620173141E-9</v>
      </c>
      <c r="CN419" s="3">
        <v>1.3090971932363422E-12</v>
      </c>
      <c r="CO419" s="3">
        <v>3.5265811670445513E-12</v>
      </c>
      <c r="CP419" s="3">
        <v>1.4605025230781628E-10</v>
      </c>
      <c r="CQ419" s="3">
        <v>1.930262796103278E-10</v>
      </c>
      <c r="CR419" s="3">
        <v>8.534460047800524E-14</v>
      </c>
      <c r="CS419" s="3">
        <v>3.9261566165930268E-14</v>
      </c>
    </row>
    <row r="420" spans="83:98">
      <c r="CH420" s="1" t="str">
        <v>water</v>
      </c>
      <c r="CJ420" s="4">
        <v>23</v>
      </c>
      <c r="CK420" s="4"/>
      <c r="CL420" s="2">
        <v>6.4172574470000119E-7</v>
      </c>
      <c r="CM420" s="2">
        <v>1.7229531179229415E-4</v>
      </c>
      <c r="CN420" s="2">
        <v>8.4004966812432418E-7</v>
      </c>
      <c r="CO420" s="2">
        <v>1.368854501252694E-6</v>
      </c>
      <c r="CP420" s="2">
        <v>7.6181593950659022E-5</v>
      </c>
      <c r="CQ420" s="2">
        <v>1.0503492054003149E-4</v>
      </c>
      <c r="CR420" s="2">
        <v>2.2423180753258928E-7</v>
      </c>
      <c r="CS420" s="2">
        <v>3.4639440879766307E-7</v>
      </c>
    </row>
    <row r="423" spans="83:98">
      <c r="CE423" s="9"/>
      <c r="CF423" s="9"/>
      <c r="CG423" s="9"/>
      <c r="CH423" s="9"/>
      <c r="CI423" s="9"/>
      <c r="CJ423" s="9"/>
      <c r="CK423" s="9"/>
      <c r="CM423" s="9"/>
      <c r="CN423" s="9"/>
      <c r="CO423" s="9"/>
      <c r="CP423" s="9"/>
      <c r="CQ423" s="9"/>
      <c r="CR423" s="9"/>
      <c r="CS423" s="9"/>
      <c r="CT423" s="9"/>
    </row>
    <row r="424" spans="83:98">
      <c r="CF424" s="8" t="s">
        <v>30</v>
      </c>
      <c r="CL424" s="1">
        <f>COUNTA(CL9:CS9)-1</f>
        <v>5</v>
      </c>
    </row>
    <row r="426" spans="83:98">
      <c r="CF426" s="8" t="s">
        <v>29</v>
      </c>
    </row>
    <row r="428" spans="83:98">
      <c r="CK428" s="1" t="s">
        <v>28</v>
      </c>
      <c r="CL428" s="1">
        <v>0</v>
      </c>
      <c r="CM428" s="1">
        <v>1</v>
      </c>
      <c r="CN428" s="1">
        <v>2</v>
      </c>
      <c r="CO428" s="1">
        <v>3</v>
      </c>
      <c r="CP428" s="1">
        <v>4</v>
      </c>
      <c r="CQ428" s="1">
        <v>5</v>
      </c>
      <c r="CR428" s="1">
        <v>6</v>
      </c>
      <c r="CS428" s="1">
        <v>7</v>
      </c>
    </row>
    <row r="429" spans="83:98">
      <c r="CH429" s="1" t="str" cm="1">
        <f t="array" ref="CH429:CH452">TRANSPOSE($BJ$39:$CG$39)</f>
        <v>[S]</v>
      </c>
      <c r="CJ429" s="7" cm="1">
        <f t="array" ref="CJ429:CJ452">_xlfn.SEQUENCE(24,1,0)</f>
        <v>0</v>
      </c>
      <c r="CL429" s="6" t="str" cm="1">
        <f t="array" ref="CL429:CS452">_xlfn.MAKEARRAY(24,8,_xlfn.LAMBDA(_xlpm.i,_xlpm.j,IF(_xlpm.j=CL424+1, INDEX(CL397:CS420,_xlpm.i,_xlpm.j),"")))</f>
        <v/>
      </c>
      <c r="CM429" s="6" t="str">
        <v/>
      </c>
      <c r="CN429" s="6" t="str">
        <v/>
      </c>
      <c r="CO429" s="6" t="str">
        <v/>
      </c>
      <c r="CP429" s="6" t="str">
        <v/>
      </c>
      <c r="CQ429" s="6">
        <v>2.1304945770569864E-2</v>
      </c>
      <c r="CR429" s="6" t="str">
        <v/>
      </c>
      <c r="CS429" s="6" t="str">
        <v/>
      </c>
    </row>
    <row r="430" spans="83:98">
      <c r="CH430" s="1" t="str">
        <v>a</v>
      </c>
      <c r="CJ430" s="1">
        <v>1</v>
      </c>
      <c r="CL430" s="3" t="str">
        <v/>
      </c>
      <c r="CM430" s="3" t="str">
        <v/>
      </c>
      <c r="CN430" s="3" t="str">
        <v/>
      </c>
      <c r="CO430" s="3" t="str">
        <v/>
      </c>
      <c r="CP430" s="3" t="str">
        <v/>
      </c>
      <c r="CQ430" s="3">
        <v>8.7206290740643984E-6</v>
      </c>
      <c r="CR430" s="3" t="str">
        <v/>
      </c>
      <c r="CS430" s="3" t="str">
        <v/>
      </c>
    </row>
    <row r="431" spans="83:98">
      <c r="CH431" s="1" t="str">
        <v>and</v>
      </c>
      <c r="CJ431" s="1">
        <v>2</v>
      </c>
      <c r="CL431" s="3" t="str">
        <v/>
      </c>
      <c r="CM431" s="3" t="str">
        <v/>
      </c>
      <c r="CN431" s="3" t="str">
        <v/>
      </c>
      <c r="CO431" s="3" t="str">
        <v/>
      </c>
      <c r="CP431" s="3" t="str">
        <v/>
      </c>
      <c r="CQ431" s="3">
        <v>1.3450477770152655E-4</v>
      </c>
      <c r="CR431" s="3" t="str">
        <v/>
      </c>
      <c r="CS431" s="3" t="str">
        <v/>
      </c>
    </row>
    <row r="432" spans="83:98">
      <c r="CH432" s="1" t="str">
        <v>apples</v>
      </c>
      <c r="CJ432" s="1">
        <v>3</v>
      </c>
      <c r="CL432" s="3" t="str">
        <v/>
      </c>
      <c r="CM432" s="3" t="str">
        <v/>
      </c>
      <c r="CN432" s="3" t="str">
        <v/>
      </c>
      <c r="CO432" s="3" t="str">
        <v/>
      </c>
      <c r="CP432" s="3" t="str">
        <v/>
      </c>
      <c r="CQ432" s="3">
        <v>2.6457482339668596E-2</v>
      </c>
      <c r="CR432" s="3" t="str">
        <v/>
      </c>
      <c r="CS432" s="3" t="str">
        <v/>
      </c>
    </row>
    <row r="433" spans="86:121">
      <c r="CH433" s="1" t="str">
        <v>brings</v>
      </c>
      <c r="CJ433" s="1">
        <v>4</v>
      </c>
      <c r="CL433" s="3" t="str">
        <v/>
      </c>
      <c r="CM433" s="3" t="str">
        <v/>
      </c>
      <c r="CN433" s="3" t="str">
        <v/>
      </c>
      <c r="CO433" s="3" t="str">
        <v/>
      </c>
      <c r="CP433" s="3" t="str">
        <v/>
      </c>
      <c r="CQ433" s="3">
        <v>7.4274512080450741E-3</v>
      </c>
      <c r="CR433" s="3" t="str">
        <v/>
      </c>
      <c r="CS433" s="3" t="str">
        <v/>
      </c>
      <c r="DJ433" s="5"/>
    </row>
    <row r="434" spans="86:121">
      <c r="CH434" s="1" t="str">
        <v>by</v>
      </c>
      <c r="CJ434" s="1">
        <v>5</v>
      </c>
      <c r="CL434" s="3" t="str">
        <v/>
      </c>
      <c r="CM434" s="3" t="str">
        <v/>
      </c>
      <c r="CN434" s="3" t="str">
        <v/>
      </c>
      <c r="CO434" s="3" t="str">
        <v/>
      </c>
      <c r="CP434" s="3" t="str">
        <v/>
      </c>
      <c r="CQ434" s="3">
        <v>4.1708560284388352E-3</v>
      </c>
      <c r="CR434" s="3" t="str">
        <v/>
      </c>
      <c r="CS434" s="3" t="str">
        <v/>
      </c>
      <c r="DI434" s="4"/>
      <c r="DJ434" s="5"/>
      <c r="DK434" s="4"/>
      <c r="DL434" s="4"/>
      <c r="DM434" s="4"/>
      <c r="DN434" s="4"/>
      <c r="DO434" s="4"/>
      <c r="DP434" s="4"/>
      <c r="DQ434" s="4"/>
    </row>
    <row r="435" spans="86:121">
      <c r="CH435" s="1" t="str">
        <v>cat</v>
      </c>
      <c r="CJ435" s="1">
        <v>6</v>
      </c>
      <c r="CL435" s="3" t="str">
        <v/>
      </c>
      <c r="CM435" s="3" t="str">
        <v/>
      </c>
      <c r="CN435" s="3" t="str">
        <v/>
      </c>
      <c r="CO435" s="3" t="str">
        <v/>
      </c>
      <c r="CP435" s="3" t="str">
        <v/>
      </c>
      <c r="CQ435" s="3">
        <v>2.9271068525091203E-6</v>
      </c>
      <c r="CR435" s="3" t="str">
        <v/>
      </c>
      <c r="CS435" s="3" t="str">
        <v/>
      </c>
      <c r="DI435" s="4"/>
      <c r="DJ435" s="5"/>
      <c r="DK435" s="4"/>
      <c r="DL435" s="4"/>
      <c r="DM435" s="4"/>
      <c r="DN435" s="4"/>
      <c r="DO435" s="4"/>
      <c r="DP435" s="4"/>
      <c r="DQ435" s="4"/>
    </row>
    <row r="436" spans="86:121">
      <c r="CH436" s="1" t="str">
        <v>day</v>
      </c>
      <c r="CJ436" s="1">
        <v>7</v>
      </c>
      <c r="CL436" s="3" t="str">
        <v/>
      </c>
      <c r="CM436" s="3" t="str">
        <v/>
      </c>
      <c r="CN436" s="3" t="str">
        <v/>
      </c>
      <c r="CO436" s="3" t="str">
        <v/>
      </c>
      <c r="CP436" s="3" t="str">
        <v/>
      </c>
      <c r="CQ436" s="3">
        <v>2.0145677472166892E-7</v>
      </c>
      <c r="CR436" s="3" t="str">
        <v/>
      </c>
      <c r="CS436" s="3" t="str">
        <v/>
      </c>
    </row>
    <row r="437" spans="86:121">
      <c r="CH437" s="1" t="str">
        <v>dog</v>
      </c>
      <c r="CJ437" s="1">
        <v>8</v>
      </c>
      <c r="CL437" s="3" t="str">
        <v/>
      </c>
      <c r="CM437" s="3" t="str">
        <v/>
      </c>
      <c r="CN437" s="3" t="str">
        <v/>
      </c>
      <c r="CO437" s="3" t="str">
        <v/>
      </c>
      <c r="CP437" s="3" t="str">
        <v/>
      </c>
      <c r="CQ437" s="3">
        <v>4.3523065073827237E-7</v>
      </c>
      <c r="CR437" s="3" t="str">
        <v/>
      </c>
      <c r="CS437" s="3" t="str">
        <v/>
      </c>
      <c r="DI437" s="4"/>
    </row>
    <row r="438" spans="86:121">
      <c r="CH438" s="1" t="str">
        <v>eat</v>
      </c>
      <c r="CJ438" s="1">
        <v>9</v>
      </c>
      <c r="CL438" s="3" t="str">
        <v/>
      </c>
      <c r="CM438" s="3" t="str">
        <v/>
      </c>
      <c r="CN438" s="3" t="str">
        <v/>
      </c>
      <c r="CO438" s="3" t="str">
        <v/>
      </c>
      <c r="CP438" s="3" t="str">
        <v/>
      </c>
      <c r="CQ438" s="3">
        <v>1.8953743095491598E-3</v>
      </c>
      <c r="CR438" s="3" t="str">
        <v/>
      </c>
      <c r="CS438" s="3" t="str">
        <v/>
      </c>
    </row>
    <row r="439" spans="86:121">
      <c r="CH439" s="1" t="str">
        <v>fill</v>
      </c>
      <c r="CJ439" s="1">
        <v>10</v>
      </c>
      <c r="CL439" s="3" t="str">
        <v/>
      </c>
      <c r="CM439" s="3" t="str">
        <v/>
      </c>
      <c r="CN439" s="3" t="str">
        <v/>
      </c>
      <c r="CO439" s="3" t="str">
        <v/>
      </c>
      <c r="CP439" s="3" t="str">
        <v/>
      </c>
      <c r="CQ439" s="3">
        <v>0.62166814375396706</v>
      </c>
      <c r="CR439" s="3" t="str">
        <v/>
      </c>
      <c r="CS439" s="3" t="str">
        <v/>
      </c>
    </row>
    <row r="440" spans="86:121">
      <c r="CH440" s="1" t="str">
        <v>friend</v>
      </c>
      <c r="CJ440" s="1">
        <v>11</v>
      </c>
      <c r="CL440" s="3" t="str">
        <v/>
      </c>
      <c r="CM440" s="3" t="str">
        <v/>
      </c>
      <c r="CN440" s="3" t="str">
        <v/>
      </c>
      <c r="CO440" s="3" t="str">
        <v/>
      </c>
      <c r="CP440" s="3" t="str">
        <v/>
      </c>
      <c r="CQ440" s="3">
        <v>3.5628318330315263E-7</v>
      </c>
      <c r="CR440" s="3" t="str">
        <v/>
      </c>
      <c r="CS440" s="3" t="str">
        <v/>
      </c>
    </row>
    <row r="441" spans="86:121">
      <c r="CH441" s="1" t="str">
        <v>happy</v>
      </c>
      <c r="CJ441" s="1">
        <v>12</v>
      </c>
      <c r="CL441" s="3" t="str">
        <v/>
      </c>
      <c r="CM441" s="3" t="str">
        <v/>
      </c>
      <c r="CN441" s="3" t="str">
        <v/>
      </c>
      <c r="CO441" s="3" t="str">
        <v/>
      </c>
      <c r="CP441" s="3" t="str">
        <v/>
      </c>
      <c r="CQ441" s="3">
        <v>1.1114833244963778E-3</v>
      </c>
      <c r="CR441" s="3" t="str">
        <v/>
      </c>
      <c r="CS441" s="3" t="str">
        <v/>
      </c>
    </row>
    <row r="442" spans="86:121">
      <c r="CH442" s="1" t="str">
        <v>house</v>
      </c>
      <c r="CJ442" s="1">
        <v>13</v>
      </c>
      <c r="CL442" s="3" t="str">
        <v/>
      </c>
      <c r="CM442" s="3" t="str">
        <v/>
      </c>
      <c r="CN442" s="3" t="str">
        <v/>
      </c>
      <c r="CO442" s="3" t="str">
        <v/>
      </c>
      <c r="CP442" s="3" t="str">
        <v/>
      </c>
      <c r="CQ442" s="3">
        <v>4.1805387495316447E-7</v>
      </c>
      <c r="CR442" s="3" t="str">
        <v/>
      </c>
      <c r="CS442" s="3" t="str">
        <v/>
      </c>
    </row>
    <row r="443" spans="86:121">
      <c r="CH443" s="1" t="str">
        <v>laughter</v>
      </c>
      <c r="CJ443" s="1">
        <v>14</v>
      </c>
      <c r="CL443" s="3" t="str">
        <v/>
      </c>
      <c r="CM443" s="3" t="str">
        <v/>
      </c>
      <c r="CN443" s="3" t="str">
        <v/>
      </c>
      <c r="CO443" s="3" t="str">
        <v/>
      </c>
      <c r="CP443" s="3" t="str">
        <v/>
      </c>
      <c r="CQ443" s="3">
        <v>2.5292531820131805E-5</v>
      </c>
      <c r="CR443" s="3" t="str">
        <v/>
      </c>
      <c r="CS443" s="3" t="str">
        <v/>
      </c>
    </row>
    <row r="444" spans="86:121">
      <c r="CH444" s="1" t="str">
        <v>light</v>
      </c>
      <c r="CJ444" s="1">
        <v>15</v>
      </c>
      <c r="CL444" s="3" t="str">
        <v/>
      </c>
      <c r="CM444" s="3" t="str">
        <v/>
      </c>
      <c r="CN444" s="3" t="str">
        <v/>
      </c>
      <c r="CO444" s="3" t="str">
        <v/>
      </c>
      <c r="CP444" s="3" t="str">
        <v/>
      </c>
      <c r="CQ444" s="3">
        <v>0.1166692721206023</v>
      </c>
      <c r="CR444" s="3" t="str">
        <v/>
      </c>
      <c r="CS444" s="3" t="str">
        <v/>
      </c>
    </row>
    <row r="445" spans="86:121">
      <c r="CH445" s="1" t="str">
        <v>music</v>
      </c>
      <c r="CJ445" s="1">
        <v>16</v>
      </c>
      <c r="CL445" s="3" t="str">
        <v/>
      </c>
      <c r="CM445" s="3" t="str">
        <v/>
      </c>
      <c r="CN445" s="3" t="str">
        <v/>
      </c>
      <c r="CO445" s="3" t="str">
        <v/>
      </c>
      <c r="CP445" s="3" t="str">
        <v/>
      </c>
      <c r="CQ445" s="3">
        <v>6.2153205739156865E-7</v>
      </c>
      <c r="CR445" s="3" t="str">
        <v/>
      </c>
      <c r="CS445" s="3" t="str">
        <v/>
      </c>
    </row>
    <row r="446" spans="86:121">
      <c r="CH446" s="1" t="str">
        <v>night</v>
      </c>
      <c r="CJ446" s="1">
        <v>17</v>
      </c>
      <c r="CL446" s="3" t="str">
        <v/>
      </c>
      <c r="CM446" s="3" t="str">
        <v/>
      </c>
      <c r="CN446" s="3" t="str">
        <v/>
      </c>
      <c r="CO446" s="3" t="str">
        <v/>
      </c>
      <c r="CP446" s="3" t="str">
        <v/>
      </c>
      <c r="CQ446" s="3">
        <v>1.8984905525176796E-6</v>
      </c>
      <c r="CR446" s="3" t="str">
        <v/>
      </c>
      <c r="CS446" s="3" t="str">
        <v/>
      </c>
    </row>
    <row r="447" spans="86:121">
      <c r="CH447" s="1" t="str">
        <v>play</v>
      </c>
      <c r="CJ447" s="1">
        <v>18</v>
      </c>
      <c r="CL447" s="3" t="str">
        <v/>
      </c>
      <c r="CM447" s="3" t="str">
        <v/>
      </c>
      <c r="CN447" s="3" t="str">
        <v/>
      </c>
      <c r="CO447" s="3" t="str">
        <v/>
      </c>
      <c r="CP447" s="3" t="str">
        <v/>
      </c>
      <c r="CQ447" s="3">
        <v>4.4487497165995038E-2</v>
      </c>
      <c r="CR447" s="3" t="str">
        <v/>
      </c>
      <c r="CS447" s="3" t="str">
        <v/>
      </c>
    </row>
    <row r="448" spans="86:121">
      <c r="CH448" s="1" t="str">
        <v>quiet</v>
      </c>
      <c r="CJ448" s="1">
        <v>19</v>
      </c>
      <c r="CL448" s="3" t="str">
        <v/>
      </c>
      <c r="CM448" s="3" t="str">
        <v/>
      </c>
      <c r="CN448" s="3" t="str">
        <v/>
      </c>
      <c r="CO448" s="3" t="str">
        <v/>
      </c>
      <c r="CP448" s="3" t="str">
        <v/>
      </c>
      <c r="CQ448" s="3">
        <v>6.073693711837828E-6</v>
      </c>
      <c r="CR448" s="3" t="str">
        <v/>
      </c>
      <c r="CS448" s="3" t="str">
        <v/>
      </c>
    </row>
    <row r="449" spans="86:97">
      <c r="CH449" s="1" t="str">
        <v>smile</v>
      </c>
      <c r="CJ449" s="1">
        <v>20</v>
      </c>
      <c r="CL449" s="3" t="str">
        <v/>
      </c>
      <c r="CM449" s="3" t="str">
        <v/>
      </c>
      <c r="CN449" s="3" t="str">
        <v/>
      </c>
      <c r="CO449" s="3" t="str">
        <v/>
      </c>
      <c r="CP449" s="3" t="str">
        <v/>
      </c>
      <c r="CQ449" s="3">
        <v>9.7670383945275385E-2</v>
      </c>
      <c r="CR449" s="3" t="str">
        <v/>
      </c>
      <c r="CS449" s="3" t="str">
        <v/>
      </c>
    </row>
    <row r="450" spans="86:97">
      <c r="CH450" s="1" t="str">
        <v>the</v>
      </c>
      <c r="CJ450" s="1">
        <v>21</v>
      </c>
      <c r="CL450" s="3" t="str">
        <v/>
      </c>
      <c r="CM450" s="3" t="str">
        <v/>
      </c>
      <c r="CN450" s="3" t="str">
        <v/>
      </c>
      <c r="CO450" s="3" t="str">
        <v/>
      </c>
      <c r="CP450" s="3" t="str">
        <v/>
      </c>
      <c r="CQ450" s="3">
        <v>5.6850625133572315E-2</v>
      </c>
      <c r="CR450" s="3" t="str">
        <v/>
      </c>
      <c r="CS450" s="3" t="str">
        <v/>
      </c>
    </row>
    <row r="451" spans="86:97">
      <c r="CH451" s="1" t="str">
        <v>to</v>
      </c>
      <c r="CJ451" s="1">
        <v>22</v>
      </c>
      <c r="CL451" s="3" t="str">
        <v/>
      </c>
      <c r="CM451" s="3" t="str">
        <v/>
      </c>
      <c r="CN451" s="3" t="str">
        <v/>
      </c>
      <c r="CO451" s="3" t="str">
        <v/>
      </c>
      <c r="CP451" s="3" t="str">
        <v/>
      </c>
      <c r="CQ451" s="3">
        <v>1.930262796103278E-10</v>
      </c>
      <c r="CR451" s="3" t="str">
        <v/>
      </c>
      <c r="CS451" s="3" t="str">
        <v/>
      </c>
    </row>
    <row r="452" spans="86:97">
      <c r="CH452" s="1" t="str">
        <v>water</v>
      </c>
      <c r="CJ452" s="1">
        <v>23</v>
      </c>
      <c r="CL452" s="2" t="str">
        <v/>
      </c>
      <c r="CM452" s="2" t="str">
        <v/>
      </c>
      <c r="CN452" s="2" t="str">
        <v/>
      </c>
      <c r="CO452" s="2" t="str">
        <v/>
      </c>
      <c r="CP452" s="2" t="str">
        <v/>
      </c>
      <c r="CQ452" s="2">
        <v>1.0503492054003149E-4</v>
      </c>
      <c r="CR452" s="2" t="str">
        <v/>
      </c>
      <c r="CS452" s="2" t="str">
        <v/>
      </c>
    </row>
  </sheetData>
  <phoneticPr fontId="3" type="noConversion"/>
  <conditionalFormatting sqref="O50:U55">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CFCFF"/>
        <color rgb="FF63BE7B"/>
      </colorScale>
    </cfRule>
    <cfRule type="colorScale" priority="10">
      <colorScale>
        <cfvo type="min"/>
        <cfvo type="percentile" val="50"/>
        <cfvo type="max"/>
        <color rgb="FFF8696B"/>
        <color rgb="FFFCFCFF"/>
        <color rgb="FF63BE7B"/>
      </colorScale>
    </cfRule>
    <cfRule type="colorScale" priority="11">
      <colorScale>
        <cfvo type="min"/>
        <cfvo type="percentile" val="50"/>
        <cfvo type="max"/>
        <color rgb="FFF8696B"/>
        <color rgb="FFFCFCFF"/>
        <color rgb="FF63BE7B"/>
      </colorScale>
    </cfRule>
  </conditionalFormatting>
  <conditionalFormatting sqref="Z21:AE36">
    <cfRule type="colorScale" priority="1">
      <colorScale>
        <cfvo type="num" val="0"/>
        <cfvo type="num" val="1"/>
        <color theme="2" tint="-0.249977111117893"/>
        <color theme="0"/>
      </colorScale>
    </cfRule>
  </conditionalFormatting>
  <conditionalFormatting sqref="BZ52:CG57">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CFCFF"/>
        <color rgb="FF63BE7B"/>
      </colorScale>
    </cfRule>
    <cfRule type="colorScale" priority="6">
      <colorScale>
        <cfvo type="min"/>
        <cfvo type="percentile" val="50"/>
        <cfvo type="max"/>
        <color rgb="FFF8696B"/>
        <color rgb="FFFCFCFF"/>
        <color rgb="FF63BE7B"/>
      </colorScale>
    </cfRule>
    <cfRule type="colorScale" priority="7">
      <colorScale>
        <cfvo type="min"/>
        <cfvo type="percentile" val="50"/>
        <cfvo type="max"/>
        <color rgb="FFF8696B"/>
        <color rgb="FFFCFCFF"/>
        <color rgb="FF63BE7B"/>
      </colorScale>
    </cfRule>
  </conditionalFormatting>
  <conditionalFormatting sqref="CL12:CS35">
    <cfRule type="colorScale" priority="3">
      <colorScale>
        <cfvo type="num" val="0"/>
        <cfvo type="num" val="1"/>
        <color theme="2" tint="-0.249977111117893"/>
        <color theme="0"/>
      </colorScale>
    </cfRule>
  </conditionalFormatting>
  <conditionalFormatting sqref="CL397:CS420">
    <cfRule type="colorScale" priority="2">
      <colorScale>
        <cfvo type="num" val="0"/>
        <cfvo type="num" val="1"/>
        <color theme="0" tint="-0.499984740745262"/>
        <color theme="0"/>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3DD8-713D-474E-9824-5E88CBFB43F0}">
  <sheetPr>
    <outlinePr summaryBelow="0" summaryRight="0"/>
  </sheetPr>
  <dimension ref="A1:AC1009"/>
  <sheetViews>
    <sheetView tabSelected="1" zoomScaleNormal="100" workbookViewId="0">
      <selection activeCell="H51" sqref="H51"/>
    </sheetView>
  </sheetViews>
  <sheetFormatPr defaultColWidth="11.125" defaultRowHeight="15.75" customHeight="1"/>
  <cols>
    <col min="1" max="2" width="11.125" style="89"/>
    <col min="3" max="3" width="3.75" style="89" customWidth="1"/>
    <col min="4" max="26" width="4.375" style="89" customWidth="1"/>
    <col min="27" max="32" width="3.75" style="89" customWidth="1"/>
    <col min="33" max="16384" width="11.125" style="89"/>
  </cols>
  <sheetData>
    <row r="1" spans="1:29" ht="53.25" customHeight="1">
      <c r="A1" s="604" t="s">
        <v>119</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132"/>
      <c r="AB1" s="132"/>
      <c r="AC1" s="132"/>
    </row>
    <row r="2" spans="1:29" ht="12.75">
      <c r="B2" s="131" t="s">
        <v>118</v>
      </c>
      <c r="C2" s="129" t="b">
        <v>1</v>
      </c>
      <c r="V2" s="90"/>
      <c r="W2" s="90"/>
      <c r="X2" s="94"/>
      <c r="Y2" s="94"/>
      <c r="Z2" s="94"/>
      <c r="AA2" s="94"/>
      <c r="AB2" s="94"/>
      <c r="AC2" s="94"/>
    </row>
    <row r="3" spans="1:29" ht="12.75">
      <c r="B3" s="130" t="s">
        <v>117</v>
      </c>
      <c r="C3" s="129" t="b">
        <v>1</v>
      </c>
      <c r="J3" s="97" t="s">
        <v>116</v>
      </c>
      <c r="V3" s="90"/>
      <c r="W3" s="90"/>
    </row>
    <row r="4" spans="1:29" ht="12.75">
      <c r="D4" s="128" t="s">
        <v>115</v>
      </c>
      <c r="F4" s="90"/>
      <c r="G4" s="90"/>
      <c r="H4" s="90"/>
      <c r="I4" s="90"/>
      <c r="J4" s="97" t="s">
        <v>114</v>
      </c>
      <c r="K4" s="97" t="s">
        <v>113</v>
      </c>
      <c r="L4" s="90"/>
      <c r="M4" s="90"/>
      <c r="N4" s="90"/>
      <c r="O4" s="90"/>
      <c r="P4" s="90"/>
      <c r="Q4" s="90"/>
      <c r="R4" s="90"/>
    </row>
    <row r="5" spans="1:29">
      <c r="D5" s="90"/>
      <c r="E5" s="90"/>
      <c r="F5" s="90"/>
      <c r="G5" s="90"/>
      <c r="H5" s="90"/>
      <c r="I5" s="90"/>
      <c r="J5" s="127">
        <v>2</v>
      </c>
      <c r="K5" s="127">
        <v>-1</v>
      </c>
      <c r="L5" s="99" t="s">
        <v>10</v>
      </c>
      <c r="M5" s="117" cm="1">
        <f t="array" ref="M5">MMULT($J5:$K5,M$11:M$12)</f>
        <v>0.23801314780179242</v>
      </c>
      <c r="N5" s="117" cm="1">
        <f t="array" ref="N5">MMULT($J5:$K5,N$11:N$12)</f>
        <v>-0.37934879139150568</v>
      </c>
      <c r="O5" s="117" cm="1">
        <f t="array" ref="O5">MMULT($J5:$K5,O$11:O$12)</f>
        <v>-0.99664233837349769</v>
      </c>
      <c r="P5" s="90"/>
      <c r="Q5" s="95"/>
      <c r="S5" s="90"/>
      <c r="X5" s="90"/>
      <c r="Y5" s="90"/>
      <c r="Z5" s="90"/>
      <c r="AA5" s="90"/>
      <c r="AB5" s="90"/>
      <c r="AC5" s="90"/>
    </row>
    <row r="6" spans="1:29">
      <c r="D6" s="90"/>
      <c r="E6" s="90"/>
      <c r="F6" s="90"/>
      <c r="G6" s="90"/>
      <c r="H6" s="90"/>
      <c r="I6" s="90"/>
      <c r="J6" s="127">
        <v>1</v>
      </c>
      <c r="K6" s="127">
        <v>1</v>
      </c>
      <c r="L6" s="99" t="s">
        <v>10</v>
      </c>
      <c r="M6" s="117" cm="1">
        <f t="array" ref="M6">MMULT($J6:$K6,M$11:M$12)</f>
        <v>-0.24808613268130025</v>
      </c>
      <c r="N6" s="117" cm="1">
        <f t="array" ref="N6">MMULT($J6:$K6,N$11:N$12)</f>
        <v>-1.1559066556867714</v>
      </c>
      <c r="O6" s="117" cm="1">
        <f t="array" ref="O6">MMULT($J6:$K6,O$11:O$12)</f>
        <v>-0.49832116918674885</v>
      </c>
      <c r="P6" s="90"/>
      <c r="Q6" s="118"/>
      <c r="S6" s="90"/>
      <c r="T6" s="90"/>
      <c r="U6" s="90"/>
      <c r="V6" s="90"/>
      <c r="W6" s="90"/>
      <c r="X6" s="90"/>
      <c r="Y6" s="90"/>
      <c r="Z6" s="90"/>
      <c r="AA6" s="90"/>
      <c r="AB6" s="90"/>
      <c r="AC6" s="90"/>
    </row>
    <row r="7" spans="1:29">
      <c r="D7" s="90"/>
      <c r="E7" s="90"/>
      <c r="F7" s="90"/>
      <c r="G7" s="90"/>
      <c r="H7" s="90"/>
      <c r="I7" s="90"/>
      <c r="J7" s="127">
        <v>2</v>
      </c>
      <c r="K7" s="127">
        <v>1</v>
      </c>
      <c r="L7" s="99" t="s">
        <v>10</v>
      </c>
      <c r="M7" s="117" cm="1">
        <f t="array" ref="M7">MMULT($J7:$K7,M$11:M$12)</f>
        <v>-0.25144379430780289</v>
      </c>
      <c r="N7" s="117" cm="1">
        <f t="array" ref="N7">MMULT($J7:$K7,N$11:N$12)</f>
        <v>-1.6676584713795306</v>
      </c>
      <c r="O7" s="117" cm="1">
        <f t="array" ref="O7">MMULT($J7:$K7,O$11:O$12)</f>
        <v>-0.99664233837349769</v>
      </c>
      <c r="P7" s="90"/>
      <c r="S7" s="90"/>
      <c r="T7" s="90"/>
      <c r="U7" s="90"/>
      <c r="V7" s="90"/>
      <c r="W7" s="90"/>
      <c r="X7" s="90"/>
      <c r="Y7" s="90"/>
      <c r="Z7" s="90"/>
      <c r="AA7" s="90"/>
      <c r="AB7" s="90"/>
      <c r="AC7" s="90"/>
    </row>
    <row r="8" spans="1:29">
      <c r="D8" s="90"/>
      <c r="E8" s="90"/>
      <c r="F8" s="90"/>
      <c r="G8" s="90"/>
      <c r="H8" s="90"/>
      <c r="I8" s="90"/>
      <c r="J8" s="127">
        <v>1</v>
      </c>
      <c r="K8" s="127">
        <v>2</v>
      </c>
      <c r="L8" s="99" t="s">
        <v>10</v>
      </c>
      <c r="M8" s="117" cm="1">
        <f t="array" ref="M8">MMULT($J8:$K8,M$11:M$12)</f>
        <v>-0.49281460373609792</v>
      </c>
      <c r="N8" s="117" cm="1">
        <f t="array" ref="N8">MMULT($J8:$K8,N$11:N$12)</f>
        <v>-1.8000614956807839</v>
      </c>
      <c r="O8" s="117" cm="1">
        <f t="array" ref="O8">MMULT($J8:$K8,O$11:O$12)</f>
        <v>-0.49832116918674885</v>
      </c>
      <c r="P8" s="90"/>
      <c r="S8" s="90"/>
      <c r="T8" s="90"/>
      <c r="U8" s="90"/>
      <c r="V8" s="90"/>
      <c r="W8" s="90"/>
      <c r="X8" s="90"/>
      <c r="Y8" s="90"/>
      <c r="Z8" s="90"/>
      <c r="AA8" s="90"/>
      <c r="AB8" s="90"/>
      <c r="AC8" s="90"/>
    </row>
    <row r="9" spans="1:29">
      <c r="F9" s="90"/>
      <c r="G9" s="90"/>
      <c r="H9" s="90"/>
      <c r="I9" s="90"/>
      <c r="J9" s="90">
        <v>1</v>
      </c>
      <c r="K9" s="90">
        <v>1</v>
      </c>
      <c r="L9" s="99" t="s">
        <v>10</v>
      </c>
      <c r="M9" s="121" cm="1">
        <f t="array" ref="M9">MMULT($J9:$K9,M$11:M$12)</f>
        <v>-0.24808613268130025</v>
      </c>
      <c r="N9" s="121" cm="1">
        <f t="array" ref="N9">MMULT($J9:$K9,N$11:N$12)</f>
        <v>-1.1559066556867714</v>
      </c>
      <c r="O9" s="121" cm="1">
        <f t="array" ref="O9">MMULT($J9:$K9,O$11:O$12)</f>
        <v>-0.49832116918674885</v>
      </c>
      <c r="P9" s="90"/>
      <c r="Q9" s="90"/>
      <c r="T9" s="90"/>
      <c r="U9" s="90"/>
      <c r="V9" s="90"/>
      <c r="W9" s="90"/>
      <c r="X9" s="90"/>
      <c r="Y9" s="90"/>
      <c r="Z9" s="90"/>
      <c r="AA9" s="90"/>
      <c r="AB9" s="90"/>
      <c r="AC9" s="90"/>
    </row>
    <row r="10" spans="1:29" ht="12.75">
      <c r="D10" s="90"/>
      <c r="E10" s="90"/>
      <c r="F10" s="90"/>
      <c r="G10" s="90"/>
      <c r="H10" s="90"/>
      <c r="I10" s="90"/>
      <c r="J10" s="90"/>
      <c r="K10" s="90"/>
      <c r="L10" s="120"/>
      <c r="M10" s="99" t="s">
        <v>95</v>
      </c>
      <c r="N10" s="99" t="s">
        <v>95</v>
      </c>
      <c r="O10" s="99" t="s">
        <v>95</v>
      </c>
      <c r="P10" s="90"/>
      <c r="S10" s="90"/>
      <c r="T10" s="90"/>
      <c r="U10" s="90"/>
      <c r="V10" s="90"/>
      <c r="W10" s="90"/>
      <c r="X10" s="90"/>
      <c r="Y10" s="90"/>
      <c r="Z10" s="90"/>
      <c r="AA10" s="90"/>
      <c r="AB10" s="90"/>
      <c r="AC10" s="90"/>
    </row>
    <row r="11" spans="1:29">
      <c r="D11" s="90"/>
      <c r="E11" s="90"/>
      <c r="F11" s="90"/>
      <c r="G11" s="90"/>
      <c r="H11" s="90"/>
      <c r="I11" s="90"/>
      <c r="J11" s="90"/>
      <c r="K11" s="90"/>
      <c r="L11" s="120"/>
      <c r="M11" s="117">
        <f>IF(J15&gt;0,H20,0)</f>
        <v>-3.357661626502615E-3</v>
      </c>
      <c r="N11" s="117">
        <f>IF(J16&gt;0,I20,0)</f>
        <v>-0.51175181569275907</v>
      </c>
      <c r="O11" s="117">
        <f>IF(J17&gt;0,J20,0)</f>
        <v>-0.49832116918674885</v>
      </c>
      <c r="P11" s="90"/>
      <c r="Q11" s="95"/>
      <c r="S11" s="90"/>
      <c r="T11" s="90"/>
      <c r="U11" s="90"/>
      <c r="V11" s="90"/>
      <c r="W11" s="90"/>
      <c r="X11" s="90"/>
      <c r="Y11" s="90"/>
      <c r="Z11" s="90"/>
      <c r="AA11" s="90"/>
      <c r="AB11" s="90"/>
      <c r="AC11" s="90"/>
    </row>
    <row r="12" spans="1:29">
      <c r="D12" s="116" t="s">
        <v>112</v>
      </c>
      <c r="E12" s="90"/>
      <c r="F12" s="90"/>
      <c r="G12" s="90"/>
      <c r="H12" s="90"/>
      <c r="I12" s="90"/>
      <c r="J12" s="90"/>
      <c r="K12" s="90"/>
      <c r="L12" s="120"/>
      <c r="M12" s="117">
        <f>IF(K15&gt;0,H21,0)</f>
        <v>-0.24472847105479764</v>
      </c>
      <c r="N12" s="117">
        <f>IF(K16&gt;0,I21,0)</f>
        <v>-0.64415483999401246</v>
      </c>
      <c r="O12" s="117">
        <f>IF(K17&gt;0,J21,0)</f>
        <v>0</v>
      </c>
      <c r="P12" s="90"/>
      <c r="Q12" s="90"/>
      <c r="S12" s="90"/>
      <c r="T12" s="90"/>
      <c r="U12" s="90"/>
      <c r="V12" s="90"/>
      <c r="W12" s="90"/>
      <c r="X12" s="90"/>
      <c r="Y12" s="90"/>
      <c r="Z12" s="90"/>
      <c r="AA12" s="90"/>
      <c r="AB12" s="90"/>
      <c r="AC12" s="90"/>
    </row>
    <row r="13" spans="1:29" ht="12.75">
      <c r="D13" s="90"/>
      <c r="E13" s="90"/>
      <c r="F13" s="90"/>
      <c r="G13" s="90"/>
      <c r="H13" s="90"/>
      <c r="I13" s="90"/>
      <c r="J13" s="90" t="s">
        <v>8</v>
      </c>
      <c r="K13" s="90" t="s">
        <v>8</v>
      </c>
      <c r="L13" s="120"/>
      <c r="M13" s="90"/>
      <c r="N13" s="90"/>
      <c r="O13" s="90"/>
      <c r="P13" s="90"/>
      <c r="Q13" s="90"/>
      <c r="S13" s="90"/>
      <c r="T13" s="90"/>
      <c r="U13" s="90"/>
      <c r="V13" s="90"/>
      <c r="W13" s="90"/>
      <c r="X13" s="90"/>
      <c r="Y13" s="90"/>
      <c r="Z13" s="90"/>
      <c r="AA13" s="90"/>
      <c r="AB13" s="90"/>
      <c r="AC13" s="90"/>
    </row>
    <row r="14" spans="1:29" ht="13.5" thickBot="1">
      <c r="D14" s="97" t="s">
        <v>111</v>
      </c>
      <c r="E14" s="97"/>
      <c r="F14" s="97"/>
      <c r="G14" s="90"/>
      <c r="H14" s="97" t="s">
        <v>110</v>
      </c>
      <c r="I14" s="90"/>
      <c r="J14" s="125" t="s">
        <v>109</v>
      </c>
      <c r="L14" s="124" t="s">
        <v>11</v>
      </c>
      <c r="M14" s="97" t="s">
        <v>108</v>
      </c>
      <c r="N14" s="90"/>
      <c r="O14" s="90"/>
      <c r="P14" s="90"/>
      <c r="Q14" s="90"/>
      <c r="S14" s="90"/>
      <c r="T14" s="90"/>
      <c r="U14" s="90"/>
      <c r="V14" s="90"/>
      <c r="W14" s="90"/>
      <c r="X14" s="90"/>
      <c r="Y14" s="90"/>
      <c r="Z14" s="90"/>
      <c r="AA14" s="90"/>
      <c r="AB14" s="90"/>
      <c r="AC14" s="90"/>
    </row>
    <row r="15" spans="1:29">
      <c r="D15" s="112">
        <v>1</v>
      </c>
      <c r="E15" s="111">
        <v>0</v>
      </c>
      <c r="F15" s="111">
        <v>-1</v>
      </c>
      <c r="G15" s="111">
        <v>1</v>
      </c>
      <c r="H15" s="110">
        <v>1</v>
      </c>
      <c r="I15" s="90" t="s">
        <v>10</v>
      </c>
      <c r="J15" s="102" cm="1">
        <f t="array" ref="J15">MMULT($D15:$H15,J$5:J$9)</f>
        <v>2</v>
      </c>
      <c r="K15" s="102" cm="1">
        <f t="array" ref="K15">MMULT($D15:$H15,K$5:K$9)</f>
        <v>1</v>
      </c>
      <c r="L15" s="90" t="s">
        <v>9</v>
      </c>
      <c r="M15" s="102">
        <f t="shared" ref="M15:N17" si="0">IF(J15&gt;0,J15,0)</f>
        <v>2</v>
      </c>
      <c r="N15" s="102">
        <f t="shared" si="0"/>
        <v>1</v>
      </c>
      <c r="O15" s="99" t="s">
        <v>10</v>
      </c>
      <c r="P15" s="117" cm="1">
        <f t="array" ref="P15">MMULT($M15:$N15,P$20:P$21)</f>
        <v>0.25144379430780273</v>
      </c>
      <c r="Q15" s="117" cm="1">
        <f t="array" ref="Q15">MMULT($M15:$N15,Q$20:Q$21)</f>
        <v>-0.25144379430780289</v>
      </c>
      <c r="R15" s="117" cm="1">
        <f t="array" ref="R15">MMULT($M15:$N15,R$20:R$21)</f>
        <v>-1.1647708827639249</v>
      </c>
      <c r="S15" s="117" cm="1">
        <f t="array" ref="S15">MMULT($M15:$N15,S$20:S$21)</f>
        <v>0.50288758861560579</v>
      </c>
      <c r="T15" s="90"/>
      <c r="U15" s="95"/>
      <c r="V15" s="90"/>
      <c r="W15" s="90"/>
      <c r="X15" s="90"/>
      <c r="Y15" s="90"/>
      <c r="Z15" s="90"/>
      <c r="AA15" s="90"/>
      <c r="AB15" s="90"/>
      <c r="AC15" s="90"/>
    </row>
    <row r="16" spans="1:29">
      <c r="D16" s="109">
        <v>0</v>
      </c>
      <c r="E16" s="108">
        <v>1</v>
      </c>
      <c r="F16" s="108">
        <v>1</v>
      </c>
      <c r="G16" s="108">
        <v>0</v>
      </c>
      <c r="H16" s="107">
        <v>1</v>
      </c>
      <c r="I16" s="90" t="s">
        <v>10</v>
      </c>
      <c r="J16" s="102" cm="1">
        <f t="array" ref="J16">MMULT($D16:$H16,J$5:J$9)</f>
        <v>4</v>
      </c>
      <c r="K16" s="102" cm="1">
        <f t="array" ref="K16">MMULT($D16:$H16,K$5:K$9)</f>
        <v>3</v>
      </c>
      <c r="L16" s="90" t="s">
        <v>9</v>
      </c>
      <c r="M16" s="102">
        <f t="shared" si="0"/>
        <v>4</v>
      </c>
      <c r="N16" s="102">
        <f t="shared" si="0"/>
        <v>3</v>
      </c>
      <c r="O16" s="99" t="s">
        <v>10</v>
      </c>
      <c r="P16" s="117" cm="1">
        <f t="array" ref="P16">MMULT($M16:$N16,P$20:P$21)</f>
        <v>0.74761605967040301</v>
      </c>
      <c r="Q16" s="117" cm="1">
        <f t="array" ref="Q16">MMULT($M16:$N16,Q$20:Q$21)</f>
        <v>-0.74761605967040334</v>
      </c>
      <c r="R16" s="117" cm="1">
        <f t="array" ref="R16">MMULT($M16:$N16,R$20:R$21)</f>
        <v>-2.484239663412267</v>
      </c>
      <c r="S16" s="117" cm="1">
        <f t="array" ref="S16">MMULT($M16:$N16,S$20:S$21)</f>
        <v>1.4952321193408067</v>
      </c>
      <c r="T16" s="90"/>
      <c r="U16" s="118"/>
      <c r="V16" s="90"/>
      <c r="W16" s="90"/>
      <c r="X16" s="90"/>
      <c r="Y16" s="90"/>
      <c r="Z16" s="90"/>
      <c r="AA16" s="90"/>
      <c r="AB16" s="90"/>
      <c r="AC16" s="90"/>
    </row>
    <row r="17" spans="3:29" ht="16.5" thickBot="1">
      <c r="D17" s="105">
        <v>1</v>
      </c>
      <c r="E17" s="104">
        <v>-1</v>
      </c>
      <c r="F17" s="104">
        <v>0</v>
      </c>
      <c r="G17" s="104">
        <v>0</v>
      </c>
      <c r="H17" s="103">
        <v>0</v>
      </c>
      <c r="I17" s="90" t="s">
        <v>10</v>
      </c>
      <c r="J17" s="102" cm="1">
        <f t="array" ref="J17">MMULT($D17:$H17,J$5:J$9)</f>
        <v>1</v>
      </c>
      <c r="K17" s="102" cm="1">
        <f t="array" ref="K17">MMULT($D17:$H17,K$5:K$9)</f>
        <v>-2</v>
      </c>
      <c r="L17" s="90" t="s">
        <v>9</v>
      </c>
      <c r="M17" s="102">
        <f t="shared" si="0"/>
        <v>1</v>
      </c>
      <c r="N17" s="102">
        <f t="shared" si="0"/>
        <v>0</v>
      </c>
      <c r="O17" s="99" t="s">
        <v>10</v>
      </c>
      <c r="P17" s="117" cm="1">
        <f t="array" ref="P17">MMULT($M17:$N17,P$20:P$21)</f>
        <v>3.3576616265025283E-3</v>
      </c>
      <c r="Q17" s="117" cm="1">
        <f t="array" ref="Q17">MMULT($M17:$N17,Q$20:Q$21)</f>
        <v>-3.357661626502615E-3</v>
      </c>
      <c r="R17" s="117" cm="1">
        <f t="array" ref="R17">MMULT($M17:$N17,R$20:R$21)</f>
        <v>-0.5050364924397539</v>
      </c>
      <c r="S17" s="117" cm="1">
        <f t="array" ref="S17">MMULT($M17:$N17,S$20:S$21)</f>
        <v>6.7153232530052301E-3</v>
      </c>
      <c r="T17" s="90"/>
      <c r="U17" s="122"/>
      <c r="V17" s="90"/>
      <c r="W17" s="90"/>
      <c r="X17" s="90"/>
      <c r="Y17" s="90"/>
      <c r="Z17" s="90"/>
      <c r="AA17" s="90"/>
      <c r="AB17" s="90"/>
      <c r="AC17" s="90"/>
    </row>
    <row r="18" spans="3:29">
      <c r="D18" s="90"/>
      <c r="E18" s="90"/>
      <c r="F18" s="90"/>
      <c r="G18" s="90"/>
      <c r="H18" s="90"/>
      <c r="I18" s="90"/>
      <c r="J18" s="90"/>
      <c r="K18" s="90"/>
      <c r="L18" s="90"/>
      <c r="M18" s="90">
        <v>1</v>
      </c>
      <c r="N18" s="90">
        <v>1</v>
      </c>
      <c r="O18" s="99" t="s">
        <v>10</v>
      </c>
      <c r="P18" s="121" cm="1">
        <f t="array" ref="P18">MMULT($M18:$N18,P$20:P$21)</f>
        <v>0.24808613268130017</v>
      </c>
      <c r="Q18" s="121" cm="1">
        <f t="array" ref="Q18">MMULT($M18:$N18,Q$20:Q$21)</f>
        <v>-0.24808613268130025</v>
      </c>
      <c r="R18" s="121" cm="1">
        <f t="array" ref="R18">MMULT($M18:$N18,R$20:R$21)</f>
        <v>-0.65973439032417103</v>
      </c>
      <c r="S18" s="121" cm="1">
        <f t="array" ref="S18">MMULT($M18:$N18,S$20:S$21)</f>
        <v>0.49617226536260051</v>
      </c>
      <c r="T18" s="90"/>
      <c r="U18" s="122"/>
      <c r="V18" s="90"/>
      <c r="W18" s="90"/>
      <c r="X18" s="90"/>
      <c r="Y18" s="90"/>
      <c r="Z18" s="90"/>
      <c r="AA18" s="90"/>
      <c r="AB18" s="90"/>
      <c r="AC18" s="90"/>
    </row>
    <row r="19" spans="3:29" ht="12.75">
      <c r="C19" s="116"/>
      <c r="D19" s="94"/>
      <c r="E19" s="90"/>
      <c r="F19" s="90"/>
      <c r="G19" s="90"/>
      <c r="I19" s="90"/>
      <c r="J19" s="90"/>
      <c r="K19" s="90"/>
      <c r="L19" s="90"/>
      <c r="M19" s="90"/>
      <c r="N19" s="90"/>
      <c r="O19" s="120"/>
      <c r="P19" s="99" t="s">
        <v>95</v>
      </c>
      <c r="Q19" s="99" t="s">
        <v>95</v>
      </c>
      <c r="R19" s="99" t="s">
        <v>95</v>
      </c>
      <c r="S19" s="99" t="s">
        <v>95</v>
      </c>
      <c r="T19" s="90"/>
      <c r="W19" s="90"/>
      <c r="X19" s="90"/>
      <c r="Y19" s="90"/>
      <c r="Z19" s="90"/>
      <c r="AA19" s="90"/>
      <c r="AB19" s="90"/>
      <c r="AC19" s="90"/>
    </row>
    <row r="20" spans="3:29">
      <c r="C20" s="116"/>
      <c r="D20" s="95"/>
      <c r="F20" s="90"/>
      <c r="G20" s="90"/>
      <c r="H20" s="126">
        <f t="array" ref="H20:J21">MMULT(P20:S21,H24:J27)</f>
        <v>-3.357661626502615E-3</v>
      </c>
      <c r="I20" s="126">
        <v>-0.51175181569275907</v>
      </c>
      <c r="J20" s="126">
        <v>-0.49832116918674885</v>
      </c>
      <c r="K20" s="99" t="s">
        <v>101</v>
      </c>
      <c r="L20" s="99"/>
      <c r="M20" s="90"/>
      <c r="N20" s="90"/>
      <c r="O20" s="99"/>
      <c r="P20" s="117">
        <f t="shared" ref="P20:S21" si="1">J30</f>
        <v>3.3576616265025283E-3</v>
      </c>
      <c r="Q20" s="117">
        <f t="shared" si="1"/>
        <v>-3.357661626502615E-3</v>
      </c>
      <c r="R20" s="117">
        <f t="shared" si="1"/>
        <v>-0.5050364924397539</v>
      </c>
      <c r="S20" s="117">
        <f t="shared" si="1"/>
        <v>6.7153232530052301E-3</v>
      </c>
      <c r="T20" s="90"/>
      <c r="U20" s="95"/>
      <c r="V20" s="90"/>
      <c r="W20" s="90"/>
      <c r="X20" s="90"/>
      <c r="Y20" s="90"/>
      <c r="Z20" s="90"/>
      <c r="AA20" s="90"/>
      <c r="AB20" s="90"/>
      <c r="AC20" s="90"/>
    </row>
    <row r="21" spans="3:29">
      <c r="C21" s="116"/>
      <c r="D21" s="118"/>
      <c r="E21" s="94"/>
      <c r="G21" s="90"/>
      <c r="H21" s="126">
        <v>-0.24472847105479764</v>
      </c>
      <c r="I21" s="126">
        <v>-0.64415483999401246</v>
      </c>
      <c r="J21" s="126">
        <v>0.3347590442251781</v>
      </c>
      <c r="K21" s="99" t="s">
        <v>101</v>
      </c>
      <c r="L21" s="99"/>
      <c r="M21" s="90"/>
      <c r="N21" s="90"/>
      <c r="O21" s="99"/>
      <c r="P21" s="117">
        <f t="shared" si="1"/>
        <v>0.24472847105479764</v>
      </c>
      <c r="Q21" s="117">
        <f t="shared" si="1"/>
        <v>-0.24472847105479764</v>
      </c>
      <c r="R21" s="117">
        <f t="shared" si="1"/>
        <v>-0.15469789788441718</v>
      </c>
      <c r="S21" s="117">
        <f t="shared" si="1"/>
        <v>0.48945694210959528</v>
      </c>
      <c r="T21" s="90"/>
      <c r="U21" s="90"/>
      <c r="V21" s="90"/>
      <c r="W21" s="90"/>
      <c r="X21" s="90"/>
      <c r="Y21" s="90"/>
      <c r="Z21" s="90"/>
      <c r="AA21" s="90"/>
      <c r="AB21" s="90"/>
      <c r="AC21" s="90"/>
    </row>
    <row r="22" spans="3:29" ht="12.75">
      <c r="C22" s="116"/>
      <c r="E22" s="90"/>
      <c r="F22" s="90"/>
      <c r="G22" s="90"/>
      <c r="H22" s="99" t="s">
        <v>95</v>
      </c>
      <c r="I22" s="99" t="s">
        <v>95</v>
      </c>
      <c r="J22" s="99" t="s">
        <v>95</v>
      </c>
      <c r="K22" s="90"/>
      <c r="L22" s="90"/>
      <c r="M22" s="90" t="s">
        <v>8</v>
      </c>
      <c r="N22" s="90" t="s">
        <v>8</v>
      </c>
      <c r="O22" s="120"/>
      <c r="Q22" s="90"/>
      <c r="R22" s="90"/>
      <c r="S22" s="90"/>
      <c r="T22" s="90"/>
      <c r="U22" s="90"/>
      <c r="V22" s="90"/>
      <c r="W22" s="90"/>
      <c r="X22" s="90"/>
      <c r="Y22" s="90"/>
      <c r="Z22" s="90"/>
      <c r="AA22" s="90"/>
      <c r="AB22" s="90"/>
      <c r="AC22" s="90"/>
    </row>
    <row r="23" spans="3:29" ht="13.5" thickBot="1">
      <c r="D23" s="116" t="s">
        <v>107</v>
      </c>
      <c r="F23" s="90"/>
      <c r="G23" s="90"/>
      <c r="H23" s="97" t="s">
        <v>106</v>
      </c>
      <c r="I23" s="90"/>
      <c r="J23" s="90"/>
      <c r="K23" s="97" t="s">
        <v>105</v>
      </c>
      <c r="L23" s="90"/>
      <c r="M23" s="125" t="s">
        <v>104</v>
      </c>
      <c r="O23" s="124" t="s">
        <v>11</v>
      </c>
      <c r="P23" s="97" t="s">
        <v>103</v>
      </c>
      <c r="Q23" s="90"/>
      <c r="R23" s="90"/>
      <c r="S23" s="90"/>
      <c r="T23" s="90"/>
      <c r="U23" s="90"/>
      <c r="V23" s="90"/>
      <c r="W23" s="90"/>
      <c r="X23" s="90"/>
      <c r="Y23" s="90"/>
      <c r="Z23" s="90"/>
      <c r="AA23" s="90"/>
      <c r="AB23" s="90"/>
      <c r="AC23" s="90"/>
    </row>
    <row r="24" spans="3:29">
      <c r="E24" s="90"/>
      <c r="F24" s="90"/>
      <c r="G24" s="90"/>
      <c r="H24" s="112">
        <v>0</v>
      </c>
      <c r="I24" s="111">
        <v>-1</v>
      </c>
      <c r="J24" s="111">
        <v>2</v>
      </c>
      <c r="K24" s="110">
        <v>1</v>
      </c>
      <c r="L24" s="90" t="s">
        <v>10</v>
      </c>
      <c r="M24" s="102" cm="1">
        <f t="array" ref="M24">MMULT($H24:$K24,M$15:M$18)</f>
        <v>-1</v>
      </c>
      <c r="N24" s="102" cm="1">
        <f t="array" ref="N24">MMULT($H24:$K24,N$15:N$18)</f>
        <v>-2</v>
      </c>
      <c r="O24" s="90" t="s">
        <v>9</v>
      </c>
      <c r="P24" s="102">
        <f t="shared" ref="P24:Q27" si="2">IF(M24&gt;0,M24,0)</f>
        <v>0</v>
      </c>
      <c r="Q24" s="102">
        <f t="shared" si="2"/>
        <v>0</v>
      </c>
      <c r="R24" s="99" t="s">
        <v>10</v>
      </c>
      <c r="S24" s="117" cm="1">
        <f t="array" ref="S24">MMULT($P24:$Q24,S$30:S$31)</f>
        <v>0</v>
      </c>
      <c r="T24" s="117" cm="1">
        <f t="array" ref="T24">MMULT($P24:$Q24,T$30:T$31)</f>
        <v>0</v>
      </c>
      <c r="U24" s="117" cm="1">
        <f t="array" ref="U24">MMULT($P24:$Q24,U$30:U$31)</f>
        <v>0</v>
      </c>
      <c r="V24" s="123"/>
      <c r="W24" s="95"/>
      <c r="X24" s="90"/>
      <c r="Y24" s="90"/>
      <c r="Z24" s="90"/>
      <c r="AA24" s="90"/>
      <c r="AB24" s="90"/>
      <c r="AC24" s="90"/>
    </row>
    <row r="25" spans="3:29">
      <c r="D25" s="90"/>
      <c r="E25" s="90"/>
      <c r="F25" s="90"/>
      <c r="G25" s="90"/>
      <c r="H25" s="109">
        <v>-1</v>
      </c>
      <c r="I25" s="108">
        <v>1</v>
      </c>
      <c r="J25" s="108">
        <v>0</v>
      </c>
      <c r="K25" s="107">
        <v>2</v>
      </c>
      <c r="L25" s="90" t="s">
        <v>10</v>
      </c>
      <c r="M25" s="102" cm="1">
        <f t="array" ref="M25">MMULT($H25:$K25,M$15:M$18)</f>
        <v>4</v>
      </c>
      <c r="N25" s="102" cm="1">
        <f t="array" ref="N25">MMULT($H25:$K25,N$15:N$18)</f>
        <v>4</v>
      </c>
      <c r="O25" s="90" t="s">
        <v>9</v>
      </c>
      <c r="P25" s="102">
        <f t="shared" si="2"/>
        <v>4</v>
      </c>
      <c r="Q25" s="102">
        <f t="shared" si="2"/>
        <v>4</v>
      </c>
      <c r="R25" s="99" t="s">
        <v>10</v>
      </c>
      <c r="S25" s="117" cm="1">
        <f t="array" ref="S25">MMULT($P25:$Q25,S$30:S$31)</f>
        <v>0.99234453072520101</v>
      </c>
      <c r="T25" s="117" cm="1">
        <f t="array" ref="T25">MMULT($P25:$Q25,T$30:T$31)</f>
        <v>0.65424849984628253</v>
      </c>
      <c r="U25" s="117" cm="1">
        <f t="array" ref="U25">MMULT($P25:$Q25,U$30:U$31)</f>
        <v>-1.6465930305714833</v>
      </c>
      <c r="V25" s="90"/>
      <c r="W25" s="118"/>
      <c r="X25" s="90"/>
      <c r="Y25" s="90"/>
      <c r="Z25" s="94"/>
      <c r="AA25" s="90"/>
      <c r="AB25" s="90"/>
      <c r="AC25" s="90"/>
    </row>
    <row r="26" spans="3:29">
      <c r="D26" s="90"/>
      <c r="E26" s="90"/>
      <c r="F26" s="90"/>
      <c r="G26" s="90"/>
      <c r="H26" s="109">
        <v>0</v>
      </c>
      <c r="I26" s="108">
        <v>1</v>
      </c>
      <c r="J26" s="108">
        <v>1</v>
      </c>
      <c r="K26" s="107">
        <v>1</v>
      </c>
      <c r="L26" s="90" t="s">
        <v>10</v>
      </c>
      <c r="M26" s="102" cm="1">
        <f t="array" ref="M26">MMULT($H26:$K26,M$15:M$18)</f>
        <v>6</v>
      </c>
      <c r="N26" s="102" cm="1">
        <f t="array" ref="N26">MMULT($H26:$K26,N$15:N$18)</f>
        <v>4</v>
      </c>
      <c r="O26" s="90" t="s">
        <v>9</v>
      </c>
      <c r="P26" s="102">
        <f t="shared" si="2"/>
        <v>6</v>
      </c>
      <c r="Q26" s="102">
        <f t="shared" si="2"/>
        <v>4</v>
      </c>
      <c r="R26" s="99" t="s">
        <v>10</v>
      </c>
      <c r="S26" s="117" cm="1">
        <f t="array" ref="S26">MMULT($P26:$Q26,S$30:S$31)</f>
        <v>0.99905985397820629</v>
      </c>
      <c r="T26" s="117" cm="1">
        <f t="array" ref="T26">MMULT($P26:$Q26,T$30:T$31)</f>
        <v>1.6508908382197798</v>
      </c>
      <c r="U26" s="117" cm="1">
        <f t="array" ref="U26">MMULT($P26:$Q26,U$30:U$31)</f>
        <v>-2.6499506921979861</v>
      </c>
      <c r="V26" s="90"/>
      <c r="W26" s="122"/>
      <c r="X26" s="90"/>
      <c r="Y26" s="90"/>
      <c r="Z26" s="90"/>
      <c r="AA26" s="90"/>
      <c r="AB26" s="90"/>
      <c r="AC26" s="90"/>
    </row>
    <row r="27" spans="3:29" ht="16.5" thickBot="1">
      <c r="D27" s="90"/>
      <c r="E27" s="90"/>
      <c r="F27" s="90"/>
      <c r="G27" s="90"/>
      <c r="H27" s="105">
        <v>-1</v>
      </c>
      <c r="I27" s="104">
        <v>0</v>
      </c>
      <c r="J27" s="104">
        <v>0</v>
      </c>
      <c r="K27" s="103">
        <v>3</v>
      </c>
      <c r="L27" s="90" t="s">
        <v>10</v>
      </c>
      <c r="M27" s="102" cm="1">
        <f t="array" ref="M27">MMULT($H27:$K27,M$15:M$18)</f>
        <v>1</v>
      </c>
      <c r="N27" s="102" cm="1">
        <f t="array" ref="N27">MMULT($H27:$K27,N$15:N$18)</f>
        <v>2</v>
      </c>
      <c r="O27" s="90" t="s">
        <v>9</v>
      </c>
      <c r="P27" s="102">
        <f t="shared" si="2"/>
        <v>1</v>
      </c>
      <c r="Q27" s="102">
        <f t="shared" si="2"/>
        <v>2</v>
      </c>
      <c r="R27" s="99" t="s">
        <v>10</v>
      </c>
      <c r="S27" s="117" cm="1">
        <f t="array" ref="S27">MMULT($P27:$Q27,S$30:S$31)</f>
        <v>0.49281460373609792</v>
      </c>
      <c r="T27" s="117" cm="1">
        <f t="array" ref="T27">MMULT($P27:$Q27,T$30:T$31)</f>
        <v>-0.17119691926360747</v>
      </c>
      <c r="U27" s="117" cm="1">
        <f t="array" ref="U27">MMULT($P27:$Q27,U$30:U$31)</f>
        <v>-0.32161768447249034</v>
      </c>
      <c r="V27" s="90"/>
      <c r="W27" s="122"/>
      <c r="X27" s="90"/>
      <c r="Y27" s="90"/>
      <c r="Z27" s="90"/>
      <c r="AA27" s="90"/>
      <c r="AB27" s="90"/>
      <c r="AC27" s="90"/>
    </row>
    <row r="28" spans="3:29">
      <c r="D28" s="90"/>
      <c r="E28" s="90"/>
      <c r="F28" s="90"/>
      <c r="G28" s="90"/>
      <c r="H28" s="90"/>
      <c r="I28" s="90"/>
      <c r="J28" s="90"/>
      <c r="K28" s="90"/>
      <c r="L28" s="90"/>
      <c r="M28" s="90"/>
      <c r="N28" s="90"/>
      <c r="O28" s="90"/>
      <c r="P28" s="90">
        <v>1</v>
      </c>
      <c r="Q28" s="90">
        <v>1</v>
      </c>
      <c r="R28" s="99" t="s">
        <v>10</v>
      </c>
      <c r="S28" s="121" cm="1">
        <f t="array" ref="S28">MMULT($P28:$Q28,S$30:S$31)</f>
        <v>0.24808613268130025</v>
      </c>
      <c r="T28" s="121" cm="1">
        <f t="array" ref="T28">MMULT($P28:$Q28,T$30:T$31)</f>
        <v>0.16356212496157063</v>
      </c>
      <c r="U28" s="121" cm="1">
        <f t="array" ref="U28">MMULT($P28:$Q28,U$30:U$31)</f>
        <v>-0.41164825764287083</v>
      </c>
      <c r="V28" s="90"/>
      <c r="W28" s="95"/>
      <c r="X28" s="90"/>
      <c r="Y28" s="90"/>
      <c r="Z28" s="90"/>
      <c r="AA28" s="90"/>
      <c r="AB28" s="90"/>
      <c r="AC28" s="90"/>
    </row>
    <row r="29" spans="3:29" ht="12.75">
      <c r="C29" s="116"/>
      <c r="E29" s="90"/>
      <c r="F29" s="90"/>
      <c r="G29" s="90"/>
      <c r="H29" s="90"/>
      <c r="I29" s="90"/>
      <c r="J29" s="94"/>
      <c r="K29" s="90"/>
      <c r="L29" s="90"/>
      <c r="M29" s="90"/>
      <c r="N29" s="90"/>
      <c r="O29" s="90"/>
      <c r="P29" s="90"/>
      <c r="Q29" s="90"/>
      <c r="R29" s="120"/>
      <c r="S29" s="99" t="s">
        <v>95</v>
      </c>
      <c r="T29" s="99" t="s">
        <v>95</v>
      </c>
      <c r="U29" s="99" t="s">
        <v>95</v>
      </c>
      <c r="V29" s="90"/>
      <c r="W29" s="118"/>
      <c r="X29" s="90"/>
      <c r="Y29" s="90"/>
      <c r="Z29" s="90"/>
      <c r="AA29" s="90"/>
      <c r="AB29" s="90"/>
      <c r="AC29" s="90"/>
    </row>
    <row r="30" spans="3:29">
      <c r="C30" s="116"/>
      <c r="F30" s="95"/>
      <c r="I30" s="90"/>
      <c r="J30" s="98" cm="1">
        <f t="array" ref="J30">MMULT($S30:$U30,J$34:J$36)</f>
        <v>3.3576616265025283E-3</v>
      </c>
      <c r="K30" s="98" cm="1">
        <f t="array" ref="K30">MMULT($S30:$U30,K$34:K$36)</f>
        <v>-3.357661626502615E-3</v>
      </c>
      <c r="L30" s="98" cm="1">
        <f t="array" ref="L30">MMULT($S30:$U30,L$34:L$36)</f>
        <v>-0.5050364924397539</v>
      </c>
      <c r="M30" s="98" cm="1">
        <f t="array" ref="M30">MMULT($S30:$U30,M$34:M$36)</f>
        <v>6.7153232530052301E-3</v>
      </c>
      <c r="N30" s="99" t="s">
        <v>101</v>
      </c>
      <c r="O30" s="90"/>
      <c r="P30" s="90"/>
      <c r="Q30" s="90"/>
      <c r="R30" s="90"/>
      <c r="S30" s="117">
        <f>Y34</f>
        <v>3.357661626502615E-3</v>
      </c>
      <c r="T30" s="117">
        <f>Y35</f>
        <v>0.49832116918674874</v>
      </c>
      <c r="U30" s="117">
        <f>Y36</f>
        <v>-0.50167883081325126</v>
      </c>
      <c r="V30" s="90"/>
      <c r="W30" s="99" t="s">
        <v>101</v>
      </c>
      <c r="X30" s="99" t="s">
        <v>101</v>
      </c>
      <c r="Y30" s="119" t="s">
        <v>102</v>
      </c>
      <c r="Z30" s="90"/>
      <c r="AA30" s="90"/>
      <c r="AB30" s="90"/>
      <c r="AC30" s="90"/>
    </row>
    <row r="31" spans="3:29">
      <c r="C31" s="116"/>
      <c r="F31" s="118"/>
      <c r="G31" s="90"/>
      <c r="H31" s="90"/>
      <c r="I31" s="90"/>
      <c r="J31" s="98" cm="1">
        <f t="array" ref="J31">MMULT($S31:$U31,J$34:J$36)</f>
        <v>0.24472847105479764</v>
      </c>
      <c r="K31" s="98" cm="1">
        <f t="array" ref="K31">MMULT($S31:$U31,K$34:K$36)</f>
        <v>-0.24472847105479764</v>
      </c>
      <c r="L31" s="98" cm="1">
        <f t="array" ref="L31">MMULT($S31:$U31,L$34:L$36)</f>
        <v>-0.15469789788441718</v>
      </c>
      <c r="M31" s="98" cm="1">
        <f t="array" ref="M31">MMULT($S31:$U31,M$34:M$36)</f>
        <v>0.48945694210959528</v>
      </c>
      <c r="N31" s="99" t="s">
        <v>101</v>
      </c>
      <c r="O31" s="90"/>
      <c r="P31" s="90"/>
      <c r="Q31" s="90"/>
      <c r="R31" s="90"/>
      <c r="S31" s="117">
        <f>Z34</f>
        <v>0.24472847105479764</v>
      </c>
      <c r="T31" s="117">
        <f>Z35</f>
        <v>-0.3347590442251781</v>
      </c>
      <c r="U31" s="117">
        <f>Z36</f>
        <v>9.0030573170380462E-2</v>
      </c>
      <c r="V31" s="90"/>
      <c r="Y31" s="99" t="s">
        <v>95</v>
      </c>
      <c r="Z31" s="90"/>
      <c r="AA31" s="90"/>
      <c r="AB31" s="90"/>
      <c r="AC31" s="90"/>
    </row>
    <row r="32" spans="3:29" ht="12.75">
      <c r="C32" s="116"/>
      <c r="E32" s="90"/>
      <c r="F32" s="90"/>
      <c r="G32" s="90"/>
      <c r="H32" s="90"/>
      <c r="I32" s="90"/>
      <c r="J32" s="99" t="s">
        <v>95</v>
      </c>
      <c r="K32" s="99" t="s">
        <v>95</v>
      </c>
      <c r="L32" s="99" t="s">
        <v>95</v>
      </c>
      <c r="M32" s="99" t="s">
        <v>95</v>
      </c>
      <c r="N32" s="90"/>
      <c r="O32" s="90"/>
      <c r="P32" s="115" t="s">
        <v>8</v>
      </c>
      <c r="Q32" s="115" t="s">
        <v>8</v>
      </c>
      <c r="S32" s="90"/>
      <c r="T32" s="90"/>
      <c r="U32" s="90"/>
      <c r="V32" s="90"/>
      <c r="W32" s="90"/>
      <c r="X32" s="90"/>
      <c r="Y32" s="99" t="s">
        <v>95</v>
      </c>
      <c r="Z32" s="99"/>
      <c r="AA32" s="90"/>
      <c r="AB32" s="90"/>
      <c r="AC32" s="90"/>
    </row>
    <row r="33" spans="1:29" ht="13.5" thickBot="1">
      <c r="D33" s="114" t="s">
        <v>100</v>
      </c>
      <c r="F33" s="90"/>
      <c r="G33" s="90"/>
      <c r="H33" s="90"/>
      <c r="I33" s="90"/>
      <c r="J33" s="97" t="s">
        <v>99</v>
      </c>
      <c r="K33" s="90"/>
      <c r="L33" s="90"/>
      <c r="M33" s="90"/>
      <c r="N33" s="97" t="s">
        <v>98</v>
      </c>
      <c r="O33" s="90"/>
      <c r="P33" s="97" t="s">
        <v>97</v>
      </c>
      <c r="Q33" s="90"/>
      <c r="R33" s="113" t="s">
        <v>96</v>
      </c>
      <c r="S33" s="90"/>
      <c r="T33" s="90"/>
      <c r="U33" s="90"/>
      <c r="V33" s="90"/>
      <c r="W33" s="90"/>
      <c r="X33" s="90"/>
      <c r="Y33" s="99" t="s">
        <v>95</v>
      </c>
      <c r="Z33" s="99"/>
      <c r="AA33" s="90"/>
      <c r="AB33" s="90"/>
      <c r="AC33" s="90"/>
    </row>
    <row r="34" spans="1:29">
      <c r="E34" s="90"/>
      <c r="F34" s="90"/>
      <c r="G34" s="90"/>
      <c r="H34" s="90"/>
      <c r="I34" s="90"/>
      <c r="J34" s="112">
        <v>0</v>
      </c>
      <c r="K34" s="111">
        <v>-1</v>
      </c>
      <c r="L34" s="111">
        <v>-1</v>
      </c>
      <c r="M34" s="111">
        <v>2</v>
      </c>
      <c r="N34" s="110">
        <v>5</v>
      </c>
      <c r="O34" s="90" t="s">
        <v>10</v>
      </c>
      <c r="P34" s="102" cm="1">
        <f t="array" ref="P34">MMULT($J34:$N34,P$24:P$28)</f>
        <v>-3</v>
      </c>
      <c r="Q34" s="102" cm="1">
        <f t="array" ref="Q34">MMULT($J34:$N34,Q$24:Q$28)</f>
        <v>1</v>
      </c>
      <c r="R34" s="90" t="s">
        <v>9</v>
      </c>
      <c r="S34" s="101" cm="1">
        <f t="array" ref="S34">EXP(P34)/SUM(EXP(P$34:P$36))</f>
        <v>3.357661626502615E-3</v>
      </c>
      <c r="T34" s="101" cm="1">
        <f t="array" ref="T34">EXP(Q34)/SUM(EXP(Q$34:Q$36))</f>
        <v>0.24472847105479764</v>
      </c>
      <c r="U34" s="90"/>
      <c r="V34" s="100">
        <v>0</v>
      </c>
      <c r="W34" s="100">
        <v>0</v>
      </c>
      <c r="X34" s="99" t="s">
        <v>10</v>
      </c>
      <c r="Y34" s="98">
        <f t="shared" ref="Y34:Z36" si="3">S34-V34</f>
        <v>3.357661626502615E-3</v>
      </c>
      <c r="Z34" s="98">
        <f t="shared" si="3"/>
        <v>0.24472847105479764</v>
      </c>
      <c r="AA34" s="90"/>
      <c r="AB34" s="90"/>
      <c r="AC34" s="90"/>
    </row>
    <row r="35" spans="1:29">
      <c r="D35" s="90"/>
      <c r="E35" s="90"/>
      <c r="F35" s="90"/>
      <c r="G35" s="90"/>
      <c r="H35" s="90"/>
      <c r="I35" s="90"/>
      <c r="J35" s="109">
        <v>-1</v>
      </c>
      <c r="K35" s="108">
        <v>0</v>
      </c>
      <c r="L35" s="108">
        <v>0</v>
      </c>
      <c r="M35" s="108">
        <v>0</v>
      </c>
      <c r="N35" s="107">
        <v>2</v>
      </c>
      <c r="O35" s="90" t="s">
        <v>10</v>
      </c>
      <c r="P35" s="102" cm="1">
        <f t="array" ref="P35">MMULT($J35:$N35,P$24:P$28)</f>
        <v>2</v>
      </c>
      <c r="Q35" s="102" cm="1">
        <f t="array" ref="Q35">MMULT($J35:$N35,Q$24:Q$28)</f>
        <v>2</v>
      </c>
      <c r="R35" s="90" t="s">
        <v>9</v>
      </c>
      <c r="S35" s="101" cm="1">
        <f t="array" ref="S35">EXP(P35)/SUM(EXP(P$34:P$36))</f>
        <v>0.49832116918674874</v>
      </c>
      <c r="T35" s="101" cm="1">
        <f t="array" ref="T35">EXP(Q35)/SUM(EXP(Q$34:Q$36))</f>
        <v>0.6652409557748219</v>
      </c>
      <c r="U35" s="106"/>
      <c r="V35" s="100">
        <v>0</v>
      </c>
      <c r="W35" s="100">
        <v>1</v>
      </c>
      <c r="X35" s="99" t="s">
        <v>10</v>
      </c>
      <c r="Y35" s="98">
        <f t="shared" si="3"/>
        <v>0.49832116918674874</v>
      </c>
      <c r="Z35" s="98">
        <f t="shared" si="3"/>
        <v>-0.3347590442251781</v>
      </c>
      <c r="AA35" s="90"/>
      <c r="AB35" s="90"/>
      <c r="AC35" s="90"/>
    </row>
    <row r="36" spans="1:29" ht="16.5" thickBot="1">
      <c r="D36" s="90"/>
      <c r="E36" s="90"/>
      <c r="F36" s="90"/>
      <c r="G36" s="90"/>
      <c r="H36" s="90"/>
      <c r="I36" s="90"/>
      <c r="J36" s="105">
        <v>-1</v>
      </c>
      <c r="K36" s="104">
        <v>0</v>
      </c>
      <c r="L36" s="104">
        <v>1</v>
      </c>
      <c r="M36" s="104">
        <v>0</v>
      </c>
      <c r="N36" s="103">
        <v>-4</v>
      </c>
      <c r="O36" s="90" t="s">
        <v>10</v>
      </c>
      <c r="P36" s="102" cm="1">
        <f t="array" ref="P36">MMULT($J36:$N36,P$24:P$28)</f>
        <v>2</v>
      </c>
      <c r="Q36" s="102" cm="1">
        <f t="array" ref="Q36">MMULT($J36:$N36,Q$24:Q$28)</f>
        <v>0</v>
      </c>
      <c r="R36" s="90" t="s">
        <v>9</v>
      </c>
      <c r="S36" s="101" cm="1">
        <f t="array" ref="S36">EXP(P36)/SUM(EXP(P$34:P$36))</f>
        <v>0.49832116918674874</v>
      </c>
      <c r="T36" s="101" cm="1">
        <f t="array" ref="T36">EXP(Q36)/SUM(EXP(Q$34:Q$36))</f>
        <v>9.0030573170380462E-2</v>
      </c>
      <c r="U36" s="90"/>
      <c r="V36" s="100">
        <v>1</v>
      </c>
      <c r="W36" s="100">
        <v>0</v>
      </c>
      <c r="X36" s="99" t="s">
        <v>10</v>
      </c>
      <c r="Y36" s="98">
        <f t="shared" si="3"/>
        <v>-0.50167883081325126</v>
      </c>
      <c r="Z36" s="98">
        <f t="shared" si="3"/>
        <v>9.0030573170380462E-2</v>
      </c>
      <c r="AA36" s="90"/>
      <c r="AB36" s="90"/>
      <c r="AC36" s="90"/>
    </row>
    <row r="37" spans="1:29" ht="12.75">
      <c r="J37" s="90"/>
      <c r="K37" s="90"/>
      <c r="L37" s="90"/>
      <c r="M37" s="90"/>
      <c r="N37" s="90"/>
      <c r="O37" s="90"/>
      <c r="P37" s="90"/>
      <c r="Q37" s="90"/>
      <c r="R37" s="90"/>
      <c r="S37" s="97"/>
      <c r="T37" s="90"/>
      <c r="U37" s="90"/>
      <c r="V37" s="96"/>
      <c r="W37" s="90"/>
      <c r="X37" s="90"/>
      <c r="Y37" s="95"/>
      <c r="Z37" s="90"/>
      <c r="AA37" s="90"/>
      <c r="AB37" s="94"/>
      <c r="AC37" s="90"/>
    </row>
    <row r="38" spans="1:29" ht="63.75">
      <c r="U38" s="90"/>
      <c r="V38" s="93"/>
      <c r="W38" s="90"/>
    </row>
    <row r="39" spans="1:29" ht="12.75">
      <c r="U39" s="90"/>
      <c r="V39" s="90"/>
      <c r="W39" s="90"/>
    </row>
    <row r="40" spans="1:29" ht="12.75">
      <c r="H40" s="92"/>
      <c r="U40" s="90"/>
      <c r="V40" s="90"/>
      <c r="W40" s="90"/>
    </row>
    <row r="41" spans="1:29" ht="12.75">
      <c r="U41" s="90"/>
      <c r="V41" s="90"/>
      <c r="W41" s="90"/>
    </row>
    <row r="42" spans="1:29" ht="15">
      <c r="A42" s="605" t="s">
        <v>6</v>
      </c>
      <c r="B42" s="605"/>
      <c r="C42" s="605"/>
      <c r="D42" s="605"/>
      <c r="E42" s="605"/>
      <c r="F42" s="605"/>
      <c r="G42" s="605"/>
      <c r="H42" s="605"/>
      <c r="I42" s="605"/>
      <c r="J42" s="605"/>
      <c r="K42" s="605"/>
      <c r="L42" s="605"/>
      <c r="M42" s="605"/>
      <c r="N42" s="605"/>
      <c r="O42" s="605"/>
      <c r="P42" s="605"/>
      <c r="Q42" s="605"/>
      <c r="R42" s="605"/>
      <c r="S42" s="605"/>
      <c r="T42" s="605"/>
      <c r="U42" s="605"/>
      <c r="V42" s="605"/>
      <c r="W42" s="605"/>
      <c r="X42" s="605"/>
      <c r="Y42" s="605"/>
      <c r="Z42" s="605"/>
      <c r="AA42" s="91"/>
    </row>
    <row r="43" spans="1:29" ht="12.75">
      <c r="V43" s="90"/>
      <c r="W43" s="90"/>
    </row>
    <row r="44" spans="1:29" ht="12.75">
      <c r="V44" s="90"/>
      <c r="W44" s="90"/>
    </row>
    <row r="45" spans="1:29" ht="12.75">
      <c r="V45" s="90"/>
      <c r="W45" s="90"/>
    </row>
    <row r="46" spans="1:29" ht="12.75">
      <c r="V46" s="90"/>
      <c r="W46" s="90"/>
    </row>
    <row r="47" spans="1:29" ht="12.75">
      <c r="V47" s="90"/>
      <c r="W47" s="90"/>
    </row>
    <row r="48" spans="1:29" ht="12.75">
      <c r="V48" s="90"/>
      <c r="W48" s="90"/>
    </row>
    <row r="49" spans="22:23" ht="12.75">
      <c r="V49" s="90"/>
      <c r="W49" s="90"/>
    </row>
    <row r="50" spans="22:23" ht="12.75">
      <c r="V50" s="90"/>
      <c r="W50" s="90"/>
    </row>
    <row r="51" spans="22:23" ht="12.75">
      <c r="V51" s="90"/>
      <c r="W51" s="90"/>
    </row>
    <row r="52" spans="22:23" ht="12.75">
      <c r="V52" s="90"/>
      <c r="W52" s="90"/>
    </row>
    <row r="53" spans="22:23" ht="12.75">
      <c r="V53" s="90"/>
      <c r="W53" s="90"/>
    </row>
    <row r="54" spans="22:23" ht="12.75">
      <c r="V54" s="90"/>
      <c r="W54" s="90"/>
    </row>
    <row r="55" spans="22:23" ht="12.75">
      <c r="V55" s="90"/>
      <c r="W55" s="90"/>
    </row>
    <row r="56" spans="22:23" ht="12.75">
      <c r="V56" s="90"/>
      <c r="W56" s="90"/>
    </row>
    <row r="57" spans="22:23" ht="12.75">
      <c r="V57" s="90"/>
      <c r="W57" s="90"/>
    </row>
    <row r="58" spans="22:23" ht="12.75">
      <c r="V58" s="90"/>
      <c r="W58" s="90"/>
    </row>
    <row r="59" spans="22:23" ht="12.75">
      <c r="V59" s="90"/>
      <c r="W59" s="90"/>
    </row>
    <row r="60" spans="22:23" ht="12.75">
      <c r="V60" s="90"/>
      <c r="W60" s="90"/>
    </row>
    <row r="61" spans="22:23" ht="12.75">
      <c r="V61" s="90"/>
      <c r="W61" s="90"/>
    </row>
    <row r="62" spans="22:23" ht="12.75">
      <c r="V62" s="90"/>
      <c r="W62" s="90"/>
    </row>
    <row r="63" spans="22:23" ht="12.75">
      <c r="V63" s="90"/>
      <c r="W63" s="90"/>
    </row>
    <row r="64" spans="22:23" ht="12.75">
      <c r="V64" s="90"/>
      <c r="W64" s="90"/>
    </row>
    <row r="65" spans="22:23" ht="12.75">
      <c r="V65" s="90"/>
      <c r="W65" s="90"/>
    </row>
    <row r="66" spans="22:23" ht="12.75">
      <c r="V66" s="90"/>
      <c r="W66" s="90"/>
    </row>
    <row r="67" spans="22:23" ht="12.75">
      <c r="V67" s="90"/>
      <c r="W67" s="90"/>
    </row>
    <row r="68" spans="22:23" ht="12.75">
      <c r="V68" s="90"/>
      <c r="W68" s="90"/>
    </row>
    <row r="69" spans="22:23" ht="12.75">
      <c r="V69" s="90"/>
      <c r="W69" s="90"/>
    </row>
    <row r="70" spans="22:23" ht="12.75">
      <c r="V70" s="90"/>
      <c r="W70" s="90"/>
    </row>
    <row r="71" spans="22:23" ht="12.75">
      <c r="V71" s="90"/>
      <c r="W71" s="90"/>
    </row>
    <row r="72" spans="22:23" ht="12.75">
      <c r="V72" s="90"/>
      <c r="W72" s="90"/>
    </row>
    <row r="73" spans="22:23" ht="12.75">
      <c r="V73" s="90"/>
      <c r="W73" s="90"/>
    </row>
    <row r="74" spans="22:23" ht="12.75">
      <c r="V74" s="90"/>
      <c r="W74" s="90"/>
    </row>
    <row r="75" spans="22:23" ht="12.75">
      <c r="V75" s="90"/>
      <c r="W75" s="90"/>
    </row>
    <row r="76" spans="22:23" ht="12.75">
      <c r="V76" s="90"/>
      <c r="W76" s="90"/>
    </row>
    <row r="77" spans="22:23" ht="12.75">
      <c r="V77" s="90"/>
      <c r="W77" s="90"/>
    </row>
    <row r="78" spans="22:23" ht="12.75">
      <c r="V78" s="90"/>
      <c r="W78" s="90"/>
    </row>
    <row r="79" spans="22:23" ht="12.75">
      <c r="V79" s="90"/>
      <c r="W79" s="90"/>
    </row>
    <row r="80" spans="22:23" ht="12.75">
      <c r="V80" s="90"/>
      <c r="W80" s="90"/>
    </row>
    <row r="81" spans="22:23" ht="12.75">
      <c r="V81" s="90"/>
      <c r="W81" s="90"/>
    </row>
    <row r="82" spans="22:23" ht="12.75">
      <c r="V82" s="90"/>
      <c r="W82" s="90"/>
    </row>
    <row r="83" spans="22:23" ht="12.75">
      <c r="V83" s="90"/>
      <c r="W83" s="90"/>
    </row>
    <row r="84" spans="22:23" ht="12.75">
      <c r="V84" s="90"/>
      <c r="W84" s="90"/>
    </row>
    <row r="85" spans="22:23" ht="12.75">
      <c r="V85" s="90"/>
      <c r="W85" s="90"/>
    </row>
    <row r="86" spans="22:23" ht="12.75">
      <c r="V86" s="90"/>
      <c r="W86" s="90"/>
    </row>
    <row r="87" spans="22:23" ht="12.75">
      <c r="V87" s="90"/>
      <c r="W87" s="90"/>
    </row>
    <row r="88" spans="22:23" ht="12.75">
      <c r="V88" s="90"/>
      <c r="W88" s="90"/>
    </row>
    <row r="89" spans="22:23" ht="12.75">
      <c r="V89" s="90"/>
      <c r="W89" s="90"/>
    </row>
    <row r="90" spans="22:23" ht="12.75">
      <c r="V90" s="90"/>
      <c r="W90" s="90"/>
    </row>
    <row r="91" spans="22:23" ht="12.75">
      <c r="V91" s="90"/>
      <c r="W91" s="90"/>
    </row>
    <row r="92" spans="22:23" ht="12.75">
      <c r="V92" s="90"/>
      <c r="W92" s="90"/>
    </row>
    <row r="93" spans="22:23" ht="12.75">
      <c r="V93" s="90"/>
      <c r="W93" s="90"/>
    </row>
    <row r="94" spans="22:23" ht="12.75">
      <c r="V94" s="90"/>
      <c r="W94" s="90"/>
    </row>
    <row r="95" spans="22:23" ht="12.75">
      <c r="V95" s="90"/>
      <c r="W95" s="90"/>
    </row>
    <row r="96" spans="22:23" ht="12.75">
      <c r="V96" s="90"/>
      <c r="W96" s="90"/>
    </row>
    <row r="97" spans="22:23" ht="12.75">
      <c r="V97" s="90"/>
      <c r="W97" s="90"/>
    </row>
    <row r="98" spans="22:23" ht="12.75">
      <c r="V98" s="90"/>
      <c r="W98" s="90"/>
    </row>
    <row r="99" spans="22:23" ht="12.75">
      <c r="V99" s="90"/>
      <c r="W99" s="90"/>
    </row>
    <row r="100" spans="22:23" ht="12.75">
      <c r="V100" s="90"/>
      <c r="W100" s="90"/>
    </row>
    <row r="101" spans="22:23" ht="12.75">
      <c r="V101" s="90"/>
      <c r="W101" s="90"/>
    </row>
    <row r="102" spans="22:23" ht="12.75">
      <c r="V102" s="90"/>
      <c r="W102" s="90"/>
    </row>
    <row r="103" spans="22:23" ht="12.75">
      <c r="V103" s="90"/>
      <c r="W103" s="90"/>
    </row>
    <row r="104" spans="22:23" ht="12.75">
      <c r="V104" s="90"/>
      <c r="W104" s="90"/>
    </row>
    <row r="105" spans="22:23" ht="12.75">
      <c r="V105" s="90"/>
      <c r="W105" s="90"/>
    </row>
    <row r="106" spans="22:23" ht="12.75">
      <c r="V106" s="90"/>
      <c r="W106" s="90"/>
    </row>
    <row r="107" spans="22:23" ht="12.75">
      <c r="V107" s="90"/>
      <c r="W107" s="90"/>
    </row>
    <row r="108" spans="22:23" ht="12.75">
      <c r="V108" s="90"/>
      <c r="W108" s="90"/>
    </row>
    <row r="109" spans="22:23" ht="12.75">
      <c r="V109" s="90"/>
      <c r="W109" s="90"/>
    </row>
    <row r="110" spans="22:23" ht="12.75">
      <c r="V110" s="90"/>
      <c r="W110" s="90"/>
    </row>
    <row r="111" spans="22:23" ht="12.75">
      <c r="V111" s="90"/>
      <c r="W111" s="90"/>
    </row>
    <row r="112" spans="22:23" ht="12.75">
      <c r="V112" s="90"/>
      <c r="W112" s="90"/>
    </row>
    <row r="113" spans="22:23" ht="12.75">
      <c r="V113" s="90"/>
      <c r="W113" s="90"/>
    </row>
    <row r="114" spans="22:23" ht="12.75">
      <c r="V114" s="90"/>
      <c r="W114" s="90"/>
    </row>
    <row r="115" spans="22:23" ht="12.75">
      <c r="V115" s="90"/>
      <c r="W115" s="90"/>
    </row>
    <row r="116" spans="22:23" ht="12.75">
      <c r="V116" s="90"/>
      <c r="W116" s="90"/>
    </row>
    <row r="117" spans="22:23" ht="12.75">
      <c r="V117" s="90"/>
      <c r="W117" s="90"/>
    </row>
    <row r="118" spans="22:23" ht="12.75">
      <c r="V118" s="90"/>
      <c r="W118" s="90"/>
    </row>
    <row r="119" spans="22:23" ht="12.75">
      <c r="V119" s="90"/>
      <c r="W119" s="90"/>
    </row>
    <row r="120" spans="22:23" ht="12.75">
      <c r="V120" s="90"/>
      <c r="W120" s="90"/>
    </row>
    <row r="121" spans="22:23" ht="12.75">
      <c r="V121" s="90"/>
      <c r="W121" s="90"/>
    </row>
    <row r="122" spans="22:23" ht="12.75">
      <c r="V122" s="90"/>
      <c r="W122" s="90"/>
    </row>
    <row r="123" spans="22:23" ht="12.75">
      <c r="V123" s="90"/>
      <c r="W123" s="90"/>
    </row>
    <row r="124" spans="22:23" ht="12.75">
      <c r="V124" s="90"/>
      <c r="W124" s="90"/>
    </row>
    <row r="125" spans="22:23" ht="12.75">
      <c r="V125" s="90"/>
      <c r="W125" s="90"/>
    </row>
    <row r="126" spans="22:23" ht="12.75">
      <c r="V126" s="90"/>
      <c r="W126" s="90"/>
    </row>
    <row r="127" spans="22:23" ht="12.75">
      <c r="V127" s="90"/>
      <c r="W127" s="90"/>
    </row>
    <row r="128" spans="22:23" ht="12.75">
      <c r="V128" s="90"/>
      <c r="W128" s="90"/>
    </row>
    <row r="129" spans="22:23" ht="12.75">
      <c r="V129" s="90"/>
      <c r="W129" s="90"/>
    </row>
    <row r="130" spans="22:23" ht="12.75">
      <c r="V130" s="90"/>
      <c r="W130" s="90"/>
    </row>
    <row r="131" spans="22:23" ht="12.75">
      <c r="V131" s="90"/>
      <c r="W131" s="90"/>
    </row>
    <row r="132" spans="22:23" ht="12.75">
      <c r="V132" s="90"/>
      <c r="W132" s="90"/>
    </row>
    <row r="133" spans="22:23" ht="12.75">
      <c r="V133" s="90"/>
      <c r="W133" s="90"/>
    </row>
    <row r="134" spans="22:23" ht="12.75">
      <c r="V134" s="90"/>
      <c r="W134" s="90"/>
    </row>
    <row r="135" spans="22:23" ht="12.75">
      <c r="V135" s="90"/>
      <c r="W135" s="90"/>
    </row>
    <row r="136" spans="22:23" ht="12.75">
      <c r="V136" s="90"/>
      <c r="W136" s="90"/>
    </row>
    <row r="137" spans="22:23" ht="12.75">
      <c r="V137" s="90"/>
      <c r="W137" s="90"/>
    </row>
    <row r="138" spans="22:23" ht="12.75">
      <c r="V138" s="90"/>
      <c r="W138" s="90"/>
    </row>
    <row r="139" spans="22:23" ht="12.75">
      <c r="V139" s="90"/>
      <c r="W139" s="90"/>
    </row>
    <row r="140" spans="22:23" ht="12.75">
      <c r="V140" s="90"/>
      <c r="W140" s="90"/>
    </row>
    <row r="141" spans="22:23" ht="12.75">
      <c r="V141" s="90"/>
      <c r="W141" s="90"/>
    </row>
    <row r="142" spans="22:23" ht="12.75">
      <c r="V142" s="90"/>
      <c r="W142" s="90"/>
    </row>
    <row r="143" spans="22:23" ht="12.75">
      <c r="V143" s="90"/>
      <c r="W143" s="90"/>
    </row>
    <row r="144" spans="22:23" ht="12.75">
      <c r="V144" s="90"/>
      <c r="W144" s="90"/>
    </row>
    <row r="145" spans="22:23" ht="12.75">
      <c r="V145" s="90"/>
      <c r="W145" s="90"/>
    </row>
    <row r="146" spans="22:23" ht="12.75">
      <c r="V146" s="90"/>
      <c r="W146" s="90"/>
    </row>
    <row r="147" spans="22:23" ht="12.75">
      <c r="V147" s="90"/>
      <c r="W147" s="90"/>
    </row>
    <row r="148" spans="22:23" ht="12.75">
      <c r="V148" s="90"/>
      <c r="W148" s="90"/>
    </row>
    <row r="149" spans="22:23" ht="12.75">
      <c r="V149" s="90"/>
      <c r="W149" s="90"/>
    </row>
    <row r="150" spans="22:23" ht="12.75">
      <c r="V150" s="90"/>
      <c r="W150" s="90"/>
    </row>
    <row r="151" spans="22:23" ht="12.75">
      <c r="V151" s="90"/>
      <c r="W151" s="90"/>
    </row>
    <row r="152" spans="22:23" ht="12.75">
      <c r="V152" s="90"/>
      <c r="W152" s="90"/>
    </row>
    <row r="153" spans="22:23" ht="12.75">
      <c r="V153" s="90"/>
      <c r="W153" s="90"/>
    </row>
    <row r="154" spans="22:23" ht="12.75">
      <c r="V154" s="90"/>
      <c r="W154" s="90"/>
    </row>
    <row r="155" spans="22:23" ht="12.75">
      <c r="V155" s="90"/>
      <c r="W155" s="90"/>
    </row>
    <row r="156" spans="22:23" ht="12.75">
      <c r="V156" s="90"/>
      <c r="W156" s="90"/>
    </row>
    <row r="157" spans="22:23" ht="12.75">
      <c r="V157" s="90"/>
      <c r="W157" s="90"/>
    </row>
    <row r="158" spans="22:23" ht="12.75">
      <c r="V158" s="90"/>
      <c r="W158" s="90"/>
    </row>
    <row r="159" spans="22:23" ht="12.75">
      <c r="V159" s="90"/>
      <c r="W159" s="90"/>
    </row>
    <row r="160" spans="22:23" ht="12.75">
      <c r="V160" s="90"/>
      <c r="W160" s="90"/>
    </row>
    <row r="161" spans="22:23" ht="12.75">
      <c r="V161" s="90"/>
      <c r="W161" s="90"/>
    </row>
    <row r="162" spans="22:23" ht="12.75">
      <c r="V162" s="90"/>
      <c r="W162" s="90"/>
    </row>
    <row r="163" spans="22:23" ht="12.75">
      <c r="V163" s="90"/>
      <c r="W163" s="90"/>
    </row>
    <row r="164" spans="22:23" ht="12.75">
      <c r="V164" s="90"/>
      <c r="W164" s="90"/>
    </row>
    <row r="165" spans="22:23" ht="12.75">
      <c r="V165" s="90"/>
      <c r="W165" s="90"/>
    </row>
    <row r="166" spans="22:23" ht="12.75">
      <c r="V166" s="90"/>
      <c r="W166" s="90"/>
    </row>
    <row r="167" spans="22:23" ht="12.75">
      <c r="V167" s="90"/>
      <c r="W167" s="90"/>
    </row>
    <row r="168" spans="22:23" ht="12.75">
      <c r="V168" s="90"/>
      <c r="W168" s="90"/>
    </row>
    <row r="169" spans="22:23" ht="12.75">
      <c r="V169" s="90"/>
      <c r="W169" s="90"/>
    </row>
    <row r="170" spans="22:23" ht="12.75">
      <c r="V170" s="90"/>
      <c r="W170" s="90"/>
    </row>
    <row r="171" spans="22:23" ht="12.75">
      <c r="V171" s="90"/>
      <c r="W171" s="90"/>
    </row>
    <row r="172" spans="22:23" ht="12.75">
      <c r="V172" s="90"/>
      <c r="W172" s="90"/>
    </row>
    <row r="173" spans="22:23" ht="12.75">
      <c r="V173" s="90"/>
      <c r="W173" s="90"/>
    </row>
    <row r="174" spans="22:23" ht="12.75">
      <c r="V174" s="90"/>
      <c r="W174" s="90"/>
    </row>
    <row r="175" spans="22:23" ht="12.75">
      <c r="V175" s="90"/>
      <c r="W175" s="90"/>
    </row>
    <row r="176" spans="22:23" ht="12.75">
      <c r="V176" s="90"/>
      <c r="W176" s="90"/>
    </row>
    <row r="177" spans="22:23" ht="12.75">
      <c r="V177" s="90"/>
      <c r="W177" s="90"/>
    </row>
    <row r="178" spans="22:23" ht="12.75">
      <c r="V178" s="90"/>
      <c r="W178" s="90"/>
    </row>
    <row r="179" spans="22:23" ht="12.75">
      <c r="V179" s="90"/>
      <c r="W179" s="90"/>
    </row>
    <row r="180" spans="22:23" ht="12.75">
      <c r="V180" s="90"/>
      <c r="W180" s="90"/>
    </row>
    <row r="181" spans="22:23" ht="12.75">
      <c r="V181" s="90"/>
      <c r="W181" s="90"/>
    </row>
    <row r="182" spans="22:23" ht="12.75">
      <c r="V182" s="90"/>
      <c r="W182" s="90"/>
    </row>
    <row r="183" spans="22:23" ht="12.75">
      <c r="V183" s="90"/>
      <c r="W183" s="90"/>
    </row>
    <row r="184" spans="22:23" ht="12.75">
      <c r="V184" s="90"/>
      <c r="W184" s="90"/>
    </row>
    <row r="185" spans="22:23" ht="12.75">
      <c r="V185" s="90"/>
      <c r="W185" s="90"/>
    </row>
    <row r="186" spans="22:23" ht="12.75">
      <c r="V186" s="90"/>
      <c r="W186" s="90"/>
    </row>
    <row r="187" spans="22:23" ht="12.75">
      <c r="V187" s="90"/>
      <c r="W187" s="90"/>
    </row>
    <row r="188" spans="22:23" ht="12.75">
      <c r="V188" s="90"/>
      <c r="W188" s="90"/>
    </row>
    <row r="189" spans="22:23" ht="12.75">
      <c r="V189" s="90"/>
      <c r="W189" s="90"/>
    </row>
    <row r="190" spans="22:23" ht="12.75">
      <c r="V190" s="90"/>
      <c r="W190" s="90"/>
    </row>
    <row r="191" spans="22:23" ht="12.75">
      <c r="V191" s="90"/>
      <c r="W191" s="90"/>
    </row>
    <row r="192" spans="22:23" ht="12.75">
      <c r="V192" s="90"/>
      <c r="W192" s="90"/>
    </row>
    <row r="193" spans="22:23" ht="12.75">
      <c r="V193" s="90"/>
      <c r="W193" s="90"/>
    </row>
    <row r="194" spans="22:23" ht="12.75">
      <c r="V194" s="90"/>
      <c r="W194" s="90"/>
    </row>
    <row r="195" spans="22:23" ht="12.75">
      <c r="V195" s="90"/>
      <c r="W195" s="90"/>
    </row>
    <row r="196" spans="22:23" ht="12.75">
      <c r="V196" s="90"/>
      <c r="W196" s="90"/>
    </row>
    <row r="197" spans="22:23" ht="12.75">
      <c r="V197" s="90"/>
      <c r="W197" s="90"/>
    </row>
    <row r="198" spans="22:23" ht="12.75">
      <c r="V198" s="90"/>
      <c r="W198" s="90"/>
    </row>
    <row r="199" spans="22:23" ht="12.75">
      <c r="V199" s="90"/>
      <c r="W199" s="90"/>
    </row>
    <row r="200" spans="22:23" ht="12.75">
      <c r="V200" s="90"/>
      <c r="W200" s="90"/>
    </row>
    <row r="201" spans="22:23" ht="12.75">
      <c r="V201" s="90"/>
      <c r="W201" s="90"/>
    </row>
    <row r="202" spans="22:23" ht="12.75">
      <c r="V202" s="90"/>
      <c r="W202" s="90"/>
    </row>
    <row r="203" spans="22:23" ht="12.75">
      <c r="V203" s="90"/>
      <c r="W203" s="90"/>
    </row>
    <row r="204" spans="22:23" ht="12.75">
      <c r="V204" s="90"/>
      <c r="W204" s="90"/>
    </row>
    <row r="205" spans="22:23" ht="12.75">
      <c r="V205" s="90"/>
      <c r="W205" s="90"/>
    </row>
    <row r="206" spans="22:23" ht="12.75">
      <c r="V206" s="90"/>
      <c r="W206" s="90"/>
    </row>
    <row r="207" spans="22:23" ht="12.75">
      <c r="V207" s="90"/>
      <c r="W207" s="90"/>
    </row>
    <row r="208" spans="22:23" ht="12.75">
      <c r="V208" s="90"/>
      <c r="W208" s="90"/>
    </row>
    <row r="209" spans="22:23" ht="12.75">
      <c r="V209" s="90"/>
      <c r="W209" s="90"/>
    </row>
    <row r="210" spans="22:23" ht="12.75">
      <c r="V210" s="90"/>
      <c r="W210" s="90"/>
    </row>
    <row r="211" spans="22:23" ht="12.75">
      <c r="V211" s="90"/>
      <c r="W211" s="90"/>
    </row>
    <row r="212" spans="22:23" ht="12.75">
      <c r="V212" s="90"/>
      <c r="W212" s="90"/>
    </row>
    <row r="213" spans="22:23" ht="12.75">
      <c r="V213" s="90"/>
      <c r="W213" s="90"/>
    </row>
    <row r="214" spans="22:23" ht="12.75">
      <c r="V214" s="90"/>
      <c r="W214" s="90"/>
    </row>
    <row r="215" spans="22:23" ht="12.75">
      <c r="V215" s="90"/>
      <c r="W215" s="90"/>
    </row>
    <row r="216" spans="22:23" ht="12.75">
      <c r="V216" s="90"/>
      <c r="W216" s="90"/>
    </row>
    <row r="217" spans="22:23" ht="12.75">
      <c r="V217" s="90"/>
      <c r="W217" s="90"/>
    </row>
    <row r="218" spans="22:23" ht="12.75">
      <c r="V218" s="90"/>
      <c r="W218" s="90"/>
    </row>
    <row r="219" spans="22:23" ht="12.75">
      <c r="V219" s="90"/>
      <c r="W219" s="90"/>
    </row>
    <row r="220" spans="22:23" ht="12.75">
      <c r="V220" s="90"/>
      <c r="W220" s="90"/>
    </row>
    <row r="221" spans="22:23" ht="12.75">
      <c r="V221" s="90"/>
      <c r="W221" s="90"/>
    </row>
    <row r="222" spans="22:23" ht="12.75">
      <c r="V222" s="90"/>
      <c r="W222" s="90"/>
    </row>
    <row r="223" spans="22:23" ht="12.75">
      <c r="V223" s="90"/>
      <c r="W223" s="90"/>
    </row>
    <row r="224" spans="22:23" ht="12.75">
      <c r="V224" s="90"/>
      <c r="W224" s="90"/>
    </row>
    <row r="225" spans="22:23" ht="12.75">
      <c r="V225" s="90"/>
      <c r="W225" s="90"/>
    </row>
    <row r="226" spans="22:23" ht="12.75">
      <c r="V226" s="90"/>
      <c r="W226" s="90"/>
    </row>
    <row r="227" spans="22:23" ht="12.75">
      <c r="V227" s="90"/>
      <c r="W227" s="90"/>
    </row>
    <row r="228" spans="22:23" ht="12.75">
      <c r="V228" s="90"/>
      <c r="W228" s="90"/>
    </row>
    <row r="229" spans="22:23" ht="12.75">
      <c r="V229" s="90"/>
      <c r="W229" s="90"/>
    </row>
    <row r="230" spans="22:23" ht="12.75">
      <c r="V230" s="90"/>
      <c r="W230" s="90"/>
    </row>
    <row r="231" spans="22:23" ht="12.75">
      <c r="V231" s="90"/>
      <c r="W231" s="90"/>
    </row>
    <row r="232" spans="22:23" ht="12.75">
      <c r="V232" s="90"/>
      <c r="W232" s="90"/>
    </row>
    <row r="233" spans="22:23" ht="12.75">
      <c r="V233" s="90"/>
      <c r="W233" s="90"/>
    </row>
    <row r="234" spans="22:23" ht="12.75">
      <c r="V234" s="90"/>
      <c r="W234" s="90"/>
    </row>
    <row r="235" spans="22:23" ht="12.75">
      <c r="V235" s="90"/>
      <c r="W235" s="90"/>
    </row>
    <row r="236" spans="22:23" ht="12.75">
      <c r="V236" s="90"/>
      <c r="W236" s="90"/>
    </row>
    <row r="237" spans="22:23" ht="12.75">
      <c r="V237" s="90"/>
      <c r="W237" s="90"/>
    </row>
    <row r="238" spans="22:23" ht="12.75">
      <c r="V238" s="90"/>
      <c r="W238" s="90"/>
    </row>
    <row r="239" spans="22:23" ht="12.75">
      <c r="V239" s="90"/>
      <c r="W239" s="90"/>
    </row>
    <row r="240" spans="22:23" ht="12.75">
      <c r="V240" s="90"/>
      <c r="W240" s="90"/>
    </row>
    <row r="241" spans="22:23" ht="12.75">
      <c r="V241" s="90"/>
      <c r="W241" s="90"/>
    </row>
    <row r="242" spans="22:23" ht="12.75">
      <c r="V242" s="90"/>
      <c r="W242" s="90"/>
    </row>
    <row r="243" spans="22:23" ht="12.75">
      <c r="V243" s="90"/>
      <c r="W243" s="90"/>
    </row>
    <row r="244" spans="22:23" ht="12.75">
      <c r="V244" s="90"/>
      <c r="W244" s="90"/>
    </row>
    <row r="245" spans="22:23" ht="12.75">
      <c r="V245" s="90"/>
      <c r="W245" s="90"/>
    </row>
    <row r="246" spans="22:23" ht="12.75">
      <c r="V246" s="90"/>
      <c r="W246" s="90"/>
    </row>
    <row r="247" spans="22:23" ht="12.75">
      <c r="V247" s="90"/>
      <c r="W247" s="90"/>
    </row>
    <row r="248" spans="22:23" ht="12.75">
      <c r="V248" s="90"/>
      <c r="W248" s="90"/>
    </row>
    <row r="249" spans="22:23" ht="12.75">
      <c r="V249" s="90"/>
      <c r="W249" s="90"/>
    </row>
    <row r="250" spans="22:23" ht="12.75">
      <c r="V250" s="90"/>
      <c r="W250" s="90"/>
    </row>
    <row r="251" spans="22:23" ht="12.75">
      <c r="V251" s="90"/>
      <c r="W251" s="90"/>
    </row>
    <row r="252" spans="22:23" ht="12.75">
      <c r="V252" s="90"/>
      <c r="W252" s="90"/>
    </row>
    <row r="253" spans="22:23" ht="12.75">
      <c r="V253" s="90"/>
      <c r="W253" s="90"/>
    </row>
    <row r="254" spans="22:23" ht="12.75">
      <c r="V254" s="90"/>
      <c r="W254" s="90"/>
    </row>
    <row r="255" spans="22:23" ht="12.75">
      <c r="V255" s="90"/>
      <c r="W255" s="90"/>
    </row>
    <row r="256" spans="22:23" ht="12.75">
      <c r="V256" s="90"/>
      <c r="W256" s="90"/>
    </row>
    <row r="257" spans="22:23" ht="12.75">
      <c r="V257" s="90"/>
      <c r="W257" s="90"/>
    </row>
    <row r="258" spans="22:23" ht="12.75">
      <c r="V258" s="90"/>
      <c r="W258" s="90"/>
    </row>
    <row r="259" spans="22:23" ht="12.75">
      <c r="V259" s="90"/>
      <c r="W259" s="90"/>
    </row>
    <row r="260" spans="22:23" ht="12.75">
      <c r="V260" s="90"/>
      <c r="W260" s="90"/>
    </row>
    <row r="261" spans="22:23" ht="12.75">
      <c r="V261" s="90"/>
      <c r="W261" s="90"/>
    </row>
    <row r="262" spans="22:23" ht="12.75">
      <c r="V262" s="90"/>
      <c r="W262" s="90"/>
    </row>
    <row r="263" spans="22:23" ht="12.75">
      <c r="V263" s="90"/>
      <c r="W263" s="90"/>
    </row>
    <row r="264" spans="22:23" ht="12.75">
      <c r="V264" s="90"/>
      <c r="W264" s="90"/>
    </row>
    <row r="265" spans="22:23" ht="12.75">
      <c r="V265" s="90"/>
      <c r="W265" s="90"/>
    </row>
    <row r="266" spans="22:23" ht="12.75">
      <c r="V266" s="90"/>
      <c r="W266" s="90"/>
    </row>
    <row r="267" spans="22:23" ht="12.75">
      <c r="V267" s="90"/>
      <c r="W267" s="90"/>
    </row>
    <row r="268" spans="22:23" ht="12.75">
      <c r="V268" s="90"/>
      <c r="W268" s="90"/>
    </row>
    <row r="269" spans="22:23" ht="12.75">
      <c r="V269" s="90"/>
      <c r="W269" s="90"/>
    </row>
    <row r="270" spans="22:23" ht="12.75">
      <c r="V270" s="90"/>
      <c r="W270" s="90"/>
    </row>
    <row r="271" spans="22:23" ht="12.75">
      <c r="V271" s="90"/>
      <c r="W271" s="90"/>
    </row>
    <row r="272" spans="22:23" ht="12.75">
      <c r="V272" s="90"/>
      <c r="W272" s="90"/>
    </row>
    <row r="273" spans="22:23" ht="12.75">
      <c r="V273" s="90"/>
      <c r="W273" s="90"/>
    </row>
    <row r="274" spans="22:23" ht="12.75">
      <c r="V274" s="90"/>
      <c r="W274" s="90"/>
    </row>
    <row r="275" spans="22:23" ht="12.75">
      <c r="V275" s="90"/>
      <c r="W275" s="90"/>
    </row>
    <row r="276" spans="22:23" ht="12.75">
      <c r="V276" s="90"/>
      <c r="W276" s="90"/>
    </row>
    <row r="277" spans="22:23" ht="12.75">
      <c r="V277" s="90"/>
      <c r="W277" s="90"/>
    </row>
    <row r="278" spans="22:23" ht="12.75">
      <c r="V278" s="90"/>
      <c r="W278" s="90"/>
    </row>
    <row r="279" spans="22:23" ht="12.75">
      <c r="V279" s="90"/>
      <c r="W279" s="90"/>
    </row>
    <row r="280" spans="22:23" ht="12.75">
      <c r="V280" s="90"/>
      <c r="W280" s="90"/>
    </row>
    <row r="281" spans="22:23" ht="12.75">
      <c r="V281" s="90"/>
      <c r="W281" s="90"/>
    </row>
    <row r="282" spans="22:23" ht="12.75">
      <c r="V282" s="90"/>
      <c r="W282" s="90"/>
    </row>
    <row r="283" spans="22:23" ht="12.75">
      <c r="V283" s="90"/>
      <c r="W283" s="90"/>
    </row>
    <row r="284" spans="22:23" ht="12.75">
      <c r="V284" s="90"/>
      <c r="W284" s="90"/>
    </row>
    <row r="285" spans="22:23" ht="12.75">
      <c r="V285" s="90"/>
      <c r="W285" s="90"/>
    </row>
    <row r="286" spans="22:23" ht="12.75">
      <c r="V286" s="90"/>
      <c r="W286" s="90"/>
    </row>
    <row r="287" spans="22:23" ht="12.75">
      <c r="V287" s="90"/>
      <c r="W287" s="90"/>
    </row>
    <row r="288" spans="22:23" ht="12.75">
      <c r="V288" s="90"/>
      <c r="W288" s="90"/>
    </row>
    <row r="289" spans="22:23" ht="12.75">
      <c r="V289" s="90"/>
      <c r="W289" s="90"/>
    </row>
    <row r="290" spans="22:23" ht="12.75">
      <c r="V290" s="90"/>
      <c r="W290" s="90"/>
    </row>
    <row r="291" spans="22:23" ht="12.75">
      <c r="V291" s="90"/>
      <c r="W291" s="90"/>
    </row>
    <row r="292" spans="22:23" ht="12.75">
      <c r="V292" s="90"/>
      <c r="W292" s="90"/>
    </row>
    <row r="293" spans="22:23" ht="12.75">
      <c r="V293" s="90"/>
      <c r="W293" s="90"/>
    </row>
    <row r="294" spans="22:23" ht="12.75">
      <c r="V294" s="90"/>
      <c r="W294" s="90"/>
    </row>
    <row r="295" spans="22:23" ht="12.75">
      <c r="V295" s="90"/>
      <c r="W295" s="90"/>
    </row>
    <row r="296" spans="22:23" ht="12.75">
      <c r="V296" s="90"/>
      <c r="W296" s="90"/>
    </row>
    <row r="297" spans="22:23" ht="12.75">
      <c r="V297" s="90"/>
      <c r="W297" s="90"/>
    </row>
    <row r="298" spans="22:23" ht="12.75">
      <c r="V298" s="90"/>
      <c r="W298" s="90"/>
    </row>
    <row r="299" spans="22:23" ht="12.75">
      <c r="V299" s="90"/>
      <c r="W299" s="90"/>
    </row>
    <row r="300" spans="22:23" ht="12.75">
      <c r="V300" s="90"/>
      <c r="W300" s="90"/>
    </row>
    <row r="301" spans="22:23" ht="12.75">
      <c r="V301" s="90"/>
      <c r="W301" s="90"/>
    </row>
    <row r="302" spans="22:23" ht="12.75">
      <c r="V302" s="90"/>
      <c r="W302" s="90"/>
    </row>
    <row r="303" spans="22:23" ht="12.75">
      <c r="V303" s="90"/>
      <c r="W303" s="90"/>
    </row>
    <row r="304" spans="22:23" ht="12.75">
      <c r="V304" s="90"/>
      <c r="W304" s="90"/>
    </row>
    <row r="305" spans="22:23" ht="12.75">
      <c r="V305" s="90"/>
      <c r="W305" s="90"/>
    </row>
    <row r="306" spans="22:23" ht="12.75">
      <c r="V306" s="90"/>
      <c r="W306" s="90"/>
    </row>
    <row r="307" spans="22:23" ht="12.75">
      <c r="V307" s="90"/>
      <c r="W307" s="90"/>
    </row>
    <row r="308" spans="22:23" ht="12.75">
      <c r="V308" s="90"/>
      <c r="W308" s="90"/>
    </row>
    <row r="309" spans="22:23" ht="12.75">
      <c r="V309" s="90"/>
      <c r="W309" s="90"/>
    </row>
    <row r="310" spans="22:23" ht="12.75">
      <c r="V310" s="90"/>
      <c r="W310" s="90"/>
    </row>
    <row r="311" spans="22:23" ht="12.75">
      <c r="V311" s="90"/>
      <c r="W311" s="90"/>
    </row>
    <row r="312" spans="22:23" ht="12.75">
      <c r="V312" s="90"/>
      <c r="W312" s="90"/>
    </row>
    <row r="313" spans="22:23" ht="12.75">
      <c r="V313" s="90"/>
      <c r="W313" s="90"/>
    </row>
    <row r="314" spans="22:23" ht="12.75">
      <c r="V314" s="90"/>
      <c r="W314" s="90"/>
    </row>
    <row r="315" spans="22:23" ht="12.75">
      <c r="V315" s="90"/>
      <c r="W315" s="90"/>
    </row>
    <row r="316" spans="22:23" ht="12.75">
      <c r="V316" s="90"/>
      <c r="W316" s="90"/>
    </row>
    <row r="317" spans="22:23" ht="12.75">
      <c r="V317" s="90"/>
      <c r="W317" s="90"/>
    </row>
    <row r="318" spans="22:23" ht="12.75">
      <c r="V318" s="90"/>
      <c r="W318" s="90"/>
    </row>
    <row r="319" spans="22:23" ht="12.75">
      <c r="V319" s="90"/>
      <c r="W319" s="90"/>
    </row>
    <row r="320" spans="22:23" ht="12.75">
      <c r="V320" s="90"/>
      <c r="W320" s="90"/>
    </row>
    <row r="321" spans="22:23" ht="12.75">
      <c r="V321" s="90"/>
      <c r="W321" s="90"/>
    </row>
    <row r="322" spans="22:23" ht="12.75">
      <c r="V322" s="90"/>
      <c r="W322" s="90"/>
    </row>
    <row r="323" spans="22:23" ht="12.75">
      <c r="V323" s="90"/>
      <c r="W323" s="90"/>
    </row>
    <row r="324" spans="22:23" ht="12.75">
      <c r="V324" s="90"/>
      <c r="W324" s="90"/>
    </row>
    <row r="325" spans="22:23" ht="12.75">
      <c r="V325" s="90"/>
      <c r="W325" s="90"/>
    </row>
    <row r="326" spans="22:23" ht="12.75">
      <c r="V326" s="90"/>
      <c r="W326" s="90"/>
    </row>
    <row r="327" spans="22:23" ht="12.75">
      <c r="V327" s="90"/>
      <c r="W327" s="90"/>
    </row>
    <row r="328" spans="22:23" ht="12.75">
      <c r="V328" s="90"/>
      <c r="W328" s="90"/>
    </row>
    <row r="329" spans="22:23" ht="12.75">
      <c r="V329" s="90"/>
      <c r="W329" s="90"/>
    </row>
    <row r="330" spans="22:23" ht="12.75">
      <c r="V330" s="90"/>
      <c r="W330" s="90"/>
    </row>
    <row r="331" spans="22:23" ht="12.75">
      <c r="V331" s="90"/>
      <c r="W331" s="90"/>
    </row>
    <row r="332" spans="22:23" ht="12.75">
      <c r="V332" s="90"/>
      <c r="W332" s="90"/>
    </row>
    <row r="333" spans="22:23" ht="12.75">
      <c r="V333" s="90"/>
      <c r="W333" s="90"/>
    </row>
    <row r="334" spans="22:23" ht="12.75">
      <c r="V334" s="90"/>
      <c r="W334" s="90"/>
    </row>
    <row r="335" spans="22:23" ht="12.75">
      <c r="V335" s="90"/>
      <c r="W335" s="90"/>
    </row>
    <row r="336" spans="22:23" ht="12.75">
      <c r="V336" s="90"/>
      <c r="W336" s="90"/>
    </row>
    <row r="337" spans="22:23" ht="12.75">
      <c r="V337" s="90"/>
      <c r="W337" s="90"/>
    </row>
    <row r="338" spans="22:23" ht="12.75">
      <c r="V338" s="90"/>
      <c r="W338" s="90"/>
    </row>
    <row r="339" spans="22:23" ht="12.75">
      <c r="V339" s="90"/>
      <c r="W339" s="90"/>
    </row>
    <row r="340" spans="22:23" ht="12.75">
      <c r="V340" s="90"/>
      <c r="W340" s="90"/>
    </row>
    <row r="341" spans="22:23" ht="12.75">
      <c r="V341" s="90"/>
      <c r="W341" s="90"/>
    </row>
    <row r="342" spans="22:23" ht="12.75">
      <c r="V342" s="90"/>
      <c r="W342" s="90"/>
    </row>
    <row r="343" spans="22:23" ht="12.75">
      <c r="V343" s="90"/>
      <c r="W343" s="90"/>
    </row>
    <row r="344" spans="22:23" ht="12.75">
      <c r="V344" s="90"/>
      <c r="W344" s="90"/>
    </row>
    <row r="345" spans="22:23" ht="12.75">
      <c r="V345" s="90"/>
      <c r="W345" s="90"/>
    </row>
    <row r="346" spans="22:23" ht="12.75">
      <c r="V346" s="90"/>
      <c r="W346" s="90"/>
    </row>
    <row r="347" spans="22:23" ht="12.75">
      <c r="V347" s="90"/>
      <c r="W347" s="90"/>
    </row>
    <row r="348" spans="22:23" ht="12.75">
      <c r="V348" s="90"/>
      <c r="W348" s="90"/>
    </row>
    <row r="349" spans="22:23" ht="12.75">
      <c r="V349" s="90"/>
      <c r="W349" s="90"/>
    </row>
    <row r="350" spans="22:23" ht="12.75">
      <c r="V350" s="90"/>
      <c r="W350" s="90"/>
    </row>
    <row r="351" spans="22:23" ht="12.75">
      <c r="V351" s="90"/>
      <c r="W351" s="90"/>
    </row>
    <row r="352" spans="22:23" ht="12.75">
      <c r="V352" s="90"/>
      <c r="W352" s="90"/>
    </row>
    <row r="353" spans="22:23" ht="12.75">
      <c r="V353" s="90"/>
      <c r="W353" s="90"/>
    </row>
    <row r="354" spans="22:23" ht="12.75">
      <c r="V354" s="90"/>
      <c r="W354" s="90"/>
    </row>
    <row r="355" spans="22:23" ht="12.75">
      <c r="V355" s="90"/>
      <c r="W355" s="90"/>
    </row>
    <row r="356" spans="22:23" ht="12.75">
      <c r="V356" s="90"/>
      <c r="W356" s="90"/>
    </row>
    <row r="357" spans="22:23" ht="12.75">
      <c r="V357" s="90"/>
      <c r="W357" s="90"/>
    </row>
    <row r="358" spans="22:23" ht="12.75">
      <c r="V358" s="90"/>
      <c r="W358" s="90"/>
    </row>
    <row r="359" spans="22:23" ht="12.75">
      <c r="V359" s="90"/>
      <c r="W359" s="90"/>
    </row>
    <row r="360" spans="22:23" ht="12.75">
      <c r="V360" s="90"/>
      <c r="W360" s="90"/>
    </row>
    <row r="361" spans="22:23" ht="12.75">
      <c r="V361" s="90"/>
      <c r="W361" s="90"/>
    </row>
    <row r="362" spans="22:23" ht="12.75">
      <c r="V362" s="90"/>
      <c r="W362" s="90"/>
    </row>
    <row r="363" spans="22:23" ht="12.75">
      <c r="V363" s="90"/>
      <c r="W363" s="90"/>
    </row>
    <row r="364" spans="22:23" ht="12.75">
      <c r="V364" s="90"/>
      <c r="W364" s="90"/>
    </row>
    <row r="365" spans="22:23" ht="12.75">
      <c r="V365" s="90"/>
      <c r="W365" s="90"/>
    </row>
    <row r="366" spans="22:23" ht="12.75">
      <c r="V366" s="90"/>
      <c r="W366" s="90"/>
    </row>
    <row r="367" spans="22:23" ht="12.75">
      <c r="V367" s="90"/>
      <c r="W367" s="90"/>
    </row>
    <row r="368" spans="22:23" ht="12.75">
      <c r="V368" s="90"/>
      <c r="W368" s="90"/>
    </row>
    <row r="369" spans="22:23" ht="12.75">
      <c r="V369" s="90"/>
      <c r="W369" s="90"/>
    </row>
    <row r="370" spans="22:23" ht="12.75">
      <c r="V370" s="90"/>
      <c r="W370" s="90"/>
    </row>
    <row r="371" spans="22:23" ht="12.75">
      <c r="V371" s="90"/>
      <c r="W371" s="90"/>
    </row>
    <row r="372" spans="22:23" ht="12.75">
      <c r="V372" s="90"/>
      <c r="W372" s="90"/>
    </row>
    <row r="373" spans="22:23" ht="12.75">
      <c r="V373" s="90"/>
      <c r="W373" s="90"/>
    </row>
    <row r="374" spans="22:23" ht="12.75">
      <c r="V374" s="90"/>
      <c r="W374" s="90"/>
    </row>
    <row r="375" spans="22:23" ht="12.75">
      <c r="V375" s="90"/>
      <c r="W375" s="90"/>
    </row>
    <row r="376" spans="22:23" ht="12.75">
      <c r="V376" s="90"/>
      <c r="W376" s="90"/>
    </row>
    <row r="377" spans="22:23" ht="12.75">
      <c r="V377" s="90"/>
      <c r="W377" s="90"/>
    </row>
    <row r="378" spans="22:23" ht="12.75">
      <c r="V378" s="90"/>
      <c r="W378" s="90"/>
    </row>
    <row r="379" spans="22:23" ht="12.75">
      <c r="V379" s="90"/>
      <c r="W379" s="90"/>
    </row>
    <row r="380" spans="22:23" ht="12.75">
      <c r="V380" s="90"/>
      <c r="W380" s="90"/>
    </row>
    <row r="381" spans="22:23" ht="12.75">
      <c r="V381" s="90"/>
      <c r="W381" s="90"/>
    </row>
    <row r="382" spans="22:23" ht="12.75">
      <c r="V382" s="90"/>
      <c r="W382" s="90"/>
    </row>
    <row r="383" spans="22:23" ht="12.75">
      <c r="V383" s="90"/>
      <c r="W383" s="90"/>
    </row>
    <row r="384" spans="22:23" ht="12.75">
      <c r="V384" s="90"/>
      <c r="W384" s="90"/>
    </row>
    <row r="385" spans="22:23" ht="12.75">
      <c r="V385" s="90"/>
      <c r="W385" s="90"/>
    </row>
    <row r="386" spans="22:23" ht="12.75">
      <c r="V386" s="90"/>
      <c r="W386" s="90"/>
    </row>
    <row r="387" spans="22:23" ht="12.75">
      <c r="V387" s="90"/>
      <c r="W387" s="90"/>
    </row>
    <row r="388" spans="22:23" ht="12.75">
      <c r="V388" s="90"/>
      <c r="W388" s="90"/>
    </row>
    <row r="389" spans="22:23" ht="12.75">
      <c r="V389" s="90"/>
      <c r="W389" s="90"/>
    </row>
    <row r="390" spans="22:23" ht="12.75">
      <c r="V390" s="90"/>
      <c r="W390" s="90"/>
    </row>
    <row r="391" spans="22:23" ht="12.75">
      <c r="V391" s="90"/>
      <c r="W391" s="90"/>
    </row>
    <row r="392" spans="22:23" ht="12.75">
      <c r="V392" s="90"/>
      <c r="W392" s="90"/>
    </row>
    <row r="393" spans="22:23" ht="12.75">
      <c r="V393" s="90"/>
      <c r="W393" s="90"/>
    </row>
    <row r="394" spans="22:23" ht="12.75">
      <c r="V394" s="90"/>
      <c r="W394" s="90"/>
    </row>
    <row r="395" spans="22:23" ht="12.75">
      <c r="V395" s="90"/>
      <c r="W395" s="90"/>
    </row>
    <row r="396" spans="22:23" ht="12.75">
      <c r="V396" s="90"/>
      <c r="W396" s="90"/>
    </row>
    <row r="397" spans="22:23" ht="12.75">
      <c r="V397" s="90"/>
      <c r="W397" s="90"/>
    </row>
    <row r="398" spans="22:23" ht="12.75">
      <c r="V398" s="90"/>
      <c r="W398" s="90"/>
    </row>
    <row r="399" spans="22:23" ht="12.75">
      <c r="V399" s="90"/>
      <c r="W399" s="90"/>
    </row>
    <row r="400" spans="22:23" ht="12.75">
      <c r="V400" s="90"/>
      <c r="W400" s="90"/>
    </row>
    <row r="401" spans="22:23" ht="12.75">
      <c r="V401" s="90"/>
      <c r="W401" s="90"/>
    </row>
    <row r="402" spans="22:23" ht="12.75">
      <c r="V402" s="90"/>
      <c r="W402" s="90"/>
    </row>
    <row r="403" spans="22:23" ht="12.75">
      <c r="V403" s="90"/>
      <c r="W403" s="90"/>
    </row>
    <row r="404" spans="22:23" ht="12.75">
      <c r="V404" s="90"/>
      <c r="W404" s="90"/>
    </row>
    <row r="405" spans="22:23" ht="12.75">
      <c r="V405" s="90"/>
      <c r="W405" s="90"/>
    </row>
    <row r="406" spans="22:23" ht="12.75">
      <c r="V406" s="90"/>
      <c r="W406" s="90"/>
    </row>
    <row r="407" spans="22:23" ht="12.75">
      <c r="V407" s="90"/>
      <c r="W407" s="90"/>
    </row>
    <row r="408" spans="22:23" ht="12.75">
      <c r="V408" s="90"/>
      <c r="W408" s="90"/>
    </row>
    <row r="409" spans="22:23" ht="12.75">
      <c r="V409" s="90"/>
      <c r="W409" s="90"/>
    </row>
    <row r="410" spans="22:23" ht="12.75">
      <c r="V410" s="90"/>
      <c r="W410" s="90"/>
    </row>
    <row r="411" spans="22:23" ht="12.75">
      <c r="V411" s="90"/>
      <c r="W411" s="90"/>
    </row>
    <row r="412" spans="22:23" ht="12.75">
      <c r="V412" s="90"/>
      <c r="W412" s="90"/>
    </row>
    <row r="413" spans="22:23" ht="12.75">
      <c r="V413" s="90"/>
      <c r="W413" s="90"/>
    </row>
    <row r="414" spans="22:23" ht="12.75">
      <c r="V414" s="90"/>
      <c r="W414" s="90"/>
    </row>
    <row r="415" spans="22:23" ht="12.75">
      <c r="V415" s="90"/>
      <c r="W415" s="90"/>
    </row>
    <row r="416" spans="22:23" ht="12.75">
      <c r="V416" s="90"/>
      <c r="W416" s="90"/>
    </row>
    <row r="417" spans="22:23" ht="12.75">
      <c r="V417" s="90"/>
      <c r="W417" s="90"/>
    </row>
    <row r="418" spans="22:23" ht="12.75">
      <c r="V418" s="90"/>
      <c r="W418" s="90"/>
    </row>
    <row r="419" spans="22:23" ht="12.75">
      <c r="V419" s="90"/>
      <c r="W419" s="90"/>
    </row>
    <row r="420" spans="22:23" ht="12.75">
      <c r="V420" s="90"/>
      <c r="W420" s="90"/>
    </row>
    <row r="421" spans="22:23" ht="12.75">
      <c r="V421" s="90"/>
      <c r="W421" s="90"/>
    </row>
    <row r="422" spans="22:23" ht="12.75">
      <c r="V422" s="90"/>
      <c r="W422" s="90"/>
    </row>
    <row r="423" spans="22:23" ht="12.75">
      <c r="V423" s="90"/>
      <c r="W423" s="90"/>
    </row>
    <row r="424" spans="22:23" ht="12.75">
      <c r="V424" s="90"/>
      <c r="W424" s="90"/>
    </row>
    <row r="425" spans="22:23" ht="12.75">
      <c r="V425" s="90"/>
      <c r="W425" s="90"/>
    </row>
    <row r="426" spans="22:23" ht="12.75">
      <c r="V426" s="90"/>
      <c r="W426" s="90"/>
    </row>
    <row r="427" spans="22:23" ht="12.75">
      <c r="V427" s="90"/>
      <c r="W427" s="90"/>
    </row>
    <row r="428" spans="22:23" ht="12.75">
      <c r="V428" s="90"/>
      <c r="W428" s="90"/>
    </row>
    <row r="429" spans="22:23" ht="12.75">
      <c r="V429" s="90"/>
      <c r="W429" s="90"/>
    </row>
    <row r="430" spans="22:23" ht="12.75">
      <c r="V430" s="90"/>
      <c r="W430" s="90"/>
    </row>
    <row r="431" spans="22:23" ht="12.75">
      <c r="V431" s="90"/>
      <c r="W431" s="90"/>
    </row>
    <row r="432" spans="22:23" ht="12.75">
      <c r="V432" s="90"/>
      <c r="W432" s="90"/>
    </row>
    <row r="433" spans="22:23" ht="12.75">
      <c r="V433" s="90"/>
      <c r="W433" s="90"/>
    </row>
    <row r="434" spans="22:23" ht="12.75">
      <c r="V434" s="90"/>
      <c r="W434" s="90"/>
    </row>
    <row r="435" spans="22:23" ht="12.75">
      <c r="V435" s="90"/>
      <c r="W435" s="90"/>
    </row>
    <row r="436" spans="22:23" ht="12.75">
      <c r="V436" s="90"/>
      <c r="W436" s="90"/>
    </row>
    <row r="437" spans="22:23" ht="12.75">
      <c r="V437" s="90"/>
      <c r="W437" s="90"/>
    </row>
    <row r="438" spans="22:23" ht="12.75">
      <c r="V438" s="90"/>
      <c r="W438" s="90"/>
    </row>
    <row r="439" spans="22:23" ht="12.75">
      <c r="V439" s="90"/>
      <c r="W439" s="90"/>
    </row>
    <row r="440" spans="22:23" ht="12.75">
      <c r="V440" s="90"/>
      <c r="W440" s="90"/>
    </row>
    <row r="441" spans="22:23" ht="12.75">
      <c r="V441" s="90"/>
      <c r="W441" s="90"/>
    </row>
    <row r="442" spans="22:23" ht="12.75">
      <c r="V442" s="90"/>
      <c r="W442" s="90"/>
    </row>
    <row r="443" spans="22:23" ht="12.75">
      <c r="V443" s="90"/>
      <c r="W443" s="90"/>
    </row>
    <row r="444" spans="22:23" ht="12.75">
      <c r="V444" s="90"/>
      <c r="W444" s="90"/>
    </row>
    <row r="445" spans="22:23" ht="12.75">
      <c r="V445" s="90"/>
      <c r="W445" s="90"/>
    </row>
    <row r="446" spans="22:23" ht="12.75">
      <c r="V446" s="90"/>
      <c r="W446" s="90"/>
    </row>
    <row r="447" spans="22:23" ht="12.75">
      <c r="V447" s="90"/>
      <c r="W447" s="90"/>
    </row>
    <row r="448" spans="22:23" ht="12.75">
      <c r="V448" s="90"/>
      <c r="W448" s="90"/>
    </row>
    <row r="449" spans="22:23" ht="12.75">
      <c r="V449" s="90"/>
      <c r="W449" s="90"/>
    </row>
    <row r="450" spans="22:23" ht="12.75">
      <c r="V450" s="90"/>
      <c r="W450" s="90"/>
    </row>
    <row r="451" spans="22:23" ht="12.75">
      <c r="V451" s="90"/>
      <c r="W451" s="90"/>
    </row>
    <row r="452" spans="22:23" ht="12.75">
      <c r="V452" s="90"/>
      <c r="W452" s="90"/>
    </row>
    <row r="453" spans="22:23" ht="12.75">
      <c r="V453" s="90"/>
      <c r="W453" s="90"/>
    </row>
    <row r="454" spans="22:23" ht="12.75">
      <c r="V454" s="90"/>
      <c r="W454" s="90"/>
    </row>
    <row r="455" spans="22:23" ht="12.75">
      <c r="V455" s="90"/>
      <c r="W455" s="90"/>
    </row>
    <row r="456" spans="22:23" ht="12.75">
      <c r="V456" s="90"/>
      <c r="W456" s="90"/>
    </row>
    <row r="457" spans="22:23" ht="12.75">
      <c r="V457" s="90"/>
      <c r="W457" s="90"/>
    </row>
    <row r="458" spans="22:23" ht="12.75">
      <c r="V458" s="90"/>
      <c r="W458" s="90"/>
    </row>
    <row r="459" spans="22:23" ht="12.75">
      <c r="V459" s="90"/>
      <c r="W459" s="90"/>
    </row>
    <row r="460" spans="22:23" ht="12.75">
      <c r="V460" s="90"/>
      <c r="W460" s="90"/>
    </row>
    <row r="461" spans="22:23" ht="12.75">
      <c r="V461" s="90"/>
      <c r="W461" s="90"/>
    </row>
    <row r="462" spans="22:23" ht="12.75">
      <c r="V462" s="90"/>
      <c r="W462" s="90"/>
    </row>
    <row r="463" spans="22:23" ht="12.75">
      <c r="V463" s="90"/>
      <c r="W463" s="90"/>
    </row>
    <row r="464" spans="22:23" ht="12.75">
      <c r="V464" s="90"/>
      <c r="W464" s="90"/>
    </row>
    <row r="465" spans="22:23" ht="12.75">
      <c r="V465" s="90"/>
      <c r="W465" s="90"/>
    </row>
    <row r="466" spans="22:23" ht="12.75">
      <c r="V466" s="90"/>
      <c r="W466" s="90"/>
    </row>
    <row r="467" spans="22:23" ht="12.75">
      <c r="V467" s="90"/>
      <c r="W467" s="90"/>
    </row>
    <row r="468" spans="22:23" ht="12.75">
      <c r="V468" s="90"/>
      <c r="W468" s="90"/>
    </row>
    <row r="469" spans="22:23" ht="12.75">
      <c r="V469" s="90"/>
      <c r="W469" s="90"/>
    </row>
    <row r="470" spans="22:23" ht="12.75">
      <c r="V470" s="90"/>
      <c r="W470" s="90"/>
    </row>
    <row r="471" spans="22:23" ht="12.75">
      <c r="V471" s="90"/>
      <c r="W471" s="90"/>
    </row>
    <row r="472" spans="22:23" ht="12.75">
      <c r="V472" s="90"/>
      <c r="W472" s="90"/>
    </row>
    <row r="473" spans="22:23" ht="12.75">
      <c r="V473" s="90"/>
      <c r="W473" s="90"/>
    </row>
    <row r="474" spans="22:23" ht="12.75">
      <c r="V474" s="90"/>
      <c r="W474" s="90"/>
    </row>
    <row r="475" spans="22:23" ht="12.75">
      <c r="V475" s="90"/>
      <c r="W475" s="90"/>
    </row>
    <row r="476" spans="22:23" ht="12.75">
      <c r="V476" s="90"/>
      <c r="W476" s="90"/>
    </row>
    <row r="477" spans="22:23" ht="12.75">
      <c r="V477" s="90"/>
      <c r="W477" s="90"/>
    </row>
    <row r="478" spans="22:23" ht="12.75">
      <c r="V478" s="90"/>
      <c r="W478" s="90"/>
    </row>
    <row r="479" spans="22:23" ht="12.75">
      <c r="V479" s="90"/>
      <c r="W479" s="90"/>
    </row>
    <row r="480" spans="22:23" ht="12.75">
      <c r="V480" s="90"/>
      <c r="W480" s="90"/>
    </row>
    <row r="481" spans="22:23" ht="12.75">
      <c r="V481" s="90"/>
      <c r="W481" s="90"/>
    </row>
    <row r="482" spans="22:23" ht="12.75">
      <c r="V482" s="90"/>
      <c r="W482" s="90"/>
    </row>
    <row r="483" spans="22:23" ht="12.75">
      <c r="V483" s="90"/>
      <c r="W483" s="90"/>
    </row>
    <row r="484" spans="22:23" ht="12.75">
      <c r="V484" s="90"/>
      <c r="W484" s="90"/>
    </row>
    <row r="485" spans="22:23" ht="12.75">
      <c r="V485" s="90"/>
      <c r="W485" s="90"/>
    </row>
    <row r="486" spans="22:23" ht="12.75">
      <c r="V486" s="90"/>
      <c r="W486" s="90"/>
    </row>
    <row r="487" spans="22:23" ht="12.75">
      <c r="V487" s="90"/>
      <c r="W487" s="90"/>
    </row>
    <row r="488" spans="22:23" ht="12.75">
      <c r="V488" s="90"/>
      <c r="W488" s="90"/>
    </row>
    <row r="489" spans="22:23" ht="12.75">
      <c r="V489" s="90"/>
      <c r="W489" s="90"/>
    </row>
    <row r="490" spans="22:23" ht="12.75">
      <c r="V490" s="90"/>
      <c r="W490" s="90"/>
    </row>
    <row r="491" spans="22:23" ht="12.75">
      <c r="V491" s="90"/>
      <c r="W491" s="90"/>
    </row>
    <row r="492" spans="22:23" ht="12.75">
      <c r="V492" s="90"/>
      <c r="W492" s="90"/>
    </row>
    <row r="493" spans="22:23" ht="12.75">
      <c r="V493" s="90"/>
      <c r="W493" s="90"/>
    </row>
    <row r="494" spans="22:23" ht="12.75">
      <c r="V494" s="90"/>
      <c r="W494" s="90"/>
    </row>
    <row r="495" spans="22:23" ht="12.75">
      <c r="V495" s="90"/>
      <c r="W495" s="90"/>
    </row>
    <row r="496" spans="22:23" ht="12.75">
      <c r="V496" s="90"/>
      <c r="W496" s="90"/>
    </row>
    <row r="497" spans="22:23" ht="12.75">
      <c r="V497" s="90"/>
      <c r="W497" s="90"/>
    </row>
    <row r="498" spans="22:23" ht="12.75">
      <c r="V498" s="90"/>
      <c r="W498" s="90"/>
    </row>
    <row r="499" spans="22:23" ht="12.75">
      <c r="V499" s="90"/>
      <c r="W499" s="90"/>
    </row>
    <row r="500" spans="22:23" ht="12.75">
      <c r="V500" s="90"/>
      <c r="W500" s="90"/>
    </row>
    <row r="501" spans="22:23" ht="12.75">
      <c r="V501" s="90"/>
      <c r="W501" s="90"/>
    </row>
    <row r="502" spans="22:23" ht="12.75">
      <c r="V502" s="90"/>
      <c r="W502" s="90"/>
    </row>
    <row r="503" spans="22:23" ht="12.75">
      <c r="V503" s="90"/>
      <c r="W503" s="90"/>
    </row>
    <row r="504" spans="22:23" ht="12.75">
      <c r="V504" s="90"/>
      <c r="W504" s="90"/>
    </row>
    <row r="505" spans="22:23" ht="12.75">
      <c r="V505" s="90"/>
      <c r="W505" s="90"/>
    </row>
    <row r="506" spans="22:23" ht="12.75">
      <c r="V506" s="90"/>
      <c r="W506" s="90"/>
    </row>
    <row r="507" spans="22:23" ht="12.75">
      <c r="V507" s="90"/>
      <c r="W507" s="90"/>
    </row>
    <row r="508" spans="22:23" ht="12.75">
      <c r="V508" s="90"/>
      <c r="W508" s="90"/>
    </row>
    <row r="509" spans="22:23" ht="12.75">
      <c r="V509" s="90"/>
      <c r="W509" s="90"/>
    </row>
    <row r="510" spans="22:23" ht="12.75">
      <c r="V510" s="90"/>
      <c r="W510" s="90"/>
    </row>
    <row r="511" spans="22:23" ht="12.75">
      <c r="V511" s="90"/>
      <c r="W511" s="90"/>
    </row>
    <row r="512" spans="22:23" ht="12.75">
      <c r="V512" s="90"/>
      <c r="W512" s="90"/>
    </row>
    <row r="513" spans="22:23" ht="12.75">
      <c r="V513" s="90"/>
      <c r="W513" s="90"/>
    </row>
    <row r="514" spans="22:23" ht="12.75">
      <c r="V514" s="90"/>
      <c r="W514" s="90"/>
    </row>
    <row r="515" spans="22:23" ht="12.75">
      <c r="V515" s="90"/>
      <c r="W515" s="90"/>
    </row>
    <row r="516" spans="22:23" ht="12.75">
      <c r="V516" s="90"/>
      <c r="W516" s="90"/>
    </row>
    <row r="517" spans="22:23" ht="12.75">
      <c r="V517" s="90"/>
      <c r="W517" s="90"/>
    </row>
    <row r="518" spans="22:23" ht="12.75">
      <c r="V518" s="90"/>
      <c r="W518" s="90"/>
    </row>
    <row r="519" spans="22:23" ht="12.75">
      <c r="V519" s="90"/>
      <c r="W519" s="90"/>
    </row>
    <row r="520" spans="22:23" ht="12.75">
      <c r="V520" s="90"/>
      <c r="W520" s="90"/>
    </row>
    <row r="521" spans="22:23" ht="12.75">
      <c r="V521" s="90"/>
      <c r="W521" s="90"/>
    </row>
    <row r="522" spans="22:23" ht="12.75">
      <c r="V522" s="90"/>
      <c r="W522" s="90"/>
    </row>
    <row r="523" spans="22:23" ht="12.75">
      <c r="V523" s="90"/>
      <c r="W523" s="90"/>
    </row>
    <row r="524" spans="22:23" ht="12.75">
      <c r="V524" s="90"/>
      <c r="W524" s="90"/>
    </row>
    <row r="525" spans="22:23" ht="12.75">
      <c r="V525" s="90"/>
      <c r="W525" s="90"/>
    </row>
    <row r="526" spans="22:23" ht="12.75">
      <c r="V526" s="90"/>
      <c r="W526" s="90"/>
    </row>
    <row r="527" spans="22:23" ht="12.75">
      <c r="V527" s="90"/>
      <c r="W527" s="90"/>
    </row>
    <row r="528" spans="22:23" ht="12.75">
      <c r="V528" s="90"/>
      <c r="W528" s="90"/>
    </row>
    <row r="529" spans="22:23" ht="12.75">
      <c r="V529" s="90"/>
      <c r="W529" s="90"/>
    </row>
    <row r="530" spans="22:23" ht="12.75">
      <c r="V530" s="90"/>
      <c r="W530" s="90"/>
    </row>
    <row r="531" spans="22:23" ht="12.75">
      <c r="V531" s="90"/>
      <c r="W531" s="90"/>
    </row>
    <row r="532" spans="22:23" ht="12.75">
      <c r="V532" s="90"/>
      <c r="W532" s="90"/>
    </row>
    <row r="533" spans="22:23" ht="12.75">
      <c r="V533" s="90"/>
      <c r="W533" s="90"/>
    </row>
    <row r="534" spans="22:23" ht="12.75">
      <c r="V534" s="90"/>
      <c r="W534" s="90"/>
    </row>
    <row r="535" spans="22:23" ht="12.75">
      <c r="V535" s="90"/>
      <c r="W535" s="90"/>
    </row>
    <row r="536" spans="22:23" ht="12.75">
      <c r="V536" s="90"/>
      <c r="W536" s="90"/>
    </row>
    <row r="537" spans="22:23" ht="12.75">
      <c r="V537" s="90"/>
      <c r="W537" s="90"/>
    </row>
    <row r="538" spans="22:23" ht="12.75">
      <c r="V538" s="90"/>
      <c r="W538" s="90"/>
    </row>
    <row r="539" spans="22:23" ht="12.75">
      <c r="V539" s="90"/>
      <c r="W539" s="90"/>
    </row>
    <row r="540" spans="22:23" ht="12.75">
      <c r="V540" s="90"/>
      <c r="W540" s="90"/>
    </row>
    <row r="541" spans="22:23" ht="12.75">
      <c r="V541" s="90"/>
      <c r="W541" s="90"/>
    </row>
    <row r="542" spans="22:23" ht="12.75">
      <c r="V542" s="90"/>
      <c r="W542" s="90"/>
    </row>
    <row r="543" spans="22:23" ht="12.75">
      <c r="V543" s="90"/>
      <c r="W543" s="90"/>
    </row>
    <row r="544" spans="22:23" ht="12.75">
      <c r="V544" s="90"/>
      <c r="W544" s="90"/>
    </row>
    <row r="545" spans="22:23" ht="12.75">
      <c r="V545" s="90"/>
      <c r="W545" s="90"/>
    </row>
    <row r="546" spans="22:23" ht="12.75">
      <c r="V546" s="90"/>
      <c r="W546" s="90"/>
    </row>
    <row r="547" spans="22:23" ht="12.75">
      <c r="V547" s="90"/>
      <c r="W547" s="90"/>
    </row>
    <row r="548" spans="22:23" ht="12.75">
      <c r="V548" s="90"/>
      <c r="W548" s="90"/>
    </row>
    <row r="549" spans="22:23" ht="12.75">
      <c r="V549" s="90"/>
      <c r="W549" s="90"/>
    </row>
    <row r="550" spans="22:23" ht="12.75">
      <c r="V550" s="90"/>
      <c r="W550" s="90"/>
    </row>
    <row r="551" spans="22:23" ht="12.75">
      <c r="V551" s="90"/>
      <c r="W551" s="90"/>
    </row>
    <row r="552" spans="22:23" ht="12.75">
      <c r="V552" s="90"/>
      <c r="W552" s="90"/>
    </row>
    <row r="553" spans="22:23" ht="12.75">
      <c r="V553" s="90"/>
      <c r="W553" s="90"/>
    </row>
    <row r="554" spans="22:23" ht="12.75">
      <c r="V554" s="90"/>
      <c r="W554" s="90"/>
    </row>
    <row r="555" spans="22:23" ht="12.75">
      <c r="V555" s="90"/>
      <c r="W555" s="90"/>
    </row>
    <row r="556" spans="22:23" ht="12.75">
      <c r="V556" s="90"/>
      <c r="W556" s="90"/>
    </row>
    <row r="557" spans="22:23" ht="12.75">
      <c r="V557" s="90"/>
      <c r="W557" s="90"/>
    </row>
    <row r="558" spans="22:23" ht="12.75">
      <c r="V558" s="90"/>
      <c r="W558" s="90"/>
    </row>
    <row r="559" spans="22:23" ht="12.75">
      <c r="V559" s="90"/>
      <c r="W559" s="90"/>
    </row>
    <row r="560" spans="22:23" ht="12.75">
      <c r="V560" s="90"/>
      <c r="W560" s="90"/>
    </row>
    <row r="561" spans="22:23" ht="12.75">
      <c r="V561" s="90"/>
      <c r="W561" s="90"/>
    </row>
    <row r="562" spans="22:23" ht="12.75">
      <c r="V562" s="90"/>
      <c r="W562" s="90"/>
    </row>
    <row r="563" spans="22:23" ht="12.75">
      <c r="V563" s="90"/>
      <c r="W563" s="90"/>
    </row>
    <row r="564" spans="22:23" ht="12.75">
      <c r="V564" s="90"/>
      <c r="W564" s="90"/>
    </row>
    <row r="565" spans="22:23" ht="12.75">
      <c r="V565" s="90"/>
      <c r="W565" s="90"/>
    </row>
    <row r="566" spans="22:23" ht="12.75">
      <c r="V566" s="90"/>
      <c r="W566" s="90"/>
    </row>
    <row r="567" spans="22:23" ht="12.75">
      <c r="V567" s="90"/>
      <c r="W567" s="90"/>
    </row>
    <row r="568" spans="22:23" ht="12.75">
      <c r="V568" s="90"/>
      <c r="W568" s="90"/>
    </row>
    <row r="569" spans="22:23" ht="12.75">
      <c r="V569" s="90"/>
      <c r="W569" s="90"/>
    </row>
    <row r="570" spans="22:23" ht="12.75">
      <c r="V570" s="90"/>
      <c r="W570" s="90"/>
    </row>
    <row r="571" spans="22:23" ht="12.75">
      <c r="V571" s="90"/>
      <c r="W571" s="90"/>
    </row>
    <row r="572" spans="22:23" ht="12.75">
      <c r="V572" s="90"/>
      <c r="W572" s="90"/>
    </row>
    <row r="573" spans="22:23" ht="12.75">
      <c r="V573" s="90"/>
      <c r="W573" s="90"/>
    </row>
    <row r="574" spans="22:23" ht="12.75">
      <c r="V574" s="90"/>
      <c r="W574" s="90"/>
    </row>
    <row r="575" spans="22:23" ht="12.75">
      <c r="V575" s="90"/>
      <c r="W575" s="90"/>
    </row>
    <row r="576" spans="22:23" ht="12.75">
      <c r="V576" s="90"/>
      <c r="W576" s="90"/>
    </row>
    <row r="577" spans="22:23" ht="12.75">
      <c r="V577" s="90"/>
      <c r="W577" s="90"/>
    </row>
    <row r="578" spans="22:23" ht="12.75">
      <c r="V578" s="90"/>
      <c r="W578" s="90"/>
    </row>
    <row r="579" spans="22:23" ht="12.75">
      <c r="V579" s="90"/>
      <c r="W579" s="90"/>
    </row>
    <row r="580" spans="22:23" ht="12.75">
      <c r="V580" s="90"/>
      <c r="W580" s="90"/>
    </row>
    <row r="581" spans="22:23" ht="12.75">
      <c r="V581" s="90"/>
      <c r="W581" s="90"/>
    </row>
    <row r="582" spans="22:23" ht="12.75">
      <c r="V582" s="90"/>
      <c r="W582" s="90"/>
    </row>
    <row r="583" spans="22:23" ht="12.75">
      <c r="V583" s="90"/>
      <c r="W583" s="90"/>
    </row>
    <row r="584" spans="22:23" ht="12.75">
      <c r="V584" s="90"/>
      <c r="W584" s="90"/>
    </row>
    <row r="585" spans="22:23" ht="12.75">
      <c r="V585" s="90"/>
      <c r="W585" s="90"/>
    </row>
    <row r="586" spans="22:23" ht="12.75">
      <c r="V586" s="90"/>
      <c r="W586" s="90"/>
    </row>
    <row r="587" spans="22:23" ht="12.75">
      <c r="V587" s="90"/>
      <c r="W587" s="90"/>
    </row>
    <row r="588" spans="22:23" ht="12.75">
      <c r="V588" s="90"/>
      <c r="W588" s="90"/>
    </row>
    <row r="589" spans="22:23" ht="12.75">
      <c r="V589" s="90"/>
      <c r="W589" s="90"/>
    </row>
    <row r="590" spans="22:23" ht="12.75">
      <c r="V590" s="90"/>
      <c r="W590" s="90"/>
    </row>
    <row r="591" spans="22:23" ht="12.75">
      <c r="V591" s="90"/>
      <c r="W591" s="90"/>
    </row>
    <row r="592" spans="22:23" ht="12.75">
      <c r="V592" s="90"/>
      <c r="W592" s="90"/>
    </row>
    <row r="593" spans="22:23" ht="12.75">
      <c r="V593" s="90"/>
      <c r="W593" s="90"/>
    </row>
    <row r="594" spans="22:23" ht="12.75">
      <c r="V594" s="90"/>
      <c r="W594" s="90"/>
    </row>
    <row r="595" spans="22:23" ht="12.75">
      <c r="V595" s="90"/>
      <c r="W595" s="90"/>
    </row>
    <row r="596" spans="22:23" ht="12.75">
      <c r="V596" s="90"/>
      <c r="W596" s="90"/>
    </row>
    <row r="597" spans="22:23" ht="12.75">
      <c r="V597" s="90"/>
      <c r="W597" s="90"/>
    </row>
    <row r="598" spans="22:23" ht="12.75">
      <c r="V598" s="90"/>
      <c r="W598" s="90"/>
    </row>
    <row r="599" spans="22:23" ht="12.75">
      <c r="V599" s="90"/>
      <c r="W599" s="90"/>
    </row>
    <row r="600" spans="22:23" ht="12.75">
      <c r="V600" s="90"/>
      <c r="W600" s="90"/>
    </row>
    <row r="601" spans="22:23" ht="12.75">
      <c r="V601" s="90"/>
      <c r="W601" s="90"/>
    </row>
    <row r="602" spans="22:23" ht="12.75">
      <c r="V602" s="90"/>
      <c r="W602" s="90"/>
    </row>
    <row r="603" spans="22:23" ht="12.75">
      <c r="V603" s="90"/>
      <c r="W603" s="90"/>
    </row>
    <row r="604" spans="22:23" ht="12.75">
      <c r="V604" s="90"/>
      <c r="W604" s="90"/>
    </row>
    <row r="605" spans="22:23" ht="12.75">
      <c r="V605" s="90"/>
      <c r="W605" s="90"/>
    </row>
    <row r="606" spans="22:23" ht="12.75">
      <c r="V606" s="90"/>
      <c r="W606" s="90"/>
    </row>
    <row r="607" spans="22:23" ht="12.75">
      <c r="V607" s="90"/>
      <c r="W607" s="90"/>
    </row>
    <row r="608" spans="22:23" ht="12.75">
      <c r="V608" s="90"/>
      <c r="W608" s="90"/>
    </row>
    <row r="609" spans="22:23" ht="12.75">
      <c r="V609" s="90"/>
      <c r="W609" s="90"/>
    </row>
    <row r="610" spans="22:23" ht="12.75">
      <c r="V610" s="90"/>
      <c r="W610" s="90"/>
    </row>
    <row r="611" spans="22:23" ht="12.75">
      <c r="V611" s="90"/>
      <c r="W611" s="90"/>
    </row>
    <row r="612" spans="22:23" ht="12.75">
      <c r="V612" s="90"/>
      <c r="W612" s="90"/>
    </row>
    <row r="613" spans="22:23" ht="12.75">
      <c r="V613" s="90"/>
      <c r="W613" s="90"/>
    </row>
    <row r="614" spans="22:23" ht="12.75">
      <c r="V614" s="90"/>
      <c r="W614" s="90"/>
    </row>
    <row r="615" spans="22:23" ht="12.75">
      <c r="V615" s="90"/>
      <c r="W615" s="90"/>
    </row>
    <row r="616" spans="22:23" ht="12.75">
      <c r="V616" s="90"/>
      <c r="W616" s="90"/>
    </row>
    <row r="617" spans="22:23" ht="12.75">
      <c r="V617" s="90"/>
      <c r="W617" s="90"/>
    </row>
    <row r="618" spans="22:23" ht="12.75">
      <c r="V618" s="90"/>
      <c r="W618" s="90"/>
    </row>
    <row r="619" spans="22:23" ht="12.75">
      <c r="V619" s="90"/>
      <c r="W619" s="90"/>
    </row>
    <row r="620" spans="22:23" ht="12.75">
      <c r="V620" s="90"/>
      <c r="W620" s="90"/>
    </row>
    <row r="621" spans="22:23" ht="12.75">
      <c r="V621" s="90"/>
      <c r="W621" s="90"/>
    </row>
    <row r="622" spans="22:23" ht="12.75">
      <c r="V622" s="90"/>
      <c r="W622" s="90"/>
    </row>
    <row r="623" spans="22:23" ht="12.75">
      <c r="V623" s="90"/>
      <c r="W623" s="90"/>
    </row>
    <row r="624" spans="22:23" ht="12.75">
      <c r="V624" s="90"/>
      <c r="W624" s="90"/>
    </row>
    <row r="625" spans="22:23" ht="12.75">
      <c r="V625" s="90"/>
      <c r="W625" s="90"/>
    </row>
    <row r="626" spans="22:23" ht="12.75">
      <c r="V626" s="90"/>
      <c r="W626" s="90"/>
    </row>
    <row r="627" spans="22:23" ht="12.75">
      <c r="V627" s="90"/>
      <c r="W627" s="90"/>
    </row>
    <row r="628" spans="22:23" ht="12.75">
      <c r="V628" s="90"/>
      <c r="W628" s="90"/>
    </row>
    <row r="629" spans="22:23" ht="12.75">
      <c r="V629" s="90"/>
      <c r="W629" s="90"/>
    </row>
    <row r="630" spans="22:23" ht="12.75">
      <c r="V630" s="90"/>
      <c r="W630" s="90"/>
    </row>
    <row r="631" spans="22:23" ht="12.75">
      <c r="V631" s="90"/>
      <c r="W631" s="90"/>
    </row>
    <row r="632" spans="22:23" ht="12.75">
      <c r="V632" s="90"/>
      <c r="W632" s="90"/>
    </row>
    <row r="633" spans="22:23" ht="12.75">
      <c r="V633" s="90"/>
      <c r="W633" s="90"/>
    </row>
    <row r="634" spans="22:23" ht="12.75">
      <c r="V634" s="90"/>
      <c r="W634" s="90"/>
    </row>
    <row r="635" spans="22:23" ht="12.75">
      <c r="V635" s="90"/>
      <c r="W635" s="90"/>
    </row>
    <row r="636" spans="22:23" ht="12.75">
      <c r="V636" s="90"/>
      <c r="W636" s="90"/>
    </row>
    <row r="637" spans="22:23" ht="12.75">
      <c r="V637" s="90"/>
      <c r="W637" s="90"/>
    </row>
    <row r="638" spans="22:23" ht="12.75">
      <c r="V638" s="90"/>
      <c r="W638" s="90"/>
    </row>
    <row r="639" spans="22:23" ht="12.75">
      <c r="V639" s="90"/>
      <c r="W639" s="90"/>
    </row>
    <row r="640" spans="22:23" ht="12.75">
      <c r="V640" s="90"/>
      <c r="W640" s="90"/>
    </row>
    <row r="641" spans="22:23" ht="12.75">
      <c r="V641" s="90"/>
      <c r="W641" s="90"/>
    </row>
    <row r="642" spans="22:23" ht="12.75">
      <c r="V642" s="90"/>
      <c r="W642" s="90"/>
    </row>
    <row r="643" spans="22:23" ht="12.75">
      <c r="V643" s="90"/>
      <c r="W643" s="90"/>
    </row>
    <row r="644" spans="22:23" ht="12.75">
      <c r="V644" s="90"/>
      <c r="W644" s="90"/>
    </row>
    <row r="645" spans="22:23" ht="12.75">
      <c r="V645" s="90"/>
      <c r="W645" s="90"/>
    </row>
    <row r="646" spans="22:23" ht="12.75">
      <c r="V646" s="90"/>
      <c r="W646" s="90"/>
    </row>
    <row r="647" spans="22:23" ht="12.75">
      <c r="V647" s="90"/>
      <c r="W647" s="90"/>
    </row>
    <row r="648" spans="22:23" ht="12.75">
      <c r="V648" s="90"/>
      <c r="W648" s="90"/>
    </row>
    <row r="649" spans="22:23" ht="12.75">
      <c r="V649" s="90"/>
      <c r="W649" s="90"/>
    </row>
    <row r="650" spans="22:23" ht="12.75">
      <c r="V650" s="90"/>
      <c r="W650" s="90"/>
    </row>
    <row r="651" spans="22:23" ht="12.75">
      <c r="V651" s="90"/>
      <c r="W651" s="90"/>
    </row>
    <row r="652" spans="22:23" ht="12.75">
      <c r="V652" s="90"/>
      <c r="W652" s="90"/>
    </row>
    <row r="653" spans="22:23" ht="12.75">
      <c r="V653" s="90"/>
      <c r="W653" s="90"/>
    </row>
    <row r="654" spans="22:23" ht="12.75">
      <c r="V654" s="90"/>
      <c r="W654" s="90"/>
    </row>
    <row r="655" spans="22:23" ht="12.75">
      <c r="V655" s="90"/>
      <c r="W655" s="90"/>
    </row>
    <row r="656" spans="22:23" ht="12.75">
      <c r="V656" s="90"/>
      <c r="W656" s="90"/>
    </row>
    <row r="657" spans="22:23" ht="12.75">
      <c r="V657" s="90"/>
      <c r="W657" s="90"/>
    </row>
    <row r="658" spans="22:23" ht="12.75">
      <c r="V658" s="90"/>
      <c r="W658" s="90"/>
    </row>
    <row r="659" spans="22:23" ht="12.75">
      <c r="V659" s="90"/>
      <c r="W659" s="90"/>
    </row>
    <row r="660" spans="22:23" ht="12.75">
      <c r="V660" s="90"/>
      <c r="W660" s="90"/>
    </row>
    <row r="661" spans="22:23" ht="12.75">
      <c r="V661" s="90"/>
      <c r="W661" s="90"/>
    </row>
    <row r="662" spans="22:23" ht="12.75">
      <c r="V662" s="90"/>
      <c r="W662" s="90"/>
    </row>
    <row r="663" spans="22:23" ht="12.75">
      <c r="V663" s="90"/>
      <c r="W663" s="90"/>
    </row>
    <row r="664" spans="22:23" ht="12.75">
      <c r="V664" s="90"/>
      <c r="W664" s="90"/>
    </row>
    <row r="665" spans="22:23" ht="12.75">
      <c r="V665" s="90"/>
      <c r="W665" s="90"/>
    </row>
    <row r="666" spans="22:23" ht="12.75">
      <c r="V666" s="90"/>
      <c r="W666" s="90"/>
    </row>
    <row r="667" spans="22:23" ht="12.75">
      <c r="V667" s="90"/>
      <c r="W667" s="90"/>
    </row>
    <row r="668" spans="22:23" ht="12.75">
      <c r="V668" s="90"/>
      <c r="W668" s="90"/>
    </row>
    <row r="669" spans="22:23" ht="12.75">
      <c r="V669" s="90"/>
      <c r="W669" s="90"/>
    </row>
    <row r="670" spans="22:23" ht="12.75">
      <c r="V670" s="90"/>
      <c r="W670" s="90"/>
    </row>
    <row r="671" spans="22:23" ht="12.75">
      <c r="V671" s="90"/>
      <c r="W671" s="90"/>
    </row>
    <row r="672" spans="22:23" ht="12.75">
      <c r="V672" s="90"/>
      <c r="W672" s="90"/>
    </row>
    <row r="673" spans="22:23" ht="12.75">
      <c r="V673" s="90"/>
      <c r="W673" s="90"/>
    </row>
    <row r="674" spans="22:23" ht="12.75">
      <c r="V674" s="90"/>
      <c r="W674" s="90"/>
    </row>
    <row r="675" spans="22:23" ht="12.75">
      <c r="V675" s="90"/>
      <c r="W675" s="90"/>
    </row>
    <row r="676" spans="22:23" ht="12.75">
      <c r="V676" s="90"/>
      <c r="W676" s="90"/>
    </row>
    <row r="677" spans="22:23" ht="12.75">
      <c r="V677" s="90"/>
      <c r="W677" s="90"/>
    </row>
    <row r="678" spans="22:23" ht="12.75">
      <c r="V678" s="90"/>
      <c r="W678" s="90"/>
    </row>
    <row r="679" spans="22:23" ht="12.75">
      <c r="V679" s="90"/>
      <c r="W679" s="90"/>
    </row>
    <row r="680" spans="22:23" ht="12.75">
      <c r="V680" s="90"/>
      <c r="W680" s="90"/>
    </row>
    <row r="681" spans="22:23" ht="12.75">
      <c r="V681" s="90"/>
      <c r="W681" s="90"/>
    </row>
    <row r="682" spans="22:23" ht="12.75">
      <c r="V682" s="90"/>
      <c r="W682" s="90"/>
    </row>
    <row r="683" spans="22:23" ht="12.75">
      <c r="V683" s="90"/>
      <c r="W683" s="90"/>
    </row>
    <row r="684" spans="22:23" ht="12.75">
      <c r="V684" s="90"/>
      <c r="W684" s="90"/>
    </row>
    <row r="685" spans="22:23" ht="12.75">
      <c r="V685" s="90"/>
      <c r="W685" s="90"/>
    </row>
    <row r="686" spans="22:23" ht="12.75">
      <c r="V686" s="90"/>
      <c r="W686" s="90"/>
    </row>
    <row r="687" spans="22:23" ht="12.75">
      <c r="V687" s="90"/>
      <c r="W687" s="90"/>
    </row>
    <row r="688" spans="22:23" ht="12.75">
      <c r="V688" s="90"/>
      <c r="W688" s="90"/>
    </row>
    <row r="689" spans="22:23" ht="12.75">
      <c r="V689" s="90"/>
      <c r="W689" s="90"/>
    </row>
    <row r="690" spans="22:23" ht="12.75">
      <c r="V690" s="90"/>
      <c r="W690" s="90"/>
    </row>
    <row r="691" spans="22:23" ht="12.75">
      <c r="V691" s="90"/>
      <c r="W691" s="90"/>
    </row>
    <row r="692" spans="22:23" ht="12.75">
      <c r="V692" s="90"/>
      <c r="W692" s="90"/>
    </row>
    <row r="693" spans="22:23" ht="12.75">
      <c r="V693" s="90"/>
      <c r="W693" s="90"/>
    </row>
    <row r="694" spans="22:23" ht="12.75">
      <c r="V694" s="90"/>
      <c r="W694" s="90"/>
    </row>
    <row r="695" spans="22:23" ht="12.75">
      <c r="V695" s="90"/>
      <c r="W695" s="90"/>
    </row>
    <row r="696" spans="22:23" ht="12.75">
      <c r="V696" s="90"/>
      <c r="W696" s="90"/>
    </row>
    <row r="697" spans="22:23" ht="12.75">
      <c r="V697" s="90"/>
      <c r="W697" s="90"/>
    </row>
    <row r="698" spans="22:23" ht="12.75">
      <c r="V698" s="90"/>
      <c r="W698" s="90"/>
    </row>
    <row r="699" spans="22:23" ht="12.75">
      <c r="V699" s="90"/>
      <c r="W699" s="90"/>
    </row>
    <row r="700" spans="22:23" ht="12.75">
      <c r="V700" s="90"/>
      <c r="W700" s="90"/>
    </row>
    <row r="701" spans="22:23" ht="12.75">
      <c r="V701" s="90"/>
      <c r="W701" s="90"/>
    </row>
    <row r="702" spans="22:23" ht="12.75">
      <c r="V702" s="90"/>
      <c r="W702" s="90"/>
    </row>
    <row r="703" spans="22:23" ht="12.75">
      <c r="V703" s="90"/>
      <c r="W703" s="90"/>
    </row>
    <row r="704" spans="22:23" ht="12.75">
      <c r="V704" s="90"/>
      <c r="W704" s="90"/>
    </row>
    <row r="705" spans="22:23" ht="12.75">
      <c r="V705" s="90"/>
      <c r="W705" s="90"/>
    </row>
    <row r="706" spans="22:23" ht="12.75">
      <c r="V706" s="90"/>
      <c r="W706" s="90"/>
    </row>
    <row r="707" spans="22:23" ht="12.75">
      <c r="V707" s="90"/>
      <c r="W707" s="90"/>
    </row>
    <row r="708" spans="22:23" ht="12.75">
      <c r="V708" s="90"/>
      <c r="W708" s="90"/>
    </row>
    <row r="709" spans="22:23" ht="12.75">
      <c r="V709" s="90"/>
      <c r="W709" s="90"/>
    </row>
    <row r="710" spans="22:23" ht="12.75">
      <c r="V710" s="90"/>
      <c r="W710" s="90"/>
    </row>
    <row r="711" spans="22:23" ht="12.75">
      <c r="V711" s="90"/>
      <c r="W711" s="90"/>
    </row>
    <row r="712" spans="22:23" ht="12.75">
      <c r="V712" s="90"/>
      <c r="W712" s="90"/>
    </row>
    <row r="713" spans="22:23" ht="12.75">
      <c r="V713" s="90"/>
      <c r="W713" s="90"/>
    </row>
    <row r="714" spans="22:23" ht="12.75">
      <c r="V714" s="90"/>
      <c r="W714" s="90"/>
    </row>
    <row r="715" spans="22:23" ht="12.75">
      <c r="V715" s="90"/>
      <c r="W715" s="90"/>
    </row>
    <row r="716" spans="22:23" ht="12.75">
      <c r="V716" s="90"/>
      <c r="W716" s="90"/>
    </row>
    <row r="717" spans="22:23" ht="12.75">
      <c r="V717" s="90"/>
      <c r="W717" s="90"/>
    </row>
    <row r="718" spans="22:23" ht="12.75">
      <c r="V718" s="90"/>
      <c r="W718" s="90"/>
    </row>
    <row r="719" spans="22:23" ht="12.75">
      <c r="V719" s="90"/>
      <c r="W719" s="90"/>
    </row>
    <row r="720" spans="22:23" ht="12.75">
      <c r="V720" s="90"/>
      <c r="W720" s="90"/>
    </row>
    <row r="721" spans="22:23" ht="12.75">
      <c r="V721" s="90"/>
      <c r="W721" s="90"/>
    </row>
    <row r="722" spans="22:23" ht="12.75">
      <c r="V722" s="90"/>
      <c r="W722" s="90"/>
    </row>
    <row r="723" spans="22:23" ht="12.75">
      <c r="V723" s="90"/>
      <c r="W723" s="90"/>
    </row>
    <row r="724" spans="22:23" ht="12.75">
      <c r="V724" s="90"/>
      <c r="W724" s="90"/>
    </row>
    <row r="725" spans="22:23" ht="12.75">
      <c r="V725" s="90"/>
      <c r="W725" s="90"/>
    </row>
    <row r="726" spans="22:23" ht="12.75">
      <c r="V726" s="90"/>
      <c r="W726" s="90"/>
    </row>
    <row r="727" spans="22:23" ht="12.75">
      <c r="V727" s="90"/>
      <c r="W727" s="90"/>
    </row>
    <row r="728" spans="22:23" ht="12.75">
      <c r="V728" s="90"/>
      <c r="W728" s="90"/>
    </row>
    <row r="729" spans="22:23" ht="12.75">
      <c r="V729" s="90"/>
      <c r="W729" s="90"/>
    </row>
    <row r="730" spans="22:23" ht="12.75">
      <c r="V730" s="90"/>
      <c r="W730" s="90"/>
    </row>
    <row r="731" spans="22:23" ht="12.75">
      <c r="V731" s="90"/>
      <c r="W731" s="90"/>
    </row>
    <row r="732" spans="22:23" ht="12.75">
      <c r="V732" s="90"/>
      <c r="W732" s="90"/>
    </row>
    <row r="733" spans="22:23" ht="12.75">
      <c r="V733" s="90"/>
      <c r="W733" s="90"/>
    </row>
    <row r="734" spans="22:23" ht="12.75">
      <c r="V734" s="90"/>
      <c r="W734" s="90"/>
    </row>
    <row r="735" spans="22:23" ht="12.75">
      <c r="V735" s="90"/>
      <c r="W735" s="90"/>
    </row>
    <row r="736" spans="22:23" ht="12.75">
      <c r="V736" s="90"/>
      <c r="W736" s="90"/>
    </row>
    <row r="737" spans="22:23" ht="12.75">
      <c r="V737" s="90"/>
      <c r="W737" s="90"/>
    </row>
    <row r="738" spans="22:23" ht="12.75">
      <c r="V738" s="90"/>
      <c r="W738" s="90"/>
    </row>
    <row r="739" spans="22:23" ht="12.75">
      <c r="V739" s="90"/>
      <c r="W739" s="90"/>
    </row>
    <row r="740" spans="22:23" ht="12.75">
      <c r="V740" s="90"/>
      <c r="W740" s="90"/>
    </row>
    <row r="741" spans="22:23" ht="12.75">
      <c r="V741" s="90"/>
      <c r="W741" s="90"/>
    </row>
    <row r="742" spans="22:23" ht="12.75">
      <c r="V742" s="90"/>
      <c r="W742" s="90"/>
    </row>
    <row r="743" spans="22:23" ht="12.75">
      <c r="V743" s="90"/>
      <c r="W743" s="90"/>
    </row>
    <row r="744" spans="22:23" ht="12.75">
      <c r="V744" s="90"/>
      <c r="W744" s="90"/>
    </row>
    <row r="745" spans="22:23" ht="12.75">
      <c r="V745" s="90"/>
      <c r="W745" s="90"/>
    </row>
    <row r="746" spans="22:23" ht="12.75">
      <c r="V746" s="90"/>
      <c r="W746" s="90"/>
    </row>
    <row r="747" spans="22:23" ht="12.75">
      <c r="V747" s="90"/>
      <c r="W747" s="90"/>
    </row>
    <row r="748" spans="22:23" ht="12.75">
      <c r="V748" s="90"/>
      <c r="W748" s="90"/>
    </row>
    <row r="749" spans="22:23" ht="12.75">
      <c r="V749" s="90"/>
      <c r="W749" s="90"/>
    </row>
    <row r="750" spans="22:23" ht="12.75">
      <c r="V750" s="90"/>
      <c r="W750" s="90"/>
    </row>
    <row r="751" spans="22:23" ht="12.75">
      <c r="V751" s="90"/>
      <c r="W751" s="90"/>
    </row>
    <row r="752" spans="22:23" ht="12.75">
      <c r="V752" s="90"/>
      <c r="W752" s="90"/>
    </row>
    <row r="753" spans="22:23" ht="12.75">
      <c r="V753" s="90"/>
      <c r="W753" s="90"/>
    </row>
    <row r="754" spans="22:23" ht="12.75">
      <c r="V754" s="90"/>
      <c r="W754" s="90"/>
    </row>
    <row r="755" spans="22:23" ht="12.75">
      <c r="V755" s="90"/>
      <c r="W755" s="90"/>
    </row>
    <row r="756" spans="22:23" ht="12.75">
      <c r="V756" s="90"/>
      <c r="W756" s="90"/>
    </row>
    <row r="757" spans="22:23" ht="12.75">
      <c r="V757" s="90"/>
      <c r="W757" s="90"/>
    </row>
    <row r="758" spans="22:23" ht="12.75">
      <c r="V758" s="90"/>
      <c r="W758" s="90"/>
    </row>
    <row r="759" spans="22:23" ht="12.75">
      <c r="V759" s="90"/>
      <c r="W759" s="90"/>
    </row>
    <row r="760" spans="22:23" ht="12.75">
      <c r="V760" s="90"/>
      <c r="W760" s="90"/>
    </row>
    <row r="761" spans="22:23" ht="12.75">
      <c r="V761" s="90"/>
      <c r="W761" s="90"/>
    </row>
    <row r="762" spans="22:23" ht="12.75">
      <c r="V762" s="90"/>
      <c r="W762" s="90"/>
    </row>
    <row r="763" spans="22:23" ht="12.75">
      <c r="V763" s="90"/>
      <c r="W763" s="90"/>
    </row>
    <row r="764" spans="22:23" ht="12.75">
      <c r="V764" s="90"/>
      <c r="W764" s="90"/>
    </row>
    <row r="765" spans="22:23" ht="12.75">
      <c r="V765" s="90"/>
      <c r="W765" s="90"/>
    </row>
    <row r="766" spans="22:23" ht="12.75">
      <c r="V766" s="90"/>
      <c r="W766" s="90"/>
    </row>
    <row r="767" spans="22:23" ht="12.75">
      <c r="V767" s="90"/>
      <c r="W767" s="90"/>
    </row>
    <row r="768" spans="22:23" ht="12.75">
      <c r="V768" s="90"/>
      <c r="W768" s="90"/>
    </row>
    <row r="769" spans="22:23" ht="12.75">
      <c r="V769" s="90"/>
      <c r="W769" s="90"/>
    </row>
    <row r="770" spans="22:23" ht="12.75">
      <c r="V770" s="90"/>
      <c r="W770" s="90"/>
    </row>
    <row r="771" spans="22:23" ht="12.75">
      <c r="V771" s="90"/>
      <c r="W771" s="90"/>
    </row>
    <row r="772" spans="22:23" ht="12.75">
      <c r="V772" s="90"/>
      <c r="W772" s="90"/>
    </row>
    <row r="773" spans="22:23" ht="12.75">
      <c r="V773" s="90"/>
      <c r="W773" s="90"/>
    </row>
    <row r="774" spans="22:23" ht="12.75">
      <c r="V774" s="90"/>
      <c r="W774" s="90"/>
    </row>
    <row r="775" spans="22:23" ht="12.75">
      <c r="V775" s="90"/>
      <c r="W775" s="90"/>
    </row>
    <row r="776" spans="22:23" ht="12.75">
      <c r="V776" s="90"/>
      <c r="W776" s="90"/>
    </row>
    <row r="777" spans="22:23" ht="12.75">
      <c r="V777" s="90"/>
      <c r="W777" s="90"/>
    </row>
    <row r="778" spans="22:23" ht="12.75">
      <c r="V778" s="90"/>
      <c r="W778" s="90"/>
    </row>
    <row r="779" spans="22:23" ht="12.75">
      <c r="V779" s="90"/>
      <c r="W779" s="90"/>
    </row>
    <row r="780" spans="22:23" ht="12.75">
      <c r="V780" s="90"/>
      <c r="W780" s="90"/>
    </row>
    <row r="781" spans="22:23" ht="12.75">
      <c r="V781" s="90"/>
      <c r="W781" s="90"/>
    </row>
    <row r="782" spans="22:23" ht="12.75">
      <c r="V782" s="90"/>
      <c r="W782" s="90"/>
    </row>
    <row r="783" spans="22:23" ht="12.75">
      <c r="V783" s="90"/>
      <c r="W783" s="90"/>
    </row>
    <row r="784" spans="22:23" ht="12.75">
      <c r="V784" s="90"/>
      <c r="W784" s="90"/>
    </row>
    <row r="785" spans="22:23" ht="12.75">
      <c r="V785" s="90"/>
      <c r="W785" s="90"/>
    </row>
    <row r="786" spans="22:23" ht="12.75">
      <c r="V786" s="90"/>
      <c r="W786" s="90"/>
    </row>
    <row r="787" spans="22:23" ht="12.75">
      <c r="V787" s="90"/>
      <c r="W787" s="90"/>
    </row>
    <row r="788" spans="22:23" ht="12.75">
      <c r="V788" s="90"/>
      <c r="W788" s="90"/>
    </row>
    <row r="789" spans="22:23" ht="12.75">
      <c r="V789" s="90"/>
      <c r="W789" s="90"/>
    </row>
    <row r="790" spans="22:23" ht="12.75">
      <c r="V790" s="90"/>
      <c r="W790" s="90"/>
    </row>
    <row r="791" spans="22:23" ht="12.75">
      <c r="V791" s="90"/>
      <c r="W791" s="90"/>
    </row>
    <row r="792" spans="22:23" ht="12.75">
      <c r="V792" s="90"/>
      <c r="W792" s="90"/>
    </row>
    <row r="793" spans="22:23" ht="12.75">
      <c r="V793" s="90"/>
      <c r="W793" s="90"/>
    </row>
    <row r="794" spans="22:23" ht="12.75">
      <c r="V794" s="90"/>
      <c r="W794" s="90"/>
    </row>
    <row r="795" spans="22:23" ht="12.75">
      <c r="V795" s="90"/>
      <c r="W795" s="90"/>
    </row>
    <row r="796" spans="22:23" ht="12.75">
      <c r="V796" s="90"/>
      <c r="W796" s="90"/>
    </row>
    <row r="797" spans="22:23" ht="12.75">
      <c r="V797" s="90"/>
      <c r="W797" s="90"/>
    </row>
    <row r="798" spans="22:23" ht="12.75">
      <c r="V798" s="90"/>
      <c r="W798" s="90"/>
    </row>
    <row r="799" spans="22:23" ht="12.75">
      <c r="V799" s="90"/>
      <c r="W799" s="90"/>
    </row>
    <row r="800" spans="22:23" ht="12.75">
      <c r="V800" s="90"/>
      <c r="W800" s="90"/>
    </row>
    <row r="801" spans="22:23" ht="12.75">
      <c r="V801" s="90"/>
      <c r="W801" s="90"/>
    </row>
    <row r="802" spans="22:23" ht="12.75">
      <c r="V802" s="90"/>
      <c r="W802" s="90"/>
    </row>
    <row r="803" spans="22:23" ht="12.75">
      <c r="V803" s="90"/>
      <c r="W803" s="90"/>
    </row>
    <row r="804" spans="22:23" ht="12.75">
      <c r="V804" s="90"/>
      <c r="W804" s="90"/>
    </row>
    <row r="805" spans="22:23" ht="12.75">
      <c r="V805" s="90"/>
      <c r="W805" s="90"/>
    </row>
    <row r="806" spans="22:23" ht="12.75">
      <c r="V806" s="90"/>
      <c r="W806" s="90"/>
    </row>
    <row r="807" spans="22:23" ht="12.75">
      <c r="V807" s="90"/>
      <c r="W807" s="90"/>
    </row>
    <row r="808" spans="22:23" ht="12.75">
      <c r="V808" s="90"/>
      <c r="W808" s="90"/>
    </row>
    <row r="809" spans="22:23" ht="12.75">
      <c r="V809" s="90"/>
      <c r="W809" s="90"/>
    </row>
    <row r="810" spans="22:23" ht="12.75">
      <c r="V810" s="90"/>
      <c r="W810" s="90"/>
    </row>
    <row r="811" spans="22:23" ht="12.75">
      <c r="V811" s="90"/>
      <c r="W811" s="90"/>
    </row>
    <row r="812" spans="22:23" ht="12.75">
      <c r="V812" s="90"/>
      <c r="W812" s="90"/>
    </row>
    <row r="813" spans="22:23" ht="12.75">
      <c r="V813" s="90"/>
      <c r="W813" s="90"/>
    </row>
    <row r="814" spans="22:23" ht="12.75">
      <c r="V814" s="90"/>
      <c r="W814" s="90"/>
    </row>
    <row r="815" spans="22:23" ht="12.75">
      <c r="V815" s="90"/>
      <c r="W815" s="90"/>
    </row>
    <row r="816" spans="22:23" ht="12.75">
      <c r="V816" s="90"/>
      <c r="W816" s="90"/>
    </row>
    <row r="817" spans="22:23" ht="12.75">
      <c r="V817" s="90"/>
      <c r="W817" s="90"/>
    </row>
    <row r="818" spans="22:23" ht="12.75">
      <c r="V818" s="90"/>
      <c r="W818" s="90"/>
    </row>
    <row r="819" spans="22:23" ht="12.75">
      <c r="V819" s="90"/>
      <c r="W819" s="90"/>
    </row>
    <row r="820" spans="22:23" ht="12.75">
      <c r="V820" s="90"/>
      <c r="W820" s="90"/>
    </row>
    <row r="821" spans="22:23" ht="12.75">
      <c r="V821" s="90"/>
      <c r="W821" s="90"/>
    </row>
    <row r="822" spans="22:23" ht="12.75">
      <c r="V822" s="90"/>
      <c r="W822" s="90"/>
    </row>
    <row r="823" spans="22:23" ht="12.75">
      <c r="V823" s="90"/>
      <c r="W823" s="90"/>
    </row>
    <row r="824" spans="22:23" ht="12.75">
      <c r="V824" s="90"/>
      <c r="W824" s="90"/>
    </row>
    <row r="825" spans="22:23" ht="12.75">
      <c r="V825" s="90"/>
      <c r="W825" s="90"/>
    </row>
    <row r="826" spans="22:23" ht="12.75">
      <c r="V826" s="90"/>
      <c r="W826" s="90"/>
    </row>
    <row r="827" spans="22:23" ht="12.75">
      <c r="V827" s="90"/>
      <c r="W827" s="90"/>
    </row>
    <row r="828" spans="22:23" ht="12.75">
      <c r="V828" s="90"/>
      <c r="W828" s="90"/>
    </row>
    <row r="829" spans="22:23" ht="12.75">
      <c r="V829" s="90"/>
      <c r="W829" s="90"/>
    </row>
    <row r="830" spans="22:23" ht="12.75">
      <c r="V830" s="90"/>
      <c r="W830" s="90"/>
    </row>
    <row r="831" spans="22:23" ht="12.75">
      <c r="V831" s="90"/>
      <c r="W831" s="90"/>
    </row>
    <row r="832" spans="22:23" ht="12.75">
      <c r="V832" s="90"/>
      <c r="W832" s="90"/>
    </row>
    <row r="833" spans="22:23" ht="12.75">
      <c r="V833" s="90"/>
      <c r="W833" s="90"/>
    </row>
    <row r="834" spans="22:23" ht="12.75">
      <c r="V834" s="90"/>
      <c r="W834" s="90"/>
    </row>
    <row r="835" spans="22:23" ht="12.75">
      <c r="V835" s="90"/>
      <c r="W835" s="90"/>
    </row>
    <row r="836" spans="22:23" ht="12.75">
      <c r="V836" s="90"/>
      <c r="W836" s="90"/>
    </row>
    <row r="837" spans="22:23" ht="12.75">
      <c r="V837" s="90"/>
      <c r="W837" s="90"/>
    </row>
    <row r="838" spans="22:23" ht="12.75">
      <c r="V838" s="90"/>
      <c r="W838" s="90"/>
    </row>
    <row r="839" spans="22:23" ht="12.75">
      <c r="V839" s="90"/>
      <c r="W839" s="90"/>
    </row>
    <row r="840" spans="22:23" ht="12.75">
      <c r="V840" s="90"/>
      <c r="W840" s="90"/>
    </row>
    <row r="841" spans="22:23" ht="12.75">
      <c r="V841" s="90"/>
      <c r="W841" s="90"/>
    </row>
    <row r="842" spans="22:23" ht="12.75">
      <c r="V842" s="90"/>
      <c r="W842" s="90"/>
    </row>
    <row r="843" spans="22:23" ht="12.75">
      <c r="V843" s="90"/>
      <c r="W843" s="90"/>
    </row>
    <row r="844" spans="22:23" ht="12.75">
      <c r="V844" s="90"/>
      <c r="W844" s="90"/>
    </row>
    <row r="845" spans="22:23" ht="12.75">
      <c r="V845" s="90"/>
      <c r="W845" s="90"/>
    </row>
    <row r="846" spans="22:23" ht="12.75">
      <c r="V846" s="90"/>
      <c r="W846" s="90"/>
    </row>
    <row r="847" spans="22:23" ht="12.75">
      <c r="V847" s="90"/>
      <c r="W847" s="90"/>
    </row>
    <row r="848" spans="22:23" ht="12.75">
      <c r="V848" s="90"/>
      <c r="W848" s="90"/>
    </row>
    <row r="849" spans="22:23" ht="12.75">
      <c r="V849" s="90"/>
      <c r="W849" s="90"/>
    </row>
    <row r="850" spans="22:23" ht="12.75">
      <c r="V850" s="90"/>
      <c r="W850" s="90"/>
    </row>
    <row r="851" spans="22:23" ht="12.75">
      <c r="V851" s="90"/>
      <c r="W851" s="90"/>
    </row>
    <row r="852" spans="22:23" ht="12.75">
      <c r="V852" s="90"/>
      <c r="W852" s="90"/>
    </row>
    <row r="853" spans="22:23" ht="12.75">
      <c r="V853" s="90"/>
      <c r="W853" s="90"/>
    </row>
    <row r="854" spans="22:23" ht="12.75">
      <c r="V854" s="90"/>
      <c r="W854" s="90"/>
    </row>
    <row r="855" spans="22:23" ht="12.75">
      <c r="V855" s="90"/>
      <c r="W855" s="90"/>
    </row>
    <row r="856" spans="22:23" ht="12.75">
      <c r="V856" s="90"/>
      <c r="W856" s="90"/>
    </row>
    <row r="857" spans="22:23" ht="12.75">
      <c r="V857" s="90"/>
      <c r="W857" s="90"/>
    </row>
    <row r="858" spans="22:23" ht="12.75">
      <c r="V858" s="90"/>
      <c r="W858" s="90"/>
    </row>
    <row r="859" spans="22:23" ht="12.75">
      <c r="V859" s="90"/>
      <c r="W859" s="90"/>
    </row>
    <row r="860" spans="22:23" ht="12.75">
      <c r="V860" s="90"/>
      <c r="W860" s="90"/>
    </row>
    <row r="861" spans="22:23" ht="12.75">
      <c r="V861" s="90"/>
      <c r="W861" s="90"/>
    </row>
    <row r="862" spans="22:23" ht="12.75">
      <c r="V862" s="90"/>
      <c r="W862" s="90"/>
    </row>
    <row r="863" spans="22:23" ht="12.75">
      <c r="V863" s="90"/>
      <c r="W863" s="90"/>
    </row>
    <row r="864" spans="22:23" ht="12.75">
      <c r="V864" s="90"/>
      <c r="W864" s="90"/>
    </row>
    <row r="865" spans="22:23" ht="12.75">
      <c r="V865" s="90"/>
      <c r="W865" s="90"/>
    </row>
    <row r="866" spans="22:23" ht="12.75">
      <c r="V866" s="90"/>
      <c r="W866" s="90"/>
    </row>
    <row r="867" spans="22:23" ht="12.75">
      <c r="V867" s="90"/>
      <c r="W867" s="90"/>
    </row>
    <row r="868" spans="22:23" ht="12.75">
      <c r="V868" s="90"/>
      <c r="W868" s="90"/>
    </row>
    <row r="869" spans="22:23" ht="12.75">
      <c r="V869" s="90"/>
      <c r="W869" s="90"/>
    </row>
    <row r="870" spans="22:23" ht="12.75">
      <c r="V870" s="90"/>
      <c r="W870" s="90"/>
    </row>
    <row r="871" spans="22:23" ht="12.75">
      <c r="V871" s="90"/>
      <c r="W871" s="90"/>
    </row>
    <row r="872" spans="22:23" ht="12.75">
      <c r="V872" s="90"/>
      <c r="W872" s="90"/>
    </row>
    <row r="873" spans="22:23" ht="12.75">
      <c r="V873" s="90"/>
      <c r="W873" s="90"/>
    </row>
    <row r="874" spans="22:23" ht="12.75">
      <c r="V874" s="90"/>
      <c r="W874" s="90"/>
    </row>
    <row r="875" spans="22:23" ht="12.75">
      <c r="V875" s="90"/>
      <c r="W875" s="90"/>
    </row>
    <row r="876" spans="22:23" ht="12.75">
      <c r="V876" s="90"/>
      <c r="W876" s="90"/>
    </row>
    <row r="877" spans="22:23" ht="12.75">
      <c r="V877" s="90"/>
      <c r="W877" s="90"/>
    </row>
    <row r="878" spans="22:23" ht="12.75">
      <c r="V878" s="90"/>
      <c r="W878" s="90"/>
    </row>
    <row r="879" spans="22:23" ht="12.75">
      <c r="V879" s="90"/>
      <c r="W879" s="90"/>
    </row>
    <row r="880" spans="22:23" ht="12.75">
      <c r="V880" s="90"/>
      <c r="W880" s="90"/>
    </row>
    <row r="881" spans="22:23" ht="12.75">
      <c r="V881" s="90"/>
      <c r="W881" s="90"/>
    </row>
    <row r="882" spans="22:23" ht="12.75">
      <c r="V882" s="90"/>
      <c r="W882" s="90"/>
    </row>
    <row r="883" spans="22:23" ht="12.75">
      <c r="V883" s="90"/>
      <c r="W883" s="90"/>
    </row>
    <row r="884" spans="22:23" ht="12.75">
      <c r="V884" s="90"/>
      <c r="W884" s="90"/>
    </row>
    <row r="885" spans="22:23" ht="12.75">
      <c r="V885" s="90"/>
      <c r="W885" s="90"/>
    </row>
    <row r="886" spans="22:23" ht="12.75">
      <c r="V886" s="90"/>
      <c r="W886" s="90"/>
    </row>
    <row r="887" spans="22:23" ht="12.75">
      <c r="V887" s="90"/>
      <c r="W887" s="90"/>
    </row>
    <row r="888" spans="22:23" ht="12.75">
      <c r="V888" s="90"/>
      <c r="W888" s="90"/>
    </row>
    <row r="889" spans="22:23" ht="12.75">
      <c r="V889" s="90"/>
      <c r="W889" s="90"/>
    </row>
    <row r="890" spans="22:23" ht="12.75">
      <c r="V890" s="90"/>
      <c r="W890" s="90"/>
    </row>
    <row r="891" spans="22:23" ht="12.75">
      <c r="V891" s="90"/>
      <c r="W891" s="90"/>
    </row>
    <row r="892" spans="22:23" ht="12.75">
      <c r="V892" s="90"/>
      <c r="W892" s="90"/>
    </row>
    <row r="893" spans="22:23" ht="12.75">
      <c r="V893" s="90"/>
      <c r="W893" s="90"/>
    </row>
    <row r="894" spans="22:23" ht="12.75">
      <c r="V894" s="90"/>
      <c r="W894" s="90"/>
    </row>
    <row r="895" spans="22:23" ht="12.75">
      <c r="V895" s="90"/>
      <c r="W895" s="90"/>
    </row>
    <row r="896" spans="22:23" ht="12.75">
      <c r="V896" s="90"/>
      <c r="W896" s="90"/>
    </row>
    <row r="897" spans="22:23" ht="12.75">
      <c r="V897" s="90"/>
      <c r="W897" s="90"/>
    </row>
    <row r="898" spans="22:23" ht="12.75">
      <c r="V898" s="90"/>
      <c r="W898" s="90"/>
    </row>
    <row r="899" spans="22:23" ht="12.75">
      <c r="V899" s="90"/>
      <c r="W899" s="90"/>
    </row>
    <row r="900" spans="22:23" ht="12.75">
      <c r="V900" s="90"/>
      <c r="W900" s="90"/>
    </row>
    <row r="901" spans="22:23" ht="12.75">
      <c r="V901" s="90"/>
      <c r="W901" s="90"/>
    </row>
    <row r="902" spans="22:23" ht="12.75">
      <c r="V902" s="90"/>
      <c r="W902" s="90"/>
    </row>
    <row r="903" spans="22:23" ht="12.75">
      <c r="V903" s="90"/>
      <c r="W903" s="90"/>
    </row>
    <row r="904" spans="22:23" ht="12.75">
      <c r="V904" s="90"/>
      <c r="W904" s="90"/>
    </row>
    <row r="905" spans="22:23" ht="12.75">
      <c r="V905" s="90"/>
      <c r="W905" s="90"/>
    </row>
    <row r="906" spans="22:23" ht="12.75">
      <c r="V906" s="90"/>
      <c r="W906" s="90"/>
    </row>
    <row r="907" spans="22:23" ht="12.75">
      <c r="V907" s="90"/>
      <c r="W907" s="90"/>
    </row>
    <row r="908" spans="22:23" ht="12.75">
      <c r="V908" s="90"/>
      <c r="W908" s="90"/>
    </row>
    <row r="909" spans="22:23" ht="12.75">
      <c r="V909" s="90"/>
      <c r="W909" s="90"/>
    </row>
    <row r="910" spans="22:23" ht="12.75">
      <c r="V910" s="90"/>
      <c r="W910" s="90"/>
    </row>
    <row r="911" spans="22:23" ht="12.75">
      <c r="V911" s="90"/>
      <c r="W911" s="90"/>
    </row>
    <row r="912" spans="22:23" ht="12.75">
      <c r="V912" s="90"/>
      <c r="W912" s="90"/>
    </row>
    <row r="913" spans="22:23" ht="12.75">
      <c r="V913" s="90"/>
      <c r="W913" s="90"/>
    </row>
    <row r="914" spans="22:23" ht="12.75">
      <c r="V914" s="90"/>
      <c r="W914" s="90"/>
    </row>
    <row r="915" spans="22:23" ht="12.75">
      <c r="V915" s="90"/>
      <c r="W915" s="90"/>
    </row>
    <row r="916" spans="22:23" ht="12.75">
      <c r="V916" s="90"/>
      <c r="W916" s="90"/>
    </row>
    <row r="917" spans="22:23" ht="12.75">
      <c r="V917" s="90"/>
      <c r="W917" s="90"/>
    </row>
    <row r="918" spans="22:23" ht="12.75">
      <c r="V918" s="90"/>
      <c r="W918" s="90"/>
    </row>
    <row r="919" spans="22:23" ht="12.75">
      <c r="V919" s="90"/>
      <c r="W919" s="90"/>
    </row>
    <row r="920" spans="22:23" ht="12.75">
      <c r="V920" s="90"/>
      <c r="W920" s="90"/>
    </row>
    <row r="921" spans="22:23" ht="12.75">
      <c r="V921" s="90"/>
      <c r="W921" s="90"/>
    </row>
    <row r="922" spans="22:23" ht="12.75">
      <c r="V922" s="90"/>
      <c r="W922" s="90"/>
    </row>
    <row r="923" spans="22:23" ht="12.75">
      <c r="V923" s="90"/>
      <c r="W923" s="90"/>
    </row>
    <row r="924" spans="22:23" ht="12.75">
      <c r="V924" s="90"/>
      <c r="W924" s="90"/>
    </row>
    <row r="925" spans="22:23" ht="12.75">
      <c r="V925" s="90"/>
      <c r="W925" s="90"/>
    </row>
    <row r="926" spans="22:23" ht="12.75">
      <c r="V926" s="90"/>
      <c r="W926" s="90"/>
    </row>
    <row r="927" spans="22:23" ht="12.75">
      <c r="V927" s="90"/>
      <c r="W927" s="90"/>
    </row>
    <row r="928" spans="22:23" ht="12.75">
      <c r="V928" s="90"/>
      <c r="W928" s="90"/>
    </row>
    <row r="929" spans="22:23" ht="12.75">
      <c r="V929" s="90"/>
      <c r="W929" s="90"/>
    </row>
    <row r="930" spans="22:23" ht="12.75">
      <c r="V930" s="90"/>
      <c r="W930" s="90"/>
    </row>
    <row r="931" spans="22:23" ht="12.75">
      <c r="V931" s="90"/>
      <c r="W931" s="90"/>
    </row>
    <row r="932" spans="22:23" ht="12.75">
      <c r="V932" s="90"/>
      <c r="W932" s="90"/>
    </row>
    <row r="933" spans="22:23" ht="12.75">
      <c r="V933" s="90"/>
      <c r="W933" s="90"/>
    </row>
    <row r="934" spans="22:23" ht="12.75">
      <c r="V934" s="90"/>
      <c r="W934" s="90"/>
    </row>
    <row r="935" spans="22:23" ht="12.75">
      <c r="V935" s="90"/>
      <c r="W935" s="90"/>
    </row>
    <row r="936" spans="22:23" ht="12.75">
      <c r="V936" s="90"/>
      <c r="W936" s="90"/>
    </row>
    <row r="937" spans="22:23" ht="12.75">
      <c r="V937" s="90"/>
      <c r="W937" s="90"/>
    </row>
    <row r="938" spans="22:23" ht="12.75">
      <c r="V938" s="90"/>
      <c r="W938" s="90"/>
    </row>
    <row r="939" spans="22:23" ht="12.75">
      <c r="V939" s="90"/>
      <c r="W939" s="90"/>
    </row>
    <row r="940" spans="22:23" ht="12.75">
      <c r="V940" s="90"/>
      <c r="W940" s="90"/>
    </row>
    <row r="941" spans="22:23" ht="12.75">
      <c r="V941" s="90"/>
      <c r="W941" s="90"/>
    </row>
    <row r="942" spans="22:23" ht="12.75">
      <c r="V942" s="90"/>
      <c r="W942" s="90"/>
    </row>
    <row r="943" spans="22:23" ht="12.75">
      <c r="V943" s="90"/>
      <c r="W943" s="90"/>
    </row>
    <row r="944" spans="22:23" ht="12.75">
      <c r="V944" s="90"/>
      <c r="W944" s="90"/>
    </row>
    <row r="945" spans="22:23" ht="12.75">
      <c r="V945" s="90"/>
      <c r="W945" s="90"/>
    </row>
    <row r="946" spans="22:23" ht="12.75">
      <c r="V946" s="90"/>
      <c r="W946" s="90"/>
    </row>
    <row r="947" spans="22:23" ht="12.75">
      <c r="V947" s="90"/>
      <c r="W947" s="90"/>
    </row>
    <row r="948" spans="22:23" ht="12.75">
      <c r="V948" s="90"/>
      <c r="W948" s="90"/>
    </row>
    <row r="949" spans="22:23" ht="12.75">
      <c r="V949" s="90"/>
      <c r="W949" s="90"/>
    </row>
    <row r="950" spans="22:23" ht="12.75">
      <c r="V950" s="90"/>
      <c r="W950" s="90"/>
    </row>
    <row r="951" spans="22:23" ht="12.75">
      <c r="V951" s="90"/>
      <c r="W951" s="90"/>
    </row>
    <row r="952" spans="22:23" ht="12.75">
      <c r="V952" s="90"/>
      <c r="W952" s="90"/>
    </row>
    <row r="953" spans="22:23" ht="12.75">
      <c r="V953" s="90"/>
      <c r="W953" s="90"/>
    </row>
    <row r="954" spans="22:23" ht="12.75">
      <c r="V954" s="90"/>
      <c r="W954" s="90"/>
    </row>
    <row r="955" spans="22:23" ht="12.75">
      <c r="V955" s="90"/>
      <c r="W955" s="90"/>
    </row>
    <row r="956" spans="22:23" ht="12.75">
      <c r="V956" s="90"/>
      <c r="W956" s="90"/>
    </row>
    <row r="957" spans="22:23" ht="12.75">
      <c r="V957" s="90"/>
      <c r="W957" s="90"/>
    </row>
    <row r="958" spans="22:23" ht="12.75">
      <c r="V958" s="90"/>
      <c r="W958" s="90"/>
    </row>
    <row r="959" spans="22:23" ht="12.75">
      <c r="V959" s="90"/>
      <c r="W959" s="90"/>
    </row>
    <row r="960" spans="22:23" ht="12.75">
      <c r="V960" s="90"/>
      <c r="W960" s="90"/>
    </row>
    <row r="961" spans="22:23" ht="12.75">
      <c r="V961" s="90"/>
      <c r="W961" s="90"/>
    </row>
    <row r="962" spans="22:23" ht="12.75">
      <c r="V962" s="90"/>
      <c r="W962" s="90"/>
    </row>
    <row r="963" spans="22:23" ht="12.75">
      <c r="V963" s="90"/>
      <c r="W963" s="90"/>
    </row>
    <row r="964" spans="22:23" ht="12.75">
      <c r="V964" s="90"/>
      <c r="W964" s="90"/>
    </row>
    <row r="965" spans="22:23" ht="12.75">
      <c r="V965" s="90"/>
      <c r="W965" s="90"/>
    </row>
    <row r="966" spans="22:23" ht="12.75">
      <c r="V966" s="90"/>
      <c r="W966" s="90"/>
    </row>
    <row r="967" spans="22:23" ht="12.75">
      <c r="V967" s="90"/>
      <c r="W967" s="90"/>
    </row>
    <row r="968" spans="22:23" ht="12.75">
      <c r="V968" s="90"/>
      <c r="W968" s="90"/>
    </row>
    <row r="969" spans="22:23" ht="12.75">
      <c r="V969" s="90"/>
      <c r="W969" s="90"/>
    </row>
    <row r="970" spans="22:23" ht="12.75">
      <c r="V970" s="90"/>
      <c r="W970" s="90"/>
    </row>
    <row r="971" spans="22:23" ht="12.75">
      <c r="V971" s="90"/>
      <c r="W971" s="90"/>
    </row>
    <row r="972" spans="22:23" ht="12.75">
      <c r="V972" s="90"/>
      <c r="W972" s="90"/>
    </row>
    <row r="973" spans="22:23" ht="12.75">
      <c r="V973" s="90"/>
      <c r="W973" s="90"/>
    </row>
    <row r="974" spans="22:23" ht="12.75">
      <c r="V974" s="90"/>
      <c r="W974" s="90"/>
    </row>
    <row r="975" spans="22:23" ht="12.75">
      <c r="V975" s="90"/>
      <c r="W975" s="90"/>
    </row>
    <row r="976" spans="22:23" ht="12.75">
      <c r="V976" s="90"/>
      <c r="W976" s="90"/>
    </row>
    <row r="977" spans="22:23" ht="12.75">
      <c r="V977" s="90"/>
      <c r="W977" s="90"/>
    </row>
    <row r="978" spans="22:23" ht="12.75">
      <c r="V978" s="90"/>
      <c r="W978" s="90"/>
    </row>
    <row r="979" spans="22:23" ht="12.75">
      <c r="V979" s="90"/>
      <c r="W979" s="90"/>
    </row>
    <row r="980" spans="22:23" ht="12.75">
      <c r="V980" s="90"/>
      <c r="W980" s="90"/>
    </row>
    <row r="981" spans="22:23" ht="12.75">
      <c r="V981" s="90"/>
      <c r="W981" s="90"/>
    </row>
    <row r="982" spans="22:23" ht="12.75">
      <c r="V982" s="90"/>
      <c r="W982" s="90"/>
    </row>
    <row r="983" spans="22:23" ht="12.75">
      <c r="V983" s="90"/>
      <c r="W983" s="90"/>
    </row>
    <row r="984" spans="22:23" ht="12.75">
      <c r="V984" s="90"/>
      <c r="W984" s="90"/>
    </row>
    <row r="985" spans="22:23" ht="12.75">
      <c r="V985" s="90"/>
      <c r="W985" s="90"/>
    </row>
    <row r="986" spans="22:23" ht="12.75">
      <c r="V986" s="90"/>
      <c r="W986" s="90"/>
    </row>
    <row r="987" spans="22:23" ht="12.75">
      <c r="V987" s="90"/>
      <c r="W987" s="90"/>
    </row>
    <row r="988" spans="22:23" ht="12.75">
      <c r="V988" s="90"/>
      <c r="W988" s="90"/>
    </row>
    <row r="989" spans="22:23" ht="12.75">
      <c r="V989" s="90"/>
      <c r="W989" s="90"/>
    </row>
    <row r="990" spans="22:23" ht="12.75">
      <c r="V990" s="90"/>
      <c r="W990" s="90"/>
    </row>
    <row r="991" spans="22:23" ht="12.75">
      <c r="V991" s="90"/>
      <c r="W991" s="90"/>
    </row>
    <row r="992" spans="22:23" ht="12.75">
      <c r="V992" s="90"/>
      <c r="W992" s="90"/>
    </row>
    <row r="993" spans="22:23" ht="12.75">
      <c r="V993" s="90"/>
      <c r="W993" s="90"/>
    </row>
    <row r="994" spans="22:23" ht="12.75">
      <c r="V994" s="90"/>
      <c r="W994" s="90"/>
    </row>
    <row r="995" spans="22:23" ht="12.75">
      <c r="V995" s="90"/>
      <c r="W995" s="90"/>
    </row>
    <row r="996" spans="22:23" ht="12.75">
      <c r="V996" s="90"/>
      <c r="W996" s="90"/>
    </row>
    <row r="997" spans="22:23" ht="12.75">
      <c r="V997" s="90"/>
      <c r="W997" s="90"/>
    </row>
    <row r="998" spans="22:23" ht="12.75">
      <c r="V998" s="90"/>
      <c r="W998" s="90"/>
    </row>
    <row r="999" spans="22:23" ht="12.75">
      <c r="V999" s="90"/>
      <c r="W999" s="90"/>
    </row>
    <row r="1000" spans="22:23" ht="12.75">
      <c r="V1000" s="90"/>
      <c r="W1000" s="90"/>
    </row>
    <row r="1001" spans="22:23" ht="12.75">
      <c r="V1001" s="90"/>
      <c r="W1001" s="90"/>
    </row>
    <row r="1002" spans="22:23" ht="12.75">
      <c r="V1002" s="90"/>
      <c r="W1002" s="90"/>
    </row>
    <row r="1003" spans="22:23" ht="12.75">
      <c r="V1003" s="90"/>
      <c r="W1003" s="90"/>
    </row>
    <row r="1004" spans="22:23" ht="12.75">
      <c r="V1004" s="90"/>
      <c r="W1004" s="90"/>
    </row>
    <row r="1005" spans="22:23" ht="12.75">
      <c r="V1005" s="90"/>
      <c r="W1005" s="90"/>
    </row>
    <row r="1006" spans="22:23" ht="12.75">
      <c r="V1006" s="90"/>
      <c r="W1006" s="90"/>
    </row>
    <row r="1007" spans="22:23" ht="12.75">
      <c r="V1007" s="90"/>
      <c r="W1007" s="90"/>
    </row>
    <row r="1008" spans="22:23" ht="12.75">
      <c r="V1008" s="90"/>
      <c r="W1008" s="90"/>
    </row>
    <row r="1009" spans="22:23" ht="12.75">
      <c r="V1009" s="90"/>
      <c r="W1009" s="90"/>
    </row>
  </sheetData>
  <mergeCells count="2">
    <mergeCell ref="A1:Z1"/>
    <mergeCell ref="A42:Z42"/>
  </mergeCells>
  <phoneticPr fontId="3" type="noConversion"/>
  <conditionalFormatting sqref="J13:L18 M14:N18 M22:N27 O23:Q28 P32:Q36 R33:T36">
    <cfRule type="expression" dxfId="14" priority="3">
      <formula>$C$2=FALSE</formula>
    </cfRule>
  </conditionalFormatting>
  <conditionalFormatting sqref="L5:L9 O15:O18 K20:K21 H22:K22 R24:R28 S29:U29 W30:Y30 N30:N31 Y31:Y33 J32:N32 X34:X36">
    <cfRule type="expression" dxfId="13" priority="2">
      <formula>$C$3=FALSE</formula>
    </cfRule>
  </conditionalFormatting>
  <conditionalFormatting sqref="M5:O12 P15:S21 H20:J21 S24:U31 J30:M31 Y34:Z36">
    <cfRule type="expression" dxfId="12" priority="1">
      <formula>$C$3=FALSE</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29342-86BD-4A84-9A3A-FFC05FE19049}">
  <sheetPr>
    <outlinePr summaryBelow="0" summaryRight="0"/>
  </sheetPr>
  <dimension ref="A1:AA1008"/>
  <sheetViews>
    <sheetView tabSelected="1" workbookViewId="0">
      <selection activeCell="H51" sqref="H51"/>
    </sheetView>
  </sheetViews>
  <sheetFormatPr defaultColWidth="11" defaultRowHeight="15.75" customHeight="1"/>
  <cols>
    <col min="1" max="1" width="3" style="133" customWidth="1"/>
    <col min="2" max="2" width="3.125" style="133" customWidth="1"/>
    <col min="3" max="8" width="2.875" style="133" customWidth="1"/>
    <col min="9" max="9" width="2.75" style="133" customWidth="1"/>
    <col min="10" max="13" width="2.625" style="133" customWidth="1"/>
    <col min="14" max="14" width="1.875" style="133" customWidth="1"/>
    <col min="15" max="15" width="2.25" style="133" customWidth="1"/>
    <col min="16" max="25" width="3" style="133" customWidth="1"/>
    <col min="26" max="26" width="3.375" style="133" customWidth="1"/>
    <col min="27" max="27" width="15.25" style="133" customWidth="1"/>
    <col min="28" max="16384" width="11" style="133"/>
  </cols>
  <sheetData>
    <row r="1" spans="1:27" ht="57" customHeight="1" thickBot="1">
      <c r="A1" s="606" t="s">
        <v>178</v>
      </c>
      <c r="B1" s="607"/>
      <c r="C1" s="607"/>
      <c r="D1" s="607"/>
      <c r="E1" s="607"/>
      <c r="F1" s="607"/>
      <c r="G1" s="607"/>
      <c r="H1" s="607"/>
      <c r="I1" s="607"/>
      <c r="J1" s="607"/>
      <c r="K1" s="607"/>
      <c r="L1" s="607"/>
      <c r="M1" s="607"/>
      <c r="N1" s="607"/>
      <c r="O1" s="607"/>
      <c r="P1" s="607"/>
      <c r="Q1" s="607"/>
      <c r="R1" s="607"/>
      <c r="S1" s="607"/>
      <c r="T1" s="607"/>
      <c r="U1" s="607"/>
      <c r="V1" s="607"/>
      <c r="W1" s="607"/>
      <c r="X1" s="607"/>
      <c r="Y1" s="607"/>
      <c r="Z1" s="607"/>
      <c r="AA1" s="607"/>
    </row>
    <row r="2" spans="1:27" ht="12.75">
      <c r="A2" s="198" t="b">
        <v>0</v>
      </c>
      <c r="B2" s="197" t="s">
        <v>177</v>
      </c>
      <c r="C2" s="196"/>
      <c r="D2" s="196"/>
      <c r="E2" s="195"/>
      <c r="J2" s="149"/>
      <c r="U2" s="191"/>
      <c r="V2" s="134"/>
      <c r="W2" s="134"/>
      <c r="X2" s="134"/>
    </row>
    <row r="3" spans="1:27" ht="13.5" thickBot="1">
      <c r="A3" s="194" t="b">
        <v>1</v>
      </c>
      <c r="B3" s="193" t="s">
        <v>176</v>
      </c>
      <c r="C3" s="193"/>
      <c r="D3" s="193"/>
      <c r="E3" s="192"/>
      <c r="G3" s="136" t="s">
        <v>115</v>
      </c>
      <c r="J3" s="149" t="s">
        <v>116</v>
      </c>
      <c r="U3" s="191" t="s">
        <v>22</v>
      </c>
      <c r="V3" s="134"/>
      <c r="W3" s="134"/>
      <c r="X3" s="134"/>
    </row>
    <row r="4" spans="1:27" ht="12.75">
      <c r="G4" s="136" t="s">
        <v>175</v>
      </c>
      <c r="J4" s="134" t="s">
        <v>174</v>
      </c>
      <c r="K4" s="134" t="s">
        <v>173</v>
      </c>
      <c r="L4" s="134" t="s">
        <v>172</v>
      </c>
      <c r="M4" s="134" t="s">
        <v>171</v>
      </c>
      <c r="O4" s="184" t="s">
        <v>170</v>
      </c>
      <c r="P4" s="168" t="s">
        <v>150</v>
      </c>
      <c r="Q4" s="168" t="s">
        <v>150</v>
      </c>
      <c r="R4" s="168" t="s">
        <v>150</v>
      </c>
      <c r="S4" s="168" t="s">
        <v>150</v>
      </c>
      <c r="T4" s="190" t="s">
        <v>169</v>
      </c>
      <c r="U4" s="134" t="s">
        <v>165</v>
      </c>
      <c r="V4" s="134" t="s">
        <v>164</v>
      </c>
      <c r="W4" s="134" t="s">
        <v>163</v>
      </c>
      <c r="X4" s="134" t="s">
        <v>162</v>
      </c>
    </row>
    <row r="5" spans="1:27" ht="12.75">
      <c r="J5" s="187">
        <v>2</v>
      </c>
      <c r="K5" s="187">
        <v>0</v>
      </c>
      <c r="L5" s="187">
        <v>0</v>
      </c>
      <c r="M5" s="187">
        <v>2</v>
      </c>
      <c r="O5" s="184" t="s">
        <v>156</v>
      </c>
      <c r="P5" s="186"/>
      <c r="U5" s="138">
        <f t="array" ref="U5:X7">J14:M16</f>
        <v>2</v>
      </c>
      <c r="V5" s="138">
        <v>1</v>
      </c>
      <c r="W5" s="138">
        <v>0</v>
      </c>
      <c r="X5" s="138">
        <v>2</v>
      </c>
    </row>
    <row r="6" spans="1:27" ht="12.75">
      <c r="G6" s="149"/>
      <c r="J6" s="187">
        <v>0</v>
      </c>
      <c r="K6" s="187">
        <v>1</v>
      </c>
      <c r="L6" s="187">
        <v>0</v>
      </c>
      <c r="M6" s="187">
        <v>0</v>
      </c>
      <c r="O6" s="184" t="s">
        <v>156</v>
      </c>
      <c r="U6" s="138">
        <v>0</v>
      </c>
      <c r="V6" s="138">
        <v>1</v>
      </c>
      <c r="W6" s="138">
        <v>1</v>
      </c>
      <c r="X6" s="138">
        <v>1</v>
      </c>
    </row>
    <row r="7" spans="1:27" ht="12.75">
      <c r="J7" s="187">
        <v>0</v>
      </c>
      <c r="K7" s="187">
        <v>2</v>
      </c>
      <c r="L7" s="187">
        <v>1</v>
      </c>
      <c r="M7" s="187">
        <v>0</v>
      </c>
      <c r="O7" s="184" t="s">
        <v>156</v>
      </c>
      <c r="U7" s="138">
        <v>3</v>
      </c>
      <c r="V7" s="138">
        <v>2</v>
      </c>
      <c r="W7" s="138">
        <v>2</v>
      </c>
      <c r="X7" s="138">
        <v>1</v>
      </c>
    </row>
    <row r="8" spans="1:27" ht="12.75">
      <c r="J8" s="187">
        <v>0</v>
      </c>
      <c r="K8" s="187">
        <v>0</v>
      </c>
      <c r="L8" s="187">
        <v>1</v>
      </c>
      <c r="M8" s="187">
        <v>1</v>
      </c>
      <c r="O8" s="184" t="s">
        <v>156</v>
      </c>
      <c r="R8" s="189" t="s">
        <v>168</v>
      </c>
      <c r="S8" s="188"/>
      <c r="T8" s="151"/>
      <c r="U8" s="150" t="s">
        <v>167</v>
      </c>
    </row>
    <row r="9" spans="1:27" ht="12.75">
      <c r="J9" s="187">
        <v>2</v>
      </c>
      <c r="K9" s="187">
        <v>0</v>
      </c>
      <c r="L9" s="187">
        <v>0</v>
      </c>
      <c r="M9" s="187">
        <v>0</v>
      </c>
      <c r="N9" s="186"/>
      <c r="O9" s="184" t="s">
        <v>156</v>
      </c>
      <c r="Q9" s="149" t="s">
        <v>41</v>
      </c>
      <c r="U9" s="134" t="s">
        <v>8</v>
      </c>
      <c r="V9" s="134" t="s">
        <v>8</v>
      </c>
      <c r="W9" s="134" t="s">
        <v>8</v>
      </c>
      <c r="X9" s="134" t="s">
        <v>8</v>
      </c>
    </row>
    <row r="10" spans="1:27" ht="12.75">
      <c r="J10" s="187">
        <v>1</v>
      </c>
      <c r="K10" s="187">
        <v>0</v>
      </c>
      <c r="L10" s="187">
        <v>1</v>
      </c>
      <c r="M10" s="187">
        <v>1</v>
      </c>
      <c r="N10" s="186"/>
      <c r="O10" s="184" t="s">
        <v>156</v>
      </c>
      <c r="P10" s="136" t="s">
        <v>154</v>
      </c>
      <c r="Q10" s="138">
        <f t="array" ref="Q10:S13">TRANSPOSE(J19:M21)</f>
        <v>0</v>
      </c>
      <c r="R10" s="138">
        <v>0</v>
      </c>
      <c r="S10" s="138">
        <v>1</v>
      </c>
      <c r="T10" s="134" t="s">
        <v>10</v>
      </c>
      <c r="U10" s="138">
        <f t="array" ref="U10:X13">MMULT(Q10:S13,U5:X7)</f>
        <v>3</v>
      </c>
      <c r="V10" s="138">
        <v>2</v>
      </c>
      <c r="W10" s="138">
        <v>2</v>
      </c>
      <c r="X10" s="138">
        <v>1</v>
      </c>
    </row>
    <row r="11" spans="1:27" ht="12.75">
      <c r="C11" s="134"/>
      <c r="D11" s="134"/>
      <c r="E11" s="134"/>
      <c r="F11" s="134"/>
      <c r="G11" s="134"/>
      <c r="H11" s="134"/>
      <c r="I11" s="134"/>
      <c r="J11" s="134" t="s">
        <v>8</v>
      </c>
      <c r="K11" s="134" t="s">
        <v>8</v>
      </c>
      <c r="L11" s="134" t="s">
        <v>8</v>
      </c>
      <c r="M11" s="134" t="s">
        <v>8</v>
      </c>
      <c r="N11" s="186"/>
      <c r="O11" s="184" t="s">
        <v>156</v>
      </c>
      <c r="P11" s="136" t="s">
        <v>153</v>
      </c>
      <c r="Q11" s="138">
        <v>2</v>
      </c>
      <c r="R11" s="138">
        <v>1</v>
      </c>
      <c r="S11" s="138">
        <v>0</v>
      </c>
      <c r="T11" s="134" t="s">
        <v>10</v>
      </c>
      <c r="U11" s="138">
        <v>4</v>
      </c>
      <c r="V11" s="138">
        <v>3</v>
      </c>
      <c r="W11" s="138">
        <v>1</v>
      </c>
      <c r="X11" s="138">
        <v>5</v>
      </c>
    </row>
    <row r="12" spans="1:27" ht="12.75">
      <c r="J12" s="154" t="s">
        <v>45</v>
      </c>
      <c r="K12" s="185" t="s">
        <v>166</v>
      </c>
      <c r="O12" s="184" t="s">
        <v>156</v>
      </c>
      <c r="P12" s="136" t="s">
        <v>152</v>
      </c>
      <c r="Q12" s="138">
        <v>1</v>
      </c>
      <c r="R12" s="138">
        <v>0</v>
      </c>
      <c r="S12" s="138">
        <v>-1</v>
      </c>
      <c r="T12" s="134" t="s">
        <v>10</v>
      </c>
      <c r="U12" s="138">
        <v>-1</v>
      </c>
      <c r="V12" s="138">
        <v>-1</v>
      </c>
      <c r="W12" s="138">
        <v>-2</v>
      </c>
      <c r="X12" s="138">
        <v>1</v>
      </c>
    </row>
    <row r="13" spans="1:27" ht="13.5" thickBot="1">
      <c r="C13" s="149" t="s">
        <v>46</v>
      </c>
      <c r="J13" s="136" t="s">
        <v>165</v>
      </c>
      <c r="K13" s="136" t="s">
        <v>164</v>
      </c>
      <c r="L13" s="136" t="s">
        <v>163</v>
      </c>
      <c r="M13" s="136" t="s">
        <v>162</v>
      </c>
      <c r="N13" s="168" t="s">
        <v>150</v>
      </c>
      <c r="O13" s="180" t="s">
        <v>149</v>
      </c>
      <c r="P13" s="136" t="s">
        <v>151</v>
      </c>
      <c r="Q13" s="138">
        <v>0</v>
      </c>
      <c r="R13" s="138">
        <v>0</v>
      </c>
      <c r="S13" s="138">
        <v>1</v>
      </c>
      <c r="T13" s="134" t="s">
        <v>10</v>
      </c>
      <c r="U13" s="138">
        <v>3</v>
      </c>
      <c r="V13" s="138">
        <v>2</v>
      </c>
      <c r="W13" s="138">
        <v>2</v>
      </c>
      <c r="X13" s="138">
        <v>1</v>
      </c>
    </row>
    <row r="14" spans="1:27" ht="12.75">
      <c r="C14" s="147">
        <v>1</v>
      </c>
      <c r="D14" s="146">
        <v>1</v>
      </c>
      <c r="E14" s="146">
        <v>0</v>
      </c>
      <c r="F14" s="146">
        <v>0</v>
      </c>
      <c r="G14" s="146">
        <v>0</v>
      </c>
      <c r="H14" s="145">
        <v>0</v>
      </c>
      <c r="I14" s="134" t="s">
        <v>10</v>
      </c>
      <c r="J14" s="138">
        <f t="array" ref="J14:M16">MMULT(C14:H16,J$5:M$10)</f>
        <v>2</v>
      </c>
      <c r="K14" s="138">
        <v>1</v>
      </c>
      <c r="L14" s="138">
        <v>0</v>
      </c>
      <c r="M14" s="138">
        <v>2</v>
      </c>
      <c r="P14" s="168" t="s">
        <v>161</v>
      </c>
      <c r="U14" s="150" t="s">
        <v>160</v>
      </c>
    </row>
    <row r="15" spans="1:27" ht="12.75">
      <c r="C15" s="144">
        <v>0</v>
      </c>
      <c r="D15" s="143">
        <v>1</v>
      </c>
      <c r="E15" s="143">
        <v>0</v>
      </c>
      <c r="F15" s="143">
        <v>1</v>
      </c>
      <c r="G15" s="143">
        <v>0</v>
      </c>
      <c r="H15" s="142">
        <v>0</v>
      </c>
      <c r="I15" s="134" t="s">
        <v>10</v>
      </c>
      <c r="J15" s="138">
        <v>0</v>
      </c>
      <c r="K15" s="138">
        <v>1</v>
      </c>
      <c r="L15" s="138">
        <v>1</v>
      </c>
      <c r="M15" s="138">
        <v>1</v>
      </c>
      <c r="N15" s="159"/>
      <c r="O15" s="159"/>
      <c r="P15" s="168" t="s">
        <v>156</v>
      </c>
      <c r="U15" s="134" t="s">
        <v>8</v>
      </c>
      <c r="V15" s="134" t="s">
        <v>8</v>
      </c>
      <c r="W15" s="134" t="s">
        <v>8</v>
      </c>
      <c r="X15" s="134" t="s">
        <v>8</v>
      </c>
    </row>
    <row r="16" spans="1:27" ht="13.5" thickBot="1">
      <c r="C16" s="141">
        <v>0</v>
      </c>
      <c r="D16" s="140">
        <v>0</v>
      </c>
      <c r="E16" s="140">
        <v>1</v>
      </c>
      <c r="F16" s="140">
        <v>0</v>
      </c>
      <c r="G16" s="140">
        <v>1</v>
      </c>
      <c r="H16" s="139">
        <v>1</v>
      </c>
      <c r="I16" s="134" t="s">
        <v>10</v>
      </c>
      <c r="J16" s="138">
        <v>3</v>
      </c>
      <c r="K16" s="138">
        <v>2</v>
      </c>
      <c r="L16" s="138">
        <v>2</v>
      </c>
      <c r="M16" s="138">
        <v>1</v>
      </c>
      <c r="N16" s="159"/>
      <c r="O16" s="159"/>
      <c r="P16" s="168" t="s">
        <v>156</v>
      </c>
      <c r="Q16" s="183" t="s">
        <v>159</v>
      </c>
      <c r="R16" s="182"/>
      <c r="U16" s="138">
        <f t="array" ref="U16:X19">FLOOR(U10:X13/2,1)</f>
        <v>1</v>
      </c>
      <c r="V16" s="138">
        <v>1</v>
      </c>
      <c r="W16" s="138">
        <v>1</v>
      </c>
      <c r="X16" s="138">
        <v>0</v>
      </c>
    </row>
    <row r="17" spans="1:26" ht="12.75">
      <c r="A17" s="136"/>
      <c r="J17" s="154" t="s">
        <v>21</v>
      </c>
      <c r="K17" s="181" t="s">
        <v>158</v>
      </c>
      <c r="N17" s="159"/>
      <c r="O17" s="158" t="s">
        <v>157</v>
      </c>
      <c r="P17" s="168" t="s">
        <v>156</v>
      </c>
      <c r="Q17" s="136" t="s">
        <v>155</v>
      </c>
      <c r="U17" s="138">
        <v>2</v>
      </c>
      <c r="V17" s="138">
        <v>1</v>
      </c>
      <c r="W17" s="138">
        <v>0</v>
      </c>
      <c r="X17" s="138">
        <v>2</v>
      </c>
    </row>
    <row r="18" spans="1:26" ht="13.5" thickBot="1">
      <c r="C18" s="149" t="s">
        <v>44</v>
      </c>
      <c r="J18" s="136" t="s">
        <v>154</v>
      </c>
      <c r="K18" s="136" t="s">
        <v>153</v>
      </c>
      <c r="L18" s="136" t="s">
        <v>152</v>
      </c>
      <c r="M18" s="136" t="s">
        <v>151</v>
      </c>
      <c r="N18" s="168" t="s">
        <v>150</v>
      </c>
      <c r="O18" s="168" t="s">
        <v>150</v>
      </c>
      <c r="P18" s="180" t="s">
        <v>149</v>
      </c>
      <c r="Q18" s="136" t="s">
        <v>148</v>
      </c>
      <c r="U18" s="138">
        <v>-1</v>
      </c>
      <c r="V18" s="138">
        <v>-1</v>
      </c>
      <c r="W18" s="138">
        <v>-1</v>
      </c>
      <c r="X18" s="138">
        <v>0</v>
      </c>
    </row>
    <row r="19" spans="1:26" ht="12.75">
      <c r="C19" s="147">
        <v>0</v>
      </c>
      <c r="D19" s="146">
        <v>0</v>
      </c>
      <c r="E19" s="146">
        <v>1</v>
      </c>
      <c r="F19" s="146">
        <v>0</v>
      </c>
      <c r="G19" s="146">
        <v>0</v>
      </c>
      <c r="H19" s="145">
        <v>0</v>
      </c>
      <c r="I19" s="134" t="s">
        <v>10</v>
      </c>
      <c r="J19" s="138">
        <f t="array" ref="J19:M21">MMULT(C19:H21,J$5:M$10)</f>
        <v>0</v>
      </c>
      <c r="K19" s="138">
        <v>2</v>
      </c>
      <c r="L19" s="138">
        <v>1</v>
      </c>
      <c r="M19" s="138">
        <v>0</v>
      </c>
      <c r="Q19" s="179" t="s">
        <v>147</v>
      </c>
      <c r="U19" s="138">
        <v>1</v>
      </c>
      <c r="V19" s="138">
        <v>1</v>
      </c>
      <c r="W19" s="138">
        <v>1</v>
      </c>
      <c r="X19" s="138">
        <v>0</v>
      </c>
    </row>
    <row r="20" spans="1:26" ht="12.75">
      <c r="C20" s="144">
        <v>0</v>
      </c>
      <c r="D20" s="143">
        <v>1</v>
      </c>
      <c r="E20" s="143">
        <v>0</v>
      </c>
      <c r="F20" s="143">
        <v>0</v>
      </c>
      <c r="G20" s="143">
        <v>0</v>
      </c>
      <c r="H20" s="142">
        <v>0</v>
      </c>
      <c r="I20" s="134" t="s">
        <v>10</v>
      </c>
      <c r="J20" s="138">
        <v>0</v>
      </c>
      <c r="K20" s="138">
        <v>1</v>
      </c>
      <c r="L20" s="138">
        <v>0</v>
      </c>
      <c r="M20" s="138">
        <v>0</v>
      </c>
      <c r="U20" s="134" t="s">
        <v>8</v>
      </c>
      <c r="V20" s="134" t="s">
        <v>8</v>
      </c>
      <c r="W20" s="134" t="s">
        <v>8</v>
      </c>
      <c r="X20" s="134" t="s">
        <v>8</v>
      </c>
    </row>
    <row r="21" spans="1:26" ht="13.5" thickBot="1">
      <c r="C21" s="141">
        <v>1</v>
      </c>
      <c r="D21" s="140">
        <v>0</v>
      </c>
      <c r="E21" s="140">
        <v>0</v>
      </c>
      <c r="F21" s="140">
        <v>0</v>
      </c>
      <c r="G21" s="140">
        <v>0</v>
      </c>
      <c r="H21" s="139">
        <v>-1</v>
      </c>
      <c r="I21" s="134" t="s">
        <v>10</v>
      </c>
      <c r="J21" s="138">
        <v>1</v>
      </c>
      <c r="K21" s="138">
        <v>0</v>
      </c>
      <c r="L21" s="138">
        <v>-1</v>
      </c>
      <c r="M21" s="138">
        <v>1</v>
      </c>
      <c r="P21" s="178"/>
      <c r="Q21" s="177" t="s">
        <v>96</v>
      </c>
      <c r="R21" s="176"/>
      <c r="S21" s="175"/>
      <c r="T21" s="175"/>
      <c r="U21" s="175"/>
      <c r="V21" s="175"/>
      <c r="W21" s="175"/>
      <c r="X21" s="175"/>
      <c r="Y21" s="174"/>
    </row>
    <row r="22" spans="1:26" ht="12.75">
      <c r="P22" s="170"/>
      <c r="Q22" s="136" t="s">
        <v>146</v>
      </c>
      <c r="U22" s="138">
        <f t="array" ref="U22:X25">3^(U16:X19)</f>
        <v>3</v>
      </c>
      <c r="V22" s="138">
        <v>3</v>
      </c>
      <c r="W22" s="138">
        <v>3</v>
      </c>
      <c r="X22" s="138">
        <v>1</v>
      </c>
    </row>
    <row r="23" spans="1:26" ht="12.75">
      <c r="P23" s="170"/>
      <c r="Q23" s="136" t="s">
        <v>145</v>
      </c>
      <c r="U23" s="138">
        <v>9</v>
      </c>
      <c r="V23" s="138">
        <v>3</v>
      </c>
      <c r="W23" s="138">
        <v>1</v>
      </c>
      <c r="X23" s="138">
        <v>9</v>
      </c>
      <c r="Y23" s="173"/>
    </row>
    <row r="24" spans="1:26" ht="14.25">
      <c r="P24" s="170"/>
      <c r="Q24" s="148" t="s">
        <v>144</v>
      </c>
      <c r="U24" s="138">
        <v>0.33333333333333331</v>
      </c>
      <c r="V24" s="138">
        <v>0.33333333333333331</v>
      </c>
      <c r="W24" s="138">
        <v>0.33333333333333331</v>
      </c>
      <c r="X24" s="138">
        <v>1</v>
      </c>
      <c r="Y24" s="173"/>
    </row>
    <row r="25" spans="1:26" ht="12.75">
      <c r="P25" s="170"/>
      <c r="R25" s="158"/>
      <c r="S25" s="158"/>
      <c r="T25" s="158"/>
      <c r="U25" s="138">
        <v>3</v>
      </c>
      <c r="V25" s="138">
        <v>3</v>
      </c>
      <c r="W25" s="138">
        <v>3</v>
      </c>
      <c r="X25" s="138">
        <v>1</v>
      </c>
      <c r="Y25" s="167" t="s">
        <v>143</v>
      </c>
    </row>
    <row r="26" spans="1:26" ht="12.75">
      <c r="P26" s="172"/>
      <c r="Q26" s="136" t="s">
        <v>142</v>
      </c>
      <c r="S26" s="159"/>
      <c r="T26" s="159"/>
      <c r="U26" s="134" t="s">
        <v>141</v>
      </c>
      <c r="V26" s="134" t="s">
        <v>141</v>
      </c>
      <c r="W26" s="134" t="s">
        <v>141</v>
      </c>
      <c r="X26" s="134" t="s">
        <v>141</v>
      </c>
      <c r="Y26" s="171" t="s">
        <v>141</v>
      </c>
    </row>
    <row r="27" spans="1:26" ht="18" customHeight="1">
      <c r="P27" s="170"/>
      <c r="Q27" s="169"/>
      <c r="S27" s="168"/>
      <c r="T27" s="159" t="s">
        <v>140</v>
      </c>
      <c r="U27" s="138">
        <f>SUM(U22:U26)</f>
        <v>15.333333333333334</v>
      </c>
      <c r="V27" s="138">
        <f>SUM(V22:V26)</f>
        <v>9.3333333333333321</v>
      </c>
      <c r="W27" s="138">
        <f>SUM(W22:W26)</f>
        <v>7.333333333333333</v>
      </c>
      <c r="X27" s="138">
        <f>SUM(X22:X26)</f>
        <v>12</v>
      </c>
      <c r="Y27" s="167" t="s">
        <v>139</v>
      </c>
    </row>
    <row r="28" spans="1:26" ht="12.75">
      <c r="P28" s="166"/>
      <c r="Q28" s="164"/>
      <c r="R28" s="165"/>
      <c r="S28" s="164"/>
      <c r="T28" s="163"/>
      <c r="U28" s="162"/>
      <c r="V28" s="162"/>
      <c r="W28" s="162"/>
      <c r="X28" s="162"/>
      <c r="Y28" s="161"/>
    </row>
    <row r="29" spans="1:26" ht="12.75">
      <c r="P29" s="157"/>
      <c r="R29" s="158"/>
      <c r="U29" s="160" t="s">
        <v>138</v>
      </c>
      <c r="V29" s="134"/>
      <c r="W29" s="134"/>
      <c r="X29" s="134"/>
    </row>
    <row r="30" spans="1:26" ht="12.75">
      <c r="P30" s="157"/>
      <c r="R30" s="158"/>
      <c r="T30" s="159"/>
      <c r="U30" s="134" t="s">
        <v>8</v>
      </c>
      <c r="V30" s="134" t="s">
        <v>8</v>
      </c>
      <c r="W30" s="134" t="s">
        <v>8</v>
      </c>
      <c r="X30" s="134" t="s">
        <v>8</v>
      </c>
    </row>
    <row r="31" spans="1:26" ht="12.75">
      <c r="R31" s="158"/>
      <c r="S31" s="158"/>
      <c r="T31" s="157"/>
      <c r="U31" s="155">
        <f t="shared" ref="U31:X33" si="0">ROUND(U22/U$27,1)</f>
        <v>0.2</v>
      </c>
      <c r="V31" s="155">
        <f t="shared" si="0"/>
        <v>0.3</v>
      </c>
      <c r="W31" s="155">
        <f t="shared" si="0"/>
        <v>0.4</v>
      </c>
      <c r="X31" s="155">
        <f t="shared" si="0"/>
        <v>0.1</v>
      </c>
      <c r="Y31" s="134"/>
      <c r="Z31" s="156" t="s">
        <v>23</v>
      </c>
    </row>
    <row r="32" spans="1:26" ht="12.75">
      <c r="U32" s="155">
        <f t="shared" si="0"/>
        <v>0.6</v>
      </c>
      <c r="V32" s="155">
        <f t="shared" si="0"/>
        <v>0.3</v>
      </c>
      <c r="W32" s="155">
        <f t="shared" si="0"/>
        <v>0.1</v>
      </c>
      <c r="X32" s="155">
        <f t="shared" si="0"/>
        <v>0.8</v>
      </c>
      <c r="Y32" s="134"/>
      <c r="Z32" s="156" t="s">
        <v>137</v>
      </c>
    </row>
    <row r="33" spans="1:27" ht="12.75">
      <c r="U33" s="155">
        <f t="shared" si="0"/>
        <v>0</v>
      </c>
      <c r="V33" s="155">
        <f t="shared" si="0"/>
        <v>0</v>
      </c>
      <c r="W33" s="155">
        <f t="shared" si="0"/>
        <v>0</v>
      </c>
      <c r="X33" s="155">
        <f t="shared" si="0"/>
        <v>0.1</v>
      </c>
      <c r="Y33" s="134"/>
      <c r="Z33" s="156" t="s">
        <v>136</v>
      </c>
    </row>
    <row r="34" spans="1:27" ht="12.75">
      <c r="U34" s="155">
        <f>1-SUM(U31:U33)</f>
        <v>0.19999999999999996</v>
      </c>
      <c r="V34" s="155">
        <f>1-SUM(V31:V33)</f>
        <v>0.4</v>
      </c>
      <c r="W34" s="155">
        <f>1-SUM(W31:W33)</f>
        <v>0.5</v>
      </c>
      <c r="X34" s="155">
        <f>1-SUM(X31:X33)</f>
        <v>0</v>
      </c>
    </row>
    <row r="35" spans="1:27" ht="12.75">
      <c r="U35" s="134" t="s">
        <v>8</v>
      </c>
      <c r="V35" s="134" t="s">
        <v>8</v>
      </c>
      <c r="W35" s="134" t="s">
        <v>8</v>
      </c>
      <c r="X35" s="134" t="s">
        <v>8</v>
      </c>
    </row>
    <row r="36" spans="1:27" ht="12.75">
      <c r="B36" s="149"/>
      <c r="C36" s="134"/>
      <c r="D36" s="134"/>
      <c r="E36" s="134"/>
      <c r="F36" s="134"/>
      <c r="G36" s="134"/>
      <c r="H36" s="134"/>
      <c r="I36" s="134"/>
      <c r="J36" s="154" t="s">
        <v>39</v>
      </c>
      <c r="K36" s="153" t="s">
        <v>135</v>
      </c>
      <c r="L36" s="136"/>
      <c r="M36" s="136"/>
      <c r="N36" s="134"/>
      <c r="R36" s="152" t="s">
        <v>134</v>
      </c>
      <c r="S36" s="151"/>
      <c r="T36" s="151"/>
      <c r="U36" s="150" t="s">
        <v>133</v>
      </c>
      <c r="W36" s="136"/>
      <c r="X36" s="136"/>
    </row>
    <row r="37" spans="1:27" ht="15" thickBot="1">
      <c r="C37" s="149" t="s">
        <v>40</v>
      </c>
      <c r="D37" s="134"/>
      <c r="E37" s="134"/>
      <c r="F37" s="134"/>
      <c r="G37" s="134"/>
      <c r="H37" s="134"/>
      <c r="I37" s="134"/>
      <c r="J37" s="136" t="s">
        <v>132</v>
      </c>
      <c r="K37" s="136" t="s">
        <v>131</v>
      </c>
      <c r="L37" s="136" t="s">
        <v>130</v>
      </c>
      <c r="M37" s="136" t="s">
        <v>129</v>
      </c>
      <c r="N37" s="134"/>
      <c r="S37" s="148"/>
      <c r="T37" s="134"/>
      <c r="U37" s="136" t="s">
        <v>128</v>
      </c>
      <c r="V37" s="136" t="s">
        <v>127</v>
      </c>
      <c r="W37" s="136" t="s">
        <v>126</v>
      </c>
      <c r="X37" s="136" t="s">
        <v>125</v>
      </c>
    </row>
    <row r="38" spans="1:27" ht="12.75">
      <c r="C38" s="147">
        <v>10</v>
      </c>
      <c r="D38" s="146">
        <v>0</v>
      </c>
      <c r="E38" s="146">
        <v>0</v>
      </c>
      <c r="F38" s="146">
        <v>0</v>
      </c>
      <c r="G38" s="146">
        <v>0</v>
      </c>
      <c r="H38" s="145">
        <v>0</v>
      </c>
      <c r="I38" s="134" t="s">
        <v>10</v>
      </c>
      <c r="J38" s="138">
        <f t="array" ref="J38:M40">MMULT(C38:H40,J$5:M$10)</f>
        <v>20</v>
      </c>
      <c r="K38" s="138">
        <v>0</v>
      </c>
      <c r="L38" s="138">
        <v>0</v>
      </c>
      <c r="M38" s="138">
        <v>20</v>
      </c>
      <c r="N38" s="134" t="s">
        <v>123</v>
      </c>
      <c r="O38" s="134" t="s">
        <v>123</v>
      </c>
      <c r="P38" s="134" t="s">
        <v>123</v>
      </c>
      <c r="Q38" s="134" t="s">
        <v>123</v>
      </c>
      <c r="R38" s="134" t="s">
        <v>123</v>
      </c>
      <c r="S38" s="134" t="s">
        <v>123</v>
      </c>
      <c r="T38" s="134" t="s">
        <v>10</v>
      </c>
      <c r="U38" s="137">
        <f t="array" ref="U38:X40">MMULT(J38:M40,U31:X34)</f>
        <v>7.9999999999999991</v>
      </c>
      <c r="V38" s="137">
        <v>14</v>
      </c>
      <c r="W38" s="137">
        <v>18</v>
      </c>
      <c r="X38" s="137">
        <v>2</v>
      </c>
      <c r="Z38" s="136" t="s">
        <v>23</v>
      </c>
    </row>
    <row r="39" spans="1:27" ht="12.75">
      <c r="C39" s="144">
        <v>0</v>
      </c>
      <c r="D39" s="143">
        <v>0</v>
      </c>
      <c r="E39" s="143">
        <v>0</v>
      </c>
      <c r="F39" s="143">
        <v>10</v>
      </c>
      <c r="G39" s="143">
        <v>0</v>
      </c>
      <c r="H39" s="142">
        <v>0</v>
      </c>
      <c r="I39" s="134" t="s">
        <v>10</v>
      </c>
      <c r="J39" s="138">
        <v>0</v>
      </c>
      <c r="K39" s="138">
        <v>0</v>
      </c>
      <c r="L39" s="138">
        <v>10</v>
      </c>
      <c r="M39" s="138">
        <v>10</v>
      </c>
      <c r="N39" s="134" t="s">
        <v>123</v>
      </c>
      <c r="O39" s="134" t="s">
        <v>123</v>
      </c>
      <c r="P39" s="134" t="s">
        <v>123</v>
      </c>
      <c r="Q39" s="134" t="s">
        <v>123</v>
      </c>
      <c r="R39" s="134" t="s">
        <v>123</v>
      </c>
      <c r="S39" s="134" t="s">
        <v>123</v>
      </c>
      <c r="T39" s="134" t="s">
        <v>10</v>
      </c>
      <c r="U39" s="137">
        <v>1.9999999999999996</v>
      </c>
      <c r="V39" s="137">
        <v>4</v>
      </c>
      <c r="W39" s="137">
        <v>5</v>
      </c>
      <c r="X39" s="137">
        <v>1</v>
      </c>
      <c r="Z39" s="136" t="s">
        <v>124</v>
      </c>
    </row>
    <row r="40" spans="1:27" ht="13.5" thickBot="1">
      <c r="C40" s="141">
        <v>0</v>
      </c>
      <c r="D40" s="140">
        <v>10</v>
      </c>
      <c r="E40" s="140">
        <v>0</v>
      </c>
      <c r="F40" s="140">
        <v>0</v>
      </c>
      <c r="G40" s="140">
        <v>0</v>
      </c>
      <c r="H40" s="139">
        <v>0</v>
      </c>
      <c r="I40" s="134" t="s">
        <v>10</v>
      </c>
      <c r="J40" s="138">
        <v>0</v>
      </c>
      <c r="K40" s="138">
        <v>10</v>
      </c>
      <c r="L40" s="138">
        <v>0</v>
      </c>
      <c r="M40" s="138">
        <v>0</v>
      </c>
      <c r="N40" s="134" t="s">
        <v>123</v>
      </c>
      <c r="O40" s="134" t="s">
        <v>123</v>
      </c>
      <c r="P40" s="134" t="s">
        <v>123</v>
      </c>
      <c r="Q40" s="134" t="s">
        <v>123</v>
      </c>
      <c r="R40" s="134" t="s">
        <v>123</v>
      </c>
      <c r="S40" s="134" t="s">
        <v>123</v>
      </c>
      <c r="T40" s="134" t="s">
        <v>10</v>
      </c>
      <c r="U40" s="137">
        <v>6</v>
      </c>
      <c r="V40" s="137">
        <v>3</v>
      </c>
      <c r="W40" s="137">
        <v>1</v>
      </c>
      <c r="X40" s="137">
        <v>8</v>
      </c>
      <c r="Z40" s="136" t="s">
        <v>122</v>
      </c>
    </row>
    <row r="41" spans="1:27" ht="12.75">
      <c r="U41" s="134"/>
      <c r="V41" s="134"/>
      <c r="W41" s="134"/>
      <c r="X41" s="134"/>
    </row>
    <row r="42" spans="1:27" ht="15">
      <c r="A42" s="608" t="s">
        <v>6</v>
      </c>
      <c r="B42" s="607"/>
      <c r="C42" s="607"/>
      <c r="D42" s="607"/>
      <c r="E42" s="607"/>
      <c r="F42" s="607"/>
      <c r="G42" s="607"/>
      <c r="H42" s="607"/>
      <c r="I42" s="607"/>
      <c r="J42" s="607"/>
      <c r="K42" s="607"/>
      <c r="L42" s="607"/>
      <c r="M42" s="607"/>
      <c r="N42" s="607"/>
      <c r="O42" s="607"/>
      <c r="P42" s="607"/>
      <c r="Q42" s="607"/>
      <c r="R42" s="607"/>
      <c r="S42" s="607"/>
      <c r="T42" s="607"/>
      <c r="U42" s="607"/>
      <c r="V42" s="607"/>
      <c r="W42" s="607"/>
      <c r="X42" s="607"/>
      <c r="Y42" s="607"/>
      <c r="Z42" s="607"/>
      <c r="AA42" s="607"/>
    </row>
    <row r="43" spans="1:27" ht="12.75">
      <c r="U43" s="134"/>
      <c r="V43" s="134"/>
      <c r="W43" s="134"/>
      <c r="X43" s="134"/>
    </row>
    <row r="44" spans="1:27" ht="12.75">
      <c r="A44" s="135" t="s">
        <v>121</v>
      </c>
      <c r="U44" s="134"/>
      <c r="V44" s="134"/>
      <c r="W44" s="134"/>
      <c r="X44" s="134"/>
    </row>
    <row r="45" spans="1:27" ht="12.75">
      <c r="A45" s="135" t="s">
        <v>120</v>
      </c>
      <c r="U45" s="134"/>
      <c r="V45" s="134"/>
      <c r="W45" s="134"/>
      <c r="X45" s="134"/>
    </row>
    <row r="46" spans="1:27" ht="12.75">
      <c r="U46" s="134"/>
      <c r="V46" s="134"/>
      <c r="W46" s="134"/>
      <c r="X46" s="134"/>
    </row>
    <row r="47" spans="1:27" ht="12.75">
      <c r="U47" s="134"/>
      <c r="V47" s="134"/>
      <c r="W47" s="134"/>
      <c r="X47" s="134"/>
    </row>
    <row r="48" spans="1:27" ht="12.75">
      <c r="U48" s="134"/>
      <c r="V48" s="134"/>
      <c r="W48" s="134"/>
      <c r="X48" s="134"/>
    </row>
    <row r="49" spans="21:24" ht="12.75">
      <c r="U49" s="134"/>
      <c r="V49" s="134"/>
      <c r="W49" s="134"/>
      <c r="X49" s="134"/>
    </row>
    <row r="50" spans="21:24" ht="12.75">
      <c r="U50" s="134"/>
      <c r="V50" s="134"/>
      <c r="W50" s="134"/>
      <c r="X50" s="134"/>
    </row>
    <row r="51" spans="21:24" ht="12.75">
      <c r="U51" s="134"/>
      <c r="V51" s="134"/>
      <c r="W51" s="134"/>
      <c r="X51" s="134"/>
    </row>
    <row r="52" spans="21:24" ht="12.75">
      <c r="U52" s="134"/>
      <c r="V52" s="134"/>
      <c r="W52" s="134"/>
      <c r="X52" s="134"/>
    </row>
    <row r="53" spans="21:24" ht="12.75">
      <c r="U53" s="134"/>
      <c r="V53" s="134"/>
      <c r="W53" s="134"/>
      <c r="X53" s="134"/>
    </row>
    <row r="54" spans="21:24" ht="12.75">
      <c r="U54" s="134"/>
      <c r="V54" s="134"/>
      <c r="W54" s="134"/>
      <c r="X54" s="134"/>
    </row>
    <row r="55" spans="21:24" ht="12.75">
      <c r="U55" s="134"/>
      <c r="V55" s="134"/>
      <c r="W55" s="134"/>
      <c r="X55" s="134"/>
    </row>
    <row r="56" spans="21:24" ht="12.75">
      <c r="U56" s="134"/>
      <c r="V56" s="134"/>
      <c r="W56" s="134"/>
      <c r="X56" s="134"/>
    </row>
    <row r="57" spans="21:24" ht="12.75">
      <c r="U57" s="134"/>
      <c r="V57" s="134"/>
      <c r="W57" s="134"/>
      <c r="X57" s="134"/>
    </row>
    <row r="58" spans="21:24" ht="12.75">
      <c r="U58" s="134"/>
      <c r="V58" s="134"/>
      <c r="W58" s="134"/>
      <c r="X58" s="134"/>
    </row>
    <row r="59" spans="21:24" ht="12.75">
      <c r="U59" s="134"/>
      <c r="V59" s="134"/>
      <c r="W59" s="134"/>
      <c r="X59" s="134"/>
    </row>
    <row r="60" spans="21:24" ht="12.75">
      <c r="U60" s="134"/>
      <c r="V60" s="134"/>
      <c r="W60" s="134"/>
      <c r="X60" s="134"/>
    </row>
    <row r="61" spans="21:24" ht="12.75">
      <c r="U61" s="134"/>
      <c r="V61" s="134"/>
      <c r="W61" s="134"/>
      <c r="X61" s="134"/>
    </row>
    <row r="62" spans="21:24" ht="12.75">
      <c r="U62" s="134"/>
      <c r="V62" s="134"/>
      <c r="W62" s="134"/>
      <c r="X62" s="134"/>
    </row>
    <row r="63" spans="21:24" ht="12.75">
      <c r="U63" s="134"/>
      <c r="V63" s="134"/>
      <c r="W63" s="134"/>
      <c r="X63" s="134"/>
    </row>
    <row r="64" spans="21:24" ht="12.75">
      <c r="U64" s="134"/>
      <c r="V64" s="134"/>
      <c r="W64" s="134"/>
      <c r="X64" s="134"/>
    </row>
    <row r="65" spans="21:24" ht="12.75">
      <c r="U65" s="134"/>
      <c r="V65" s="134"/>
      <c r="W65" s="134"/>
      <c r="X65" s="134"/>
    </row>
    <row r="66" spans="21:24" ht="12.75">
      <c r="U66" s="134"/>
      <c r="V66" s="134"/>
      <c r="W66" s="134"/>
      <c r="X66" s="134"/>
    </row>
    <row r="67" spans="21:24" ht="12.75">
      <c r="U67" s="134"/>
      <c r="V67" s="134"/>
      <c r="W67" s="134"/>
      <c r="X67" s="134"/>
    </row>
    <row r="68" spans="21:24" ht="12.75">
      <c r="U68" s="134"/>
      <c r="V68" s="134"/>
      <c r="W68" s="134"/>
      <c r="X68" s="134"/>
    </row>
    <row r="69" spans="21:24" ht="12.75">
      <c r="U69" s="134"/>
      <c r="V69" s="134"/>
      <c r="W69" s="134"/>
      <c r="X69" s="134"/>
    </row>
    <row r="70" spans="21:24" ht="12.75">
      <c r="U70" s="134"/>
      <c r="V70" s="134"/>
      <c r="W70" s="134"/>
      <c r="X70" s="134"/>
    </row>
    <row r="71" spans="21:24" ht="12.75">
      <c r="U71" s="134"/>
      <c r="V71" s="134"/>
      <c r="W71" s="134"/>
      <c r="X71" s="134"/>
    </row>
    <row r="72" spans="21:24" ht="12.75">
      <c r="U72" s="134"/>
      <c r="V72" s="134"/>
      <c r="W72" s="134"/>
      <c r="X72" s="134"/>
    </row>
    <row r="73" spans="21:24" ht="12.75">
      <c r="U73" s="134"/>
      <c r="V73" s="134"/>
      <c r="W73" s="134"/>
      <c r="X73" s="134"/>
    </row>
    <row r="74" spans="21:24" ht="12.75">
      <c r="U74" s="134"/>
      <c r="V74" s="134"/>
      <c r="W74" s="134"/>
      <c r="X74" s="134"/>
    </row>
    <row r="75" spans="21:24" ht="12.75">
      <c r="U75" s="134"/>
      <c r="V75" s="134"/>
      <c r="W75" s="134"/>
      <c r="X75" s="134"/>
    </row>
    <row r="76" spans="21:24" ht="12.75">
      <c r="U76" s="134"/>
      <c r="V76" s="134"/>
      <c r="W76" s="134"/>
      <c r="X76" s="134"/>
    </row>
    <row r="77" spans="21:24" ht="12.75">
      <c r="U77" s="134"/>
      <c r="V77" s="134"/>
      <c r="W77" s="134"/>
      <c r="X77" s="134"/>
    </row>
    <row r="78" spans="21:24" ht="12.75">
      <c r="U78" s="134"/>
      <c r="V78" s="134"/>
      <c r="W78" s="134"/>
      <c r="X78" s="134"/>
    </row>
    <row r="79" spans="21:24" ht="12.75">
      <c r="U79" s="134"/>
      <c r="V79" s="134"/>
      <c r="W79" s="134"/>
      <c r="X79" s="134"/>
    </row>
    <row r="80" spans="21:24" ht="12.75">
      <c r="U80" s="134"/>
      <c r="V80" s="134"/>
      <c r="W80" s="134"/>
      <c r="X80" s="134"/>
    </row>
    <row r="81" spans="21:24" ht="12.75">
      <c r="U81" s="134"/>
      <c r="V81" s="134"/>
      <c r="W81" s="134"/>
      <c r="X81" s="134"/>
    </row>
    <row r="82" spans="21:24" ht="12.75">
      <c r="U82" s="134"/>
      <c r="V82" s="134"/>
      <c r="W82" s="134"/>
      <c r="X82" s="134"/>
    </row>
    <row r="83" spans="21:24" ht="12.75">
      <c r="U83" s="134"/>
      <c r="V83" s="134"/>
      <c r="W83" s="134"/>
      <c r="X83" s="134"/>
    </row>
    <row r="84" spans="21:24" ht="12.75">
      <c r="U84" s="134"/>
      <c r="V84" s="134"/>
      <c r="W84" s="134"/>
      <c r="X84" s="134"/>
    </row>
    <row r="85" spans="21:24" ht="12.75">
      <c r="U85" s="134"/>
      <c r="V85" s="134"/>
      <c r="W85" s="134"/>
      <c r="X85" s="134"/>
    </row>
    <row r="86" spans="21:24" ht="12.75">
      <c r="U86" s="134"/>
      <c r="V86" s="134"/>
      <c r="W86" s="134"/>
      <c r="X86" s="134"/>
    </row>
    <row r="87" spans="21:24" ht="12.75">
      <c r="U87" s="134"/>
      <c r="V87" s="134"/>
      <c r="W87" s="134"/>
      <c r="X87" s="134"/>
    </row>
    <row r="88" spans="21:24" ht="12.75">
      <c r="U88" s="134"/>
      <c r="V88" s="134"/>
      <c r="W88" s="134"/>
      <c r="X88" s="134"/>
    </row>
    <row r="89" spans="21:24" ht="12.75">
      <c r="U89" s="134"/>
      <c r="V89" s="134"/>
      <c r="W89" s="134"/>
      <c r="X89" s="134"/>
    </row>
    <row r="90" spans="21:24" ht="12.75">
      <c r="U90" s="134"/>
      <c r="V90" s="134"/>
      <c r="W90" s="134"/>
      <c r="X90" s="134"/>
    </row>
    <row r="91" spans="21:24" ht="12.75">
      <c r="U91" s="134"/>
      <c r="V91" s="134"/>
      <c r="W91" s="134"/>
      <c r="X91" s="134"/>
    </row>
    <row r="92" spans="21:24" ht="12.75">
      <c r="U92" s="134"/>
      <c r="V92" s="134"/>
      <c r="W92" s="134"/>
      <c r="X92" s="134"/>
    </row>
    <row r="93" spans="21:24" ht="12.75">
      <c r="U93" s="134"/>
      <c r="V93" s="134"/>
      <c r="W93" s="134"/>
      <c r="X93" s="134"/>
    </row>
    <row r="94" spans="21:24" ht="12.75">
      <c r="U94" s="134"/>
      <c r="V94" s="134"/>
      <c r="W94" s="134"/>
      <c r="X94" s="134"/>
    </row>
    <row r="95" spans="21:24" ht="12.75">
      <c r="U95" s="134"/>
      <c r="V95" s="134"/>
      <c r="W95" s="134"/>
      <c r="X95" s="134"/>
    </row>
    <row r="96" spans="21:24" ht="12.75">
      <c r="U96" s="134"/>
      <c r="V96" s="134"/>
      <c r="W96" s="134"/>
      <c r="X96" s="134"/>
    </row>
    <row r="97" spans="21:24" ht="12.75">
      <c r="U97" s="134"/>
      <c r="V97" s="134"/>
      <c r="W97" s="134"/>
      <c r="X97" s="134"/>
    </row>
    <row r="98" spans="21:24" ht="12.75">
      <c r="U98" s="134"/>
      <c r="V98" s="134"/>
      <c r="W98" s="134"/>
      <c r="X98" s="134"/>
    </row>
    <row r="99" spans="21:24" ht="12.75">
      <c r="U99" s="134"/>
      <c r="V99" s="134"/>
      <c r="W99" s="134"/>
      <c r="X99" s="134"/>
    </row>
    <row r="100" spans="21:24" ht="12.75">
      <c r="U100" s="134"/>
      <c r="V100" s="134"/>
      <c r="W100" s="134"/>
      <c r="X100" s="134"/>
    </row>
    <row r="101" spans="21:24" ht="12.75">
      <c r="U101" s="134"/>
      <c r="V101" s="134"/>
      <c r="W101" s="134"/>
      <c r="X101" s="134"/>
    </row>
    <row r="102" spans="21:24" ht="12.75">
      <c r="U102" s="134"/>
      <c r="V102" s="134"/>
      <c r="W102" s="134"/>
      <c r="X102" s="134"/>
    </row>
    <row r="103" spans="21:24" ht="12.75">
      <c r="U103" s="134"/>
      <c r="V103" s="134"/>
      <c r="W103" s="134"/>
      <c r="X103" s="134"/>
    </row>
    <row r="104" spans="21:24" ht="12.75">
      <c r="U104" s="134"/>
      <c r="V104" s="134"/>
      <c r="W104" s="134"/>
      <c r="X104" s="134"/>
    </row>
    <row r="105" spans="21:24" ht="12.75">
      <c r="U105" s="134"/>
      <c r="V105" s="134"/>
      <c r="W105" s="134"/>
      <c r="X105" s="134"/>
    </row>
    <row r="106" spans="21:24" ht="12.75">
      <c r="U106" s="134"/>
      <c r="V106" s="134"/>
      <c r="W106" s="134"/>
      <c r="X106" s="134"/>
    </row>
    <row r="107" spans="21:24" ht="12.75">
      <c r="U107" s="134"/>
      <c r="V107" s="134"/>
      <c r="W107" s="134"/>
      <c r="X107" s="134"/>
    </row>
    <row r="108" spans="21:24" ht="12.75">
      <c r="U108" s="134"/>
      <c r="V108" s="134"/>
      <c r="W108" s="134"/>
      <c r="X108" s="134"/>
    </row>
    <row r="109" spans="21:24" ht="12.75">
      <c r="U109" s="134"/>
      <c r="V109" s="134"/>
      <c r="W109" s="134"/>
      <c r="X109" s="134"/>
    </row>
    <row r="110" spans="21:24" ht="12.75">
      <c r="U110" s="134"/>
      <c r="V110" s="134"/>
      <c r="W110" s="134"/>
      <c r="X110" s="134"/>
    </row>
    <row r="111" spans="21:24" ht="12.75">
      <c r="U111" s="134"/>
      <c r="V111" s="134"/>
      <c r="W111" s="134"/>
      <c r="X111" s="134"/>
    </row>
    <row r="112" spans="21:24" ht="12.75">
      <c r="U112" s="134"/>
      <c r="V112" s="134"/>
      <c r="W112" s="134"/>
      <c r="X112" s="134"/>
    </row>
    <row r="113" spans="21:24" ht="12.75">
      <c r="U113" s="134"/>
      <c r="V113" s="134"/>
      <c r="W113" s="134"/>
      <c r="X113" s="134"/>
    </row>
    <row r="114" spans="21:24" ht="12.75">
      <c r="U114" s="134"/>
      <c r="V114" s="134"/>
      <c r="W114" s="134"/>
      <c r="X114" s="134"/>
    </row>
    <row r="115" spans="21:24" ht="12.75">
      <c r="U115" s="134"/>
      <c r="V115" s="134"/>
      <c r="W115" s="134"/>
      <c r="X115" s="134"/>
    </row>
    <row r="116" spans="21:24" ht="12.75">
      <c r="U116" s="134"/>
      <c r="V116" s="134"/>
      <c r="W116" s="134"/>
      <c r="X116" s="134"/>
    </row>
    <row r="117" spans="21:24" ht="12.75">
      <c r="U117" s="134"/>
      <c r="V117" s="134"/>
      <c r="W117" s="134"/>
      <c r="X117" s="134"/>
    </row>
    <row r="118" spans="21:24" ht="12.75">
      <c r="U118" s="134"/>
      <c r="V118" s="134"/>
      <c r="W118" s="134"/>
      <c r="X118" s="134"/>
    </row>
    <row r="119" spans="21:24" ht="12.75">
      <c r="U119" s="134"/>
      <c r="V119" s="134"/>
      <c r="W119" s="134"/>
      <c r="X119" s="134"/>
    </row>
    <row r="120" spans="21:24" ht="12.75">
      <c r="U120" s="134"/>
      <c r="V120" s="134"/>
      <c r="W120" s="134"/>
      <c r="X120" s="134"/>
    </row>
    <row r="121" spans="21:24" ht="12.75">
      <c r="U121" s="134"/>
      <c r="V121" s="134"/>
      <c r="W121" s="134"/>
      <c r="X121" s="134"/>
    </row>
    <row r="122" spans="21:24" ht="12.75">
      <c r="U122" s="134"/>
      <c r="V122" s="134"/>
      <c r="W122" s="134"/>
      <c r="X122" s="134"/>
    </row>
    <row r="123" spans="21:24" ht="12.75">
      <c r="U123" s="134"/>
      <c r="V123" s="134"/>
      <c r="W123" s="134"/>
      <c r="X123" s="134"/>
    </row>
    <row r="124" spans="21:24" ht="12.75">
      <c r="U124" s="134"/>
      <c r="V124" s="134"/>
      <c r="W124" s="134"/>
      <c r="X124" s="134"/>
    </row>
    <row r="125" spans="21:24" ht="12.75">
      <c r="U125" s="134"/>
      <c r="V125" s="134"/>
      <c r="W125" s="134"/>
      <c r="X125" s="134"/>
    </row>
    <row r="126" spans="21:24" ht="12.75">
      <c r="U126" s="134"/>
      <c r="V126" s="134"/>
      <c r="W126" s="134"/>
      <c r="X126" s="134"/>
    </row>
    <row r="127" spans="21:24" ht="12.75">
      <c r="U127" s="134"/>
      <c r="V127" s="134"/>
      <c r="W127" s="134"/>
      <c r="X127" s="134"/>
    </row>
    <row r="128" spans="21:24" ht="12.75">
      <c r="U128" s="134"/>
      <c r="V128" s="134"/>
      <c r="W128" s="134"/>
      <c r="X128" s="134"/>
    </row>
    <row r="129" spans="21:24" ht="12.75">
      <c r="U129" s="134"/>
      <c r="V129" s="134"/>
      <c r="W129" s="134"/>
      <c r="X129" s="134"/>
    </row>
    <row r="130" spans="21:24" ht="12.75">
      <c r="U130" s="134"/>
      <c r="V130" s="134"/>
      <c r="W130" s="134"/>
      <c r="X130" s="134"/>
    </row>
    <row r="131" spans="21:24" ht="12.75">
      <c r="U131" s="134"/>
      <c r="V131" s="134"/>
      <c r="W131" s="134"/>
      <c r="X131" s="134"/>
    </row>
    <row r="132" spans="21:24" ht="12.75">
      <c r="U132" s="134"/>
      <c r="V132" s="134"/>
      <c r="W132" s="134"/>
      <c r="X132" s="134"/>
    </row>
    <row r="133" spans="21:24" ht="12.75">
      <c r="U133" s="134"/>
      <c r="V133" s="134"/>
      <c r="W133" s="134"/>
      <c r="X133" s="134"/>
    </row>
    <row r="134" spans="21:24" ht="12.75">
      <c r="U134" s="134"/>
      <c r="V134" s="134"/>
      <c r="W134" s="134"/>
      <c r="X134" s="134"/>
    </row>
    <row r="135" spans="21:24" ht="12.75">
      <c r="U135" s="134"/>
      <c r="V135" s="134"/>
      <c r="W135" s="134"/>
      <c r="X135" s="134"/>
    </row>
    <row r="136" spans="21:24" ht="12.75">
      <c r="U136" s="134"/>
      <c r="V136" s="134"/>
      <c r="W136" s="134"/>
      <c r="X136" s="134"/>
    </row>
    <row r="137" spans="21:24" ht="12.75">
      <c r="U137" s="134"/>
      <c r="V137" s="134"/>
      <c r="W137" s="134"/>
      <c r="X137" s="134"/>
    </row>
    <row r="138" spans="21:24" ht="12.75">
      <c r="U138" s="134"/>
      <c r="V138" s="134"/>
      <c r="W138" s="134"/>
      <c r="X138" s="134"/>
    </row>
    <row r="139" spans="21:24" ht="12.75">
      <c r="U139" s="134"/>
      <c r="V139" s="134"/>
      <c r="W139" s="134"/>
      <c r="X139" s="134"/>
    </row>
    <row r="140" spans="21:24" ht="12.75">
      <c r="U140" s="134"/>
      <c r="V140" s="134"/>
      <c r="W140" s="134"/>
      <c r="X140" s="134"/>
    </row>
    <row r="141" spans="21:24" ht="12.75">
      <c r="U141" s="134"/>
      <c r="V141" s="134"/>
      <c r="W141" s="134"/>
      <c r="X141" s="134"/>
    </row>
    <row r="142" spans="21:24" ht="12.75">
      <c r="U142" s="134"/>
      <c r="V142" s="134"/>
      <c r="W142" s="134"/>
      <c r="X142" s="134"/>
    </row>
    <row r="143" spans="21:24" ht="12.75">
      <c r="U143" s="134"/>
      <c r="V143" s="134"/>
      <c r="W143" s="134"/>
      <c r="X143" s="134"/>
    </row>
    <row r="144" spans="21:24" ht="12.75">
      <c r="U144" s="134"/>
      <c r="V144" s="134"/>
      <c r="W144" s="134"/>
      <c r="X144" s="134"/>
    </row>
    <row r="145" spans="21:24" ht="12.75">
      <c r="U145" s="134"/>
      <c r="V145" s="134"/>
      <c r="W145" s="134"/>
      <c r="X145" s="134"/>
    </row>
    <row r="146" spans="21:24" ht="12.75">
      <c r="U146" s="134"/>
      <c r="V146" s="134"/>
      <c r="W146" s="134"/>
      <c r="X146" s="134"/>
    </row>
    <row r="147" spans="21:24" ht="12.75">
      <c r="U147" s="134"/>
      <c r="V147" s="134"/>
      <c r="W147" s="134"/>
      <c r="X147" s="134"/>
    </row>
    <row r="148" spans="21:24" ht="12.75">
      <c r="U148" s="134"/>
      <c r="V148" s="134"/>
      <c r="W148" s="134"/>
      <c r="X148" s="134"/>
    </row>
    <row r="149" spans="21:24" ht="12.75">
      <c r="U149" s="134"/>
      <c r="V149" s="134"/>
      <c r="W149" s="134"/>
      <c r="X149" s="134"/>
    </row>
    <row r="150" spans="21:24" ht="12.75">
      <c r="U150" s="134"/>
      <c r="V150" s="134"/>
      <c r="W150" s="134"/>
      <c r="X150" s="134"/>
    </row>
    <row r="151" spans="21:24" ht="12.75">
      <c r="U151" s="134"/>
      <c r="V151" s="134"/>
      <c r="W151" s="134"/>
      <c r="X151" s="134"/>
    </row>
    <row r="152" spans="21:24" ht="12.75">
      <c r="U152" s="134"/>
      <c r="V152" s="134"/>
      <c r="W152" s="134"/>
      <c r="X152" s="134"/>
    </row>
    <row r="153" spans="21:24" ht="12.75">
      <c r="U153" s="134"/>
      <c r="V153" s="134"/>
      <c r="W153" s="134"/>
      <c r="X153" s="134"/>
    </row>
    <row r="154" spans="21:24" ht="12.75">
      <c r="U154" s="134"/>
      <c r="V154" s="134"/>
      <c r="W154" s="134"/>
      <c r="X154" s="134"/>
    </row>
    <row r="155" spans="21:24" ht="12.75">
      <c r="U155" s="134"/>
      <c r="V155" s="134"/>
      <c r="W155" s="134"/>
      <c r="X155" s="134"/>
    </row>
    <row r="156" spans="21:24" ht="12.75">
      <c r="U156" s="134"/>
      <c r="V156" s="134"/>
      <c r="W156" s="134"/>
      <c r="X156" s="134"/>
    </row>
    <row r="157" spans="21:24" ht="12.75">
      <c r="U157" s="134"/>
      <c r="V157" s="134"/>
      <c r="W157" s="134"/>
      <c r="X157" s="134"/>
    </row>
    <row r="158" spans="21:24" ht="12.75">
      <c r="U158" s="134"/>
      <c r="V158" s="134"/>
      <c r="W158" s="134"/>
      <c r="X158" s="134"/>
    </row>
    <row r="159" spans="21:24" ht="12.75">
      <c r="U159" s="134"/>
      <c r="V159" s="134"/>
      <c r="W159" s="134"/>
      <c r="X159" s="134"/>
    </row>
    <row r="160" spans="21:24" ht="12.75">
      <c r="U160" s="134"/>
      <c r="V160" s="134"/>
      <c r="W160" s="134"/>
      <c r="X160" s="134"/>
    </row>
    <row r="161" spans="21:24" ht="12.75">
      <c r="U161" s="134"/>
      <c r="V161" s="134"/>
      <c r="W161" s="134"/>
      <c r="X161" s="134"/>
    </row>
    <row r="162" spans="21:24" ht="12.75">
      <c r="U162" s="134"/>
      <c r="V162" s="134"/>
      <c r="W162" s="134"/>
      <c r="X162" s="134"/>
    </row>
    <row r="163" spans="21:24" ht="12.75">
      <c r="U163" s="134"/>
      <c r="V163" s="134"/>
      <c r="W163" s="134"/>
      <c r="X163" s="134"/>
    </row>
    <row r="164" spans="21:24" ht="12.75">
      <c r="U164" s="134"/>
      <c r="V164" s="134"/>
      <c r="W164" s="134"/>
      <c r="X164" s="134"/>
    </row>
    <row r="165" spans="21:24" ht="12.75">
      <c r="U165" s="134"/>
      <c r="V165" s="134"/>
      <c r="W165" s="134"/>
      <c r="X165" s="134"/>
    </row>
    <row r="166" spans="21:24" ht="12.75">
      <c r="U166" s="134"/>
      <c r="V166" s="134"/>
      <c r="W166" s="134"/>
      <c r="X166" s="134"/>
    </row>
    <row r="167" spans="21:24" ht="12.75">
      <c r="U167" s="134"/>
      <c r="V167" s="134"/>
      <c r="W167" s="134"/>
      <c r="X167" s="134"/>
    </row>
    <row r="168" spans="21:24" ht="12.75">
      <c r="U168" s="134"/>
      <c r="V168" s="134"/>
      <c r="W168" s="134"/>
      <c r="X168" s="134"/>
    </row>
    <row r="169" spans="21:24" ht="12.75">
      <c r="U169" s="134"/>
      <c r="V169" s="134"/>
      <c r="W169" s="134"/>
      <c r="X169" s="134"/>
    </row>
    <row r="170" spans="21:24" ht="12.75">
      <c r="U170" s="134"/>
      <c r="V170" s="134"/>
      <c r="W170" s="134"/>
      <c r="X170" s="134"/>
    </row>
    <row r="171" spans="21:24" ht="12.75">
      <c r="U171" s="134"/>
      <c r="V171" s="134"/>
      <c r="W171" s="134"/>
      <c r="X171" s="134"/>
    </row>
    <row r="172" spans="21:24" ht="12.75">
      <c r="U172" s="134"/>
      <c r="V172" s="134"/>
      <c r="W172" s="134"/>
      <c r="X172" s="134"/>
    </row>
    <row r="173" spans="21:24" ht="12.75">
      <c r="U173" s="134"/>
      <c r="V173" s="134"/>
      <c r="W173" s="134"/>
      <c r="X173" s="134"/>
    </row>
    <row r="174" spans="21:24" ht="12.75">
      <c r="U174" s="134"/>
      <c r="V174" s="134"/>
      <c r="W174" s="134"/>
      <c r="X174" s="134"/>
    </row>
    <row r="175" spans="21:24" ht="12.75">
      <c r="U175" s="134"/>
      <c r="V175" s="134"/>
      <c r="W175" s="134"/>
      <c r="X175" s="134"/>
    </row>
    <row r="176" spans="21:24" ht="12.75">
      <c r="U176" s="134"/>
      <c r="V176" s="134"/>
      <c r="W176" s="134"/>
      <c r="X176" s="134"/>
    </row>
    <row r="177" spans="21:24" ht="12.75">
      <c r="U177" s="134"/>
      <c r="V177" s="134"/>
      <c r="W177" s="134"/>
      <c r="X177" s="134"/>
    </row>
    <row r="178" spans="21:24" ht="12.75">
      <c r="U178" s="134"/>
      <c r="V178" s="134"/>
      <c r="W178" s="134"/>
      <c r="X178" s="134"/>
    </row>
    <row r="179" spans="21:24" ht="12.75">
      <c r="U179" s="134"/>
      <c r="V179" s="134"/>
      <c r="W179" s="134"/>
      <c r="X179" s="134"/>
    </row>
    <row r="180" spans="21:24" ht="12.75">
      <c r="U180" s="134"/>
      <c r="V180" s="134"/>
      <c r="W180" s="134"/>
      <c r="X180" s="134"/>
    </row>
    <row r="181" spans="21:24" ht="12.75">
      <c r="U181" s="134"/>
      <c r="V181" s="134"/>
      <c r="W181" s="134"/>
      <c r="X181" s="134"/>
    </row>
    <row r="182" spans="21:24" ht="12.75">
      <c r="U182" s="134"/>
      <c r="V182" s="134"/>
      <c r="W182" s="134"/>
      <c r="X182" s="134"/>
    </row>
    <row r="183" spans="21:24" ht="12.75">
      <c r="U183" s="134"/>
      <c r="V183" s="134"/>
      <c r="W183" s="134"/>
      <c r="X183" s="134"/>
    </row>
    <row r="184" spans="21:24" ht="12.75">
      <c r="U184" s="134"/>
      <c r="V184" s="134"/>
      <c r="W184" s="134"/>
      <c r="X184" s="134"/>
    </row>
    <row r="185" spans="21:24" ht="12.75">
      <c r="U185" s="134"/>
      <c r="V185" s="134"/>
      <c r="W185" s="134"/>
      <c r="X185" s="134"/>
    </row>
    <row r="186" spans="21:24" ht="12.75">
      <c r="U186" s="134"/>
      <c r="V186" s="134"/>
      <c r="W186" s="134"/>
      <c r="X186" s="134"/>
    </row>
    <row r="187" spans="21:24" ht="12.75">
      <c r="U187" s="134"/>
      <c r="V187" s="134"/>
      <c r="W187" s="134"/>
      <c r="X187" s="134"/>
    </row>
    <row r="188" spans="21:24" ht="12.75">
      <c r="U188" s="134"/>
      <c r="V188" s="134"/>
      <c r="W188" s="134"/>
      <c r="X188" s="134"/>
    </row>
    <row r="189" spans="21:24" ht="12.75">
      <c r="U189" s="134"/>
      <c r="V189" s="134"/>
      <c r="W189" s="134"/>
      <c r="X189" s="134"/>
    </row>
    <row r="190" spans="21:24" ht="12.75">
      <c r="U190" s="134"/>
      <c r="V190" s="134"/>
      <c r="W190" s="134"/>
      <c r="X190" s="134"/>
    </row>
    <row r="191" spans="21:24" ht="12.75">
      <c r="U191" s="134"/>
      <c r="V191" s="134"/>
      <c r="W191" s="134"/>
      <c r="X191" s="134"/>
    </row>
    <row r="192" spans="21:24" ht="12.75">
      <c r="U192" s="134"/>
      <c r="V192" s="134"/>
      <c r="W192" s="134"/>
      <c r="X192" s="134"/>
    </row>
    <row r="193" spans="21:24" ht="12.75">
      <c r="U193" s="134"/>
      <c r="V193" s="134"/>
      <c r="W193" s="134"/>
      <c r="X193" s="134"/>
    </row>
    <row r="194" spans="21:24" ht="12.75">
      <c r="U194" s="134"/>
      <c r="V194" s="134"/>
      <c r="W194" s="134"/>
      <c r="X194" s="134"/>
    </row>
    <row r="195" spans="21:24" ht="12.75">
      <c r="U195" s="134"/>
      <c r="V195" s="134"/>
      <c r="W195" s="134"/>
      <c r="X195" s="134"/>
    </row>
    <row r="196" spans="21:24" ht="12.75">
      <c r="U196" s="134"/>
      <c r="V196" s="134"/>
      <c r="W196" s="134"/>
      <c r="X196" s="134"/>
    </row>
    <row r="197" spans="21:24" ht="12.75">
      <c r="U197" s="134"/>
      <c r="V197" s="134"/>
      <c r="W197" s="134"/>
      <c r="X197" s="134"/>
    </row>
    <row r="198" spans="21:24" ht="12.75">
      <c r="U198" s="134"/>
      <c r="V198" s="134"/>
      <c r="W198" s="134"/>
      <c r="X198" s="134"/>
    </row>
    <row r="199" spans="21:24" ht="12.75">
      <c r="U199" s="134"/>
      <c r="V199" s="134"/>
      <c r="W199" s="134"/>
      <c r="X199" s="134"/>
    </row>
    <row r="200" spans="21:24" ht="12.75">
      <c r="U200" s="134"/>
      <c r="V200" s="134"/>
      <c r="W200" s="134"/>
      <c r="X200" s="134"/>
    </row>
    <row r="201" spans="21:24" ht="12.75">
      <c r="U201" s="134"/>
      <c r="V201" s="134"/>
      <c r="W201" s="134"/>
      <c r="X201" s="134"/>
    </row>
    <row r="202" spans="21:24" ht="12.75">
      <c r="U202" s="134"/>
      <c r="V202" s="134"/>
      <c r="W202" s="134"/>
      <c r="X202" s="134"/>
    </row>
    <row r="203" spans="21:24" ht="12.75">
      <c r="U203" s="134"/>
      <c r="V203" s="134"/>
      <c r="W203" s="134"/>
      <c r="X203" s="134"/>
    </row>
    <row r="204" spans="21:24" ht="12.75">
      <c r="U204" s="134"/>
      <c r="V204" s="134"/>
      <c r="W204" s="134"/>
      <c r="X204" s="134"/>
    </row>
    <row r="205" spans="21:24" ht="12.75">
      <c r="U205" s="134"/>
      <c r="V205" s="134"/>
      <c r="W205" s="134"/>
      <c r="X205" s="134"/>
    </row>
    <row r="206" spans="21:24" ht="12.75">
      <c r="U206" s="134"/>
      <c r="V206" s="134"/>
      <c r="W206" s="134"/>
      <c r="X206" s="134"/>
    </row>
    <row r="207" spans="21:24" ht="12.75">
      <c r="U207" s="134"/>
      <c r="V207" s="134"/>
      <c r="W207" s="134"/>
      <c r="X207" s="134"/>
    </row>
    <row r="208" spans="21:24" ht="12.75">
      <c r="U208" s="134"/>
      <c r="V208" s="134"/>
      <c r="W208" s="134"/>
      <c r="X208" s="134"/>
    </row>
    <row r="209" spans="21:24" ht="12.75">
      <c r="U209" s="134"/>
      <c r="V209" s="134"/>
      <c r="W209" s="134"/>
      <c r="X209" s="134"/>
    </row>
    <row r="210" spans="21:24" ht="12.75">
      <c r="U210" s="134"/>
      <c r="V210" s="134"/>
      <c r="W210" s="134"/>
      <c r="X210" s="134"/>
    </row>
    <row r="211" spans="21:24" ht="12.75">
      <c r="U211" s="134"/>
      <c r="V211" s="134"/>
      <c r="W211" s="134"/>
      <c r="X211" s="134"/>
    </row>
    <row r="212" spans="21:24" ht="12.75">
      <c r="U212" s="134"/>
      <c r="V212" s="134"/>
      <c r="W212" s="134"/>
      <c r="X212" s="134"/>
    </row>
    <row r="213" spans="21:24" ht="12.75">
      <c r="U213" s="134"/>
      <c r="V213" s="134"/>
      <c r="W213" s="134"/>
      <c r="X213" s="134"/>
    </row>
    <row r="214" spans="21:24" ht="12.75">
      <c r="U214" s="134"/>
      <c r="V214" s="134"/>
      <c r="W214" s="134"/>
      <c r="X214" s="134"/>
    </row>
    <row r="215" spans="21:24" ht="12.75">
      <c r="U215" s="134"/>
      <c r="V215" s="134"/>
      <c r="W215" s="134"/>
      <c r="X215" s="134"/>
    </row>
    <row r="216" spans="21:24" ht="12.75">
      <c r="U216" s="134"/>
      <c r="V216" s="134"/>
      <c r="W216" s="134"/>
      <c r="X216" s="134"/>
    </row>
    <row r="217" spans="21:24" ht="12.75">
      <c r="U217" s="134"/>
      <c r="V217" s="134"/>
      <c r="W217" s="134"/>
      <c r="X217" s="134"/>
    </row>
    <row r="218" spans="21:24" ht="12.75">
      <c r="U218" s="134"/>
      <c r="V218" s="134"/>
      <c r="W218" s="134"/>
      <c r="X218" s="134"/>
    </row>
    <row r="219" spans="21:24" ht="12.75">
      <c r="U219" s="134"/>
      <c r="V219" s="134"/>
      <c r="W219" s="134"/>
      <c r="X219" s="134"/>
    </row>
    <row r="220" spans="21:24" ht="12.75">
      <c r="U220" s="134"/>
      <c r="V220" s="134"/>
      <c r="W220" s="134"/>
      <c r="X220" s="134"/>
    </row>
    <row r="221" spans="21:24" ht="12.75">
      <c r="U221" s="134"/>
      <c r="V221" s="134"/>
      <c r="W221" s="134"/>
      <c r="X221" s="134"/>
    </row>
    <row r="222" spans="21:24" ht="12.75">
      <c r="U222" s="134"/>
      <c r="V222" s="134"/>
      <c r="W222" s="134"/>
      <c r="X222" s="134"/>
    </row>
    <row r="223" spans="21:24" ht="12.75">
      <c r="U223" s="134"/>
      <c r="V223" s="134"/>
      <c r="W223" s="134"/>
      <c r="X223" s="134"/>
    </row>
    <row r="224" spans="21:24" ht="12.75">
      <c r="U224" s="134"/>
      <c r="V224" s="134"/>
      <c r="W224" s="134"/>
      <c r="X224" s="134"/>
    </row>
    <row r="225" spans="21:24" ht="12.75">
      <c r="U225" s="134"/>
      <c r="V225" s="134"/>
      <c r="W225" s="134"/>
      <c r="X225" s="134"/>
    </row>
    <row r="226" spans="21:24" ht="12.75">
      <c r="U226" s="134"/>
      <c r="V226" s="134"/>
      <c r="W226" s="134"/>
      <c r="X226" s="134"/>
    </row>
    <row r="227" spans="21:24" ht="12.75">
      <c r="U227" s="134"/>
      <c r="V227" s="134"/>
      <c r="W227" s="134"/>
      <c r="X227" s="134"/>
    </row>
    <row r="228" spans="21:24" ht="12.75">
      <c r="U228" s="134"/>
      <c r="V228" s="134"/>
      <c r="W228" s="134"/>
      <c r="X228" s="134"/>
    </row>
    <row r="229" spans="21:24" ht="12.75">
      <c r="U229" s="134"/>
      <c r="V229" s="134"/>
      <c r="W229" s="134"/>
      <c r="X229" s="134"/>
    </row>
    <row r="230" spans="21:24" ht="12.75">
      <c r="U230" s="134"/>
      <c r="V230" s="134"/>
      <c r="W230" s="134"/>
      <c r="X230" s="134"/>
    </row>
    <row r="231" spans="21:24" ht="12.75">
      <c r="U231" s="134"/>
      <c r="V231" s="134"/>
      <c r="W231" s="134"/>
      <c r="X231" s="134"/>
    </row>
    <row r="232" spans="21:24" ht="12.75">
      <c r="U232" s="134"/>
      <c r="V232" s="134"/>
      <c r="W232" s="134"/>
      <c r="X232" s="134"/>
    </row>
    <row r="233" spans="21:24" ht="12.75">
      <c r="U233" s="134"/>
      <c r="V233" s="134"/>
      <c r="W233" s="134"/>
      <c r="X233" s="134"/>
    </row>
    <row r="234" spans="21:24" ht="12.75">
      <c r="U234" s="134"/>
      <c r="V234" s="134"/>
      <c r="W234" s="134"/>
      <c r="X234" s="134"/>
    </row>
    <row r="235" spans="21:24" ht="12.75">
      <c r="U235" s="134"/>
      <c r="V235" s="134"/>
      <c r="W235" s="134"/>
      <c r="X235" s="134"/>
    </row>
    <row r="236" spans="21:24" ht="12.75">
      <c r="U236" s="134"/>
      <c r="V236" s="134"/>
      <c r="W236" s="134"/>
      <c r="X236" s="134"/>
    </row>
    <row r="237" spans="21:24" ht="12.75">
      <c r="U237" s="134"/>
      <c r="V237" s="134"/>
      <c r="W237" s="134"/>
      <c r="X237" s="134"/>
    </row>
    <row r="238" spans="21:24" ht="12.75">
      <c r="U238" s="134"/>
      <c r="V238" s="134"/>
      <c r="W238" s="134"/>
      <c r="X238" s="134"/>
    </row>
    <row r="239" spans="21:24" ht="12.75">
      <c r="U239" s="134"/>
      <c r="V239" s="134"/>
      <c r="W239" s="134"/>
      <c r="X239" s="134"/>
    </row>
    <row r="240" spans="21:24" ht="12.75">
      <c r="U240" s="134"/>
      <c r="V240" s="134"/>
      <c r="W240" s="134"/>
      <c r="X240" s="134"/>
    </row>
    <row r="241" spans="21:24" ht="12.75">
      <c r="U241" s="134"/>
      <c r="V241" s="134"/>
      <c r="W241" s="134"/>
      <c r="X241" s="134"/>
    </row>
    <row r="242" spans="21:24" ht="12.75">
      <c r="U242" s="134"/>
      <c r="V242" s="134"/>
      <c r="W242" s="134"/>
      <c r="X242" s="134"/>
    </row>
    <row r="243" spans="21:24" ht="12.75">
      <c r="U243" s="134"/>
      <c r="V243" s="134"/>
      <c r="W243" s="134"/>
      <c r="X243" s="134"/>
    </row>
    <row r="244" spans="21:24" ht="12.75">
      <c r="U244" s="134"/>
      <c r="V244" s="134"/>
      <c r="W244" s="134"/>
      <c r="X244" s="134"/>
    </row>
    <row r="245" spans="21:24" ht="12.75">
      <c r="U245" s="134"/>
      <c r="V245" s="134"/>
      <c r="W245" s="134"/>
      <c r="X245" s="134"/>
    </row>
    <row r="246" spans="21:24" ht="12.75">
      <c r="U246" s="134"/>
      <c r="V246" s="134"/>
      <c r="W246" s="134"/>
      <c r="X246" s="134"/>
    </row>
    <row r="247" spans="21:24" ht="12.75">
      <c r="U247" s="134"/>
      <c r="V247" s="134"/>
      <c r="W247" s="134"/>
      <c r="X247" s="134"/>
    </row>
    <row r="248" spans="21:24" ht="12.75">
      <c r="U248" s="134"/>
      <c r="V248" s="134"/>
      <c r="W248" s="134"/>
      <c r="X248" s="134"/>
    </row>
    <row r="249" spans="21:24" ht="12.75">
      <c r="U249" s="134"/>
      <c r="V249" s="134"/>
      <c r="W249" s="134"/>
      <c r="X249" s="134"/>
    </row>
    <row r="250" spans="21:24" ht="12.75">
      <c r="U250" s="134"/>
      <c r="V250" s="134"/>
      <c r="W250" s="134"/>
      <c r="X250" s="134"/>
    </row>
    <row r="251" spans="21:24" ht="12.75">
      <c r="U251" s="134"/>
      <c r="V251" s="134"/>
      <c r="W251" s="134"/>
      <c r="X251" s="134"/>
    </row>
    <row r="252" spans="21:24" ht="12.75">
      <c r="U252" s="134"/>
      <c r="V252" s="134"/>
      <c r="W252" s="134"/>
      <c r="X252" s="134"/>
    </row>
    <row r="253" spans="21:24" ht="12.75">
      <c r="U253" s="134"/>
      <c r="V253" s="134"/>
      <c r="W253" s="134"/>
      <c r="X253" s="134"/>
    </row>
    <row r="254" spans="21:24" ht="12.75">
      <c r="U254" s="134"/>
      <c r="V254" s="134"/>
      <c r="W254" s="134"/>
      <c r="X254" s="134"/>
    </row>
    <row r="255" spans="21:24" ht="12.75">
      <c r="U255" s="134"/>
      <c r="V255" s="134"/>
      <c r="W255" s="134"/>
      <c r="X255" s="134"/>
    </row>
    <row r="256" spans="21:24" ht="12.75">
      <c r="U256" s="134"/>
      <c r="V256" s="134"/>
      <c r="W256" s="134"/>
      <c r="X256" s="134"/>
    </row>
    <row r="257" spans="21:24" ht="12.75">
      <c r="U257" s="134"/>
      <c r="V257" s="134"/>
      <c r="W257" s="134"/>
      <c r="X257" s="134"/>
    </row>
    <row r="258" spans="21:24" ht="12.75">
      <c r="U258" s="134"/>
      <c r="V258" s="134"/>
      <c r="W258" s="134"/>
      <c r="X258" s="134"/>
    </row>
    <row r="259" spans="21:24" ht="12.75">
      <c r="U259" s="134"/>
      <c r="V259" s="134"/>
      <c r="W259" s="134"/>
      <c r="X259" s="134"/>
    </row>
    <row r="260" spans="21:24" ht="12.75">
      <c r="U260" s="134"/>
      <c r="V260" s="134"/>
      <c r="W260" s="134"/>
      <c r="X260" s="134"/>
    </row>
    <row r="261" spans="21:24" ht="12.75">
      <c r="U261" s="134"/>
      <c r="V261" s="134"/>
      <c r="W261" s="134"/>
      <c r="X261" s="134"/>
    </row>
    <row r="262" spans="21:24" ht="12.75">
      <c r="U262" s="134"/>
      <c r="V262" s="134"/>
      <c r="W262" s="134"/>
      <c r="X262" s="134"/>
    </row>
    <row r="263" spans="21:24" ht="12.75">
      <c r="U263" s="134"/>
      <c r="V263" s="134"/>
      <c r="W263" s="134"/>
      <c r="X263" s="134"/>
    </row>
    <row r="264" spans="21:24" ht="12.75">
      <c r="U264" s="134"/>
      <c r="V264" s="134"/>
      <c r="W264" s="134"/>
      <c r="X264" s="134"/>
    </row>
    <row r="265" spans="21:24" ht="12.75">
      <c r="U265" s="134"/>
      <c r="V265" s="134"/>
      <c r="W265" s="134"/>
      <c r="X265" s="134"/>
    </row>
    <row r="266" spans="21:24" ht="12.75">
      <c r="U266" s="134"/>
      <c r="V266" s="134"/>
      <c r="W266" s="134"/>
      <c r="X266" s="134"/>
    </row>
    <row r="267" spans="21:24" ht="12.75">
      <c r="U267" s="134"/>
      <c r="V267" s="134"/>
      <c r="W267" s="134"/>
      <c r="X267" s="134"/>
    </row>
    <row r="268" spans="21:24" ht="12.75">
      <c r="U268" s="134"/>
      <c r="V268" s="134"/>
      <c r="W268" s="134"/>
      <c r="X268" s="134"/>
    </row>
    <row r="269" spans="21:24" ht="12.75">
      <c r="U269" s="134"/>
      <c r="V269" s="134"/>
      <c r="W269" s="134"/>
      <c r="X269" s="134"/>
    </row>
    <row r="270" spans="21:24" ht="12.75">
      <c r="U270" s="134"/>
      <c r="V270" s="134"/>
      <c r="W270" s="134"/>
      <c r="X270" s="134"/>
    </row>
    <row r="271" spans="21:24" ht="12.75">
      <c r="U271" s="134"/>
      <c r="V271" s="134"/>
      <c r="W271" s="134"/>
      <c r="X271" s="134"/>
    </row>
    <row r="272" spans="21:24" ht="12.75">
      <c r="U272" s="134"/>
      <c r="V272" s="134"/>
      <c r="W272" s="134"/>
      <c r="X272" s="134"/>
    </row>
    <row r="273" spans="21:24" ht="12.75">
      <c r="U273" s="134"/>
      <c r="V273" s="134"/>
      <c r="W273" s="134"/>
      <c r="X273" s="134"/>
    </row>
    <row r="274" spans="21:24" ht="12.75">
      <c r="U274" s="134"/>
      <c r="V274" s="134"/>
      <c r="W274" s="134"/>
      <c r="X274" s="134"/>
    </row>
    <row r="275" spans="21:24" ht="12.75">
      <c r="U275" s="134"/>
      <c r="V275" s="134"/>
      <c r="W275" s="134"/>
      <c r="X275" s="134"/>
    </row>
    <row r="276" spans="21:24" ht="12.75">
      <c r="U276" s="134"/>
      <c r="V276" s="134"/>
      <c r="W276" s="134"/>
      <c r="X276" s="134"/>
    </row>
    <row r="277" spans="21:24" ht="12.75">
      <c r="U277" s="134"/>
      <c r="V277" s="134"/>
      <c r="W277" s="134"/>
      <c r="X277" s="134"/>
    </row>
    <row r="278" spans="21:24" ht="12.75">
      <c r="U278" s="134"/>
      <c r="V278" s="134"/>
      <c r="W278" s="134"/>
      <c r="X278" s="134"/>
    </row>
    <row r="279" spans="21:24" ht="12.75">
      <c r="U279" s="134"/>
      <c r="V279" s="134"/>
      <c r="W279" s="134"/>
      <c r="X279" s="134"/>
    </row>
    <row r="280" spans="21:24" ht="12.75">
      <c r="U280" s="134"/>
      <c r="V280" s="134"/>
      <c r="W280" s="134"/>
      <c r="X280" s="134"/>
    </row>
    <row r="281" spans="21:24" ht="12.75">
      <c r="U281" s="134"/>
      <c r="V281" s="134"/>
      <c r="W281" s="134"/>
      <c r="X281" s="134"/>
    </row>
    <row r="282" spans="21:24" ht="12.75">
      <c r="U282" s="134"/>
      <c r="V282" s="134"/>
      <c r="W282" s="134"/>
      <c r="X282" s="134"/>
    </row>
    <row r="283" spans="21:24" ht="12.75">
      <c r="U283" s="134"/>
      <c r="V283" s="134"/>
      <c r="W283" s="134"/>
      <c r="X283" s="134"/>
    </row>
    <row r="284" spans="21:24" ht="12.75">
      <c r="U284" s="134"/>
      <c r="V284" s="134"/>
      <c r="W284" s="134"/>
      <c r="X284" s="134"/>
    </row>
    <row r="285" spans="21:24" ht="12.75">
      <c r="U285" s="134"/>
      <c r="V285" s="134"/>
      <c r="W285" s="134"/>
      <c r="X285" s="134"/>
    </row>
    <row r="286" spans="21:24" ht="12.75">
      <c r="U286" s="134"/>
      <c r="V286" s="134"/>
      <c r="W286" s="134"/>
      <c r="X286" s="134"/>
    </row>
    <row r="287" spans="21:24" ht="12.75">
      <c r="U287" s="134"/>
      <c r="V287" s="134"/>
      <c r="W287" s="134"/>
      <c r="X287" s="134"/>
    </row>
    <row r="288" spans="21:24" ht="12.75">
      <c r="U288" s="134"/>
      <c r="V288" s="134"/>
      <c r="W288" s="134"/>
      <c r="X288" s="134"/>
    </row>
    <row r="289" spans="21:24" ht="12.75">
      <c r="U289" s="134"/>
      <c r="V289" s="134"/>
      <c r="W289" s="134"/>
      <c r="X289" s="134"/>
    </row>
    <row r="290" spans="21:24" ht="12.75">
      <c r="U290" s="134"/>
      <c r="V290" s="134"/>
      <c r="W290" s="134"/>
      <c r="X290" s="134"/>
    </row>
    <row r="291" spans="21:24" ht="12.75">
      <c r="U291" s="134"/>
      <c r="V291" s="134"/>
      <c r="W291" s="134"/>
      <c r="X291" s="134"/>
    </row>
    <row r="292" spans="21:24" ht="12.75">
      <c r="U292" s="134"/>
      <c r="V292" s="134"/>
      <c r="W292" s="134"/>
      <c r="X292" s="134"/>
    </row>
    <row r="293" spans="21:24" ht="12.75">
      <c r="U293" s="134"/>
      <c r="V293" s="134"/>
      <c r="W293" s="134"/>
      <c r="X293" s="134"/>
    </row>
    <row r="294" spans="21:24" ht="12.75">
      <c r="U294" s="134"/>
      <c r="V294" s="134"/>
      <c r="W294" s="134"/>
      <c r="X294" s="134"/>
    </row>
    <row r="295" spans="21:24" ht="12.75">
      <c r="U295" s="134"/>
      <c r="V295" s="134"/>
      <c r="W295" s="134"/>
      <c r="X295" s="134"/>
    </row>
    <row r="296" spans="21:24" ht="12.75">
      <c r="U296" s="134"/>
      <c r="V296" s="134"/>
      <c r="W296" s="134"/>
      <c r="X296" s="134"/>
    </row>
    <row r="297" spans="21:24" ht="12.75">
      <c r="U297" s="134"/>
      <c r="V297" s="134"/>
      <c r="W297" s="134"/>
      <c r="X297" s="134"/>
    </row>
    <row r="298" spans="21:24" ht="12.75">
      <c r="U298" s="134"/>
      <c r="V298" s="134"/>
      <c r="W298" s="134"/>
      <c r="X298" s="134"/>
    </row>
    <row r="299" spans="21:24" ht="12.75">
      <c r="U299" s="134"/>
      <c r="V299" s="134"/>
      <c r="W299" s="134"/>
      <c r="X299" s="134"/>
    </row>
    <row r="300" spans="21:24" ht="12.75">
      <c r="U300" s="134"/>
      <c r="V300" s="134"/>
      <c r="W300" s="134"/>
      <c r="X300" s="134"/>
    </row>
    <row r="301" spans="21:24" ht="12.75">
      <c r="U301" s="134"/>
      <c r="V301" s="134"/>
      <c r="W301" s="134"/>
      <c r="X301" s="134"/>
    </row>
    <row r="302" spans="21:24" ht="12.75">
      <c r="U302" s="134"/>
      <c r="V302" s="134"/>
      <c r="W302" s="134"/>
      <c r="X302" s="134"/>
    </row>
    <row r="303" spans="21:24" ht="12.75">
      <c r="U303" s="134"/>
      <c r="V303" s="134"/>
      <c r="W303" s="134"/>
      <c r="X303" s="134"/>
    </row>
    <row r="304" spans="21:24" ht="12.75">
      <c r="U304" s="134"/>
      <c r="V304" s="134"/>
      <c r="W304" s="134"/>
      <c r="X304" s="134"/>
    </row>
    <row r="305" spans="21:24" ht="12.75">
      <c r="U305" s="134"/>
      <c r="V305" s="134"/>
      <c r="W305" s="134"/>
      <c r="X305" s="134"/>
    </row>
    <row r="306" spans="21:24" ht="12.75">
      <c r="U306" s="134"/>
      <c r="V306" s="134"/>
      <c r="W306" s="134"/>
      <c r="X306" s="134"/>
    </row>
    <row r="307" spans="21:24" ht="12.75">
      <c r="U307" s="134"/>
      <c r="V307" s="134"/>
      <c r="W307" s="134"/>
      <c r="X307" s="134"/>
    </row>
    <row r="308" spans="21:24" ht="12.75">
      <c r="U308" s="134"/>
      <c r="V308" s="134"/>
      <c r="W308" s="134"/>
      <c r="X308" s="134"/>
    </row>
    <row r="309" spans="21:24" ht="12.75">
      <c r="U309" s="134"/>
      <c r="V309" s="134"/>
      <c r="W309" s="134"/>
      <c r="X309" s="134"/>
    </row>
    <row r="310" spans="21:24" ht="12.75">
      <c r="U310" s="134"/>
      <c r="V310" s="134"/>
      <c r="W310" s="134"/>
      <c r="X310" s="134"/>
    </row>
    <row r="311" spans="21:24" ht="12.75">
      <c r="U311" s="134"/>
      <c r="V311" s="134"/>
      <c r="W311" s="134"/>
      <c r="X311" s="134"/>
    </row>
    <row r="312" spans="21:24" ht="12.75">
      <c r="U312" s="134"/>
      <c r="V312" s="134"/>
      <c r="W312" s="134"/>
      <c r="X312" s="134"/>
    </row>
    <row r="313" spans="21:24" ht="12.75">
      <c r="U313" s="134"/>
      <c r="V313" s="134"/>
      <c r="W313" s="134"/>
      <c r="X313" s="134"/>
    </row>
    <row r="314" spans="21:24" ht="12.75">
      <c r="U314" s="134"/>
      <c r="V314" s="134"/>
      <c r="W314" s="134"/>
      <c r="X314" s="134"/>
    </row>
    <row r="315" spans="21:24" ht="12.75">
      <c r="U315" s="134"/>
      <c r="V315" s="134"/>
      <c r="W315" s="134"/>
      <c r="X315" s="134"/>
    </row>
    <row r="316" spans="21:24" ht="12.75">
      <c r="U316" s="134"/>
      <c r="V316" s="134"/>
      <c r="W316" s="134"/>
      <c r="X316" s="134"/>
    </row>
    <row r="317" spans="21:24" ht="12.75">
      <c r="U317" s="134"/>
      <c r="V317" s="134"/>
      <c r="W317" s="134"/>
      <c r="X317" s="134"/>
    </row>
    <row r="318" spans="21:24" ht="12.75">
      <c r="U318" s="134"/>
      <c r="V318" s="134"/>
      <c r="W318" s="134"/>
      <c r="X318" s="134"/>
    </row>
    <row r="319" spans="21:24" ht="12.75">
      <c r="U319" s="134"/>
      <c r="V319" s="134"/>
      <c r="W319" s="134"/>
      <c r="X319" s="134"/>
    </row>
    <row r="320" spans="21:24" ht="12.75">
      <c r="U320" s="134"/>
      <c r="V320" s="134"/>
      <c r="W320" s="134"/>
      <c r="X320" s="134"/>
    </row>
    <row r="321" spans="21:24" ht="12.75">
      <c r="U321" s="134"/>
      <c r="V321" s="134"/>
      <c r="W321" s="134"/>
      <c r="X321" s="134"/>
    </row>
    <row r="322" spans="21:24" ht="12.75">
      <c r="U322" s="134"/>
      <c r="V322" s="134"/>
      <c r="W322" s="134"/>
      <c r="X322" s="134"/>
    </row>
    <row r="323" spans="21:24" ht="12.75">
      <c r="U323" s="134"/>
      <c r="V323" s="134"/>
      <c r="W323" s="134"/>
      <c r="X323" s="134"/>
    </row>
    <row r="324" spans="21:24" ht="12.75">
      <c r="U324" s="134"/>
      <c r="V324" s="134"/>
      <c r="W324" s="134"/>
      <c r="X324" s="134"/>
    </row>
    <row r="325" spans="21:24" ht="12.75">
      <c r="U325" s="134"/>
      <c r="V325" s="134"/>
      <c r="W325" s="134"/>
      <c r="X325" s="134"/>
    </row>
    <row r="326" spans="21:24" ht="12.75">
      <c r="U326" s="134"/>
      <c r="V326" s="134"/>
      <c r="W326" s="134"/>
      <c r="X326" s="134"/>
    </row>
    <row r="327" spans="21:24" ht="12.75">
      <c r="U327" s="134"/>
      <c r="V327" s="134"/>
      <c r="W327" s="134"/>
      <c r="X327" s="134"/>
    </row>
    <row r="328" spans="21:24" ht="12.75">
      <c r="U328" s="134"/>
      <c r="V328" s="134"/>
      <c r="W328" s="134"/>
      <c r="X328" s="134"/>
    </row>
    <row r="329" spans="21:24" ht="12.75">
      <c r="U329" s="134"/>
      <c r="V329" s="134"/>
      <c r="W329" s="134"/>
      <c r="X329" s="134"/>
    </row>
    <row r="330" spans="21:24" ht="12.75">
      <c r="U330" s="134"/>
      <c r="V330" s="134"/>
      <c r="W330" s="134"/>
      <c r="X330" s="134"/>
    </row>
    <row r="331" spans="21:24" ht="12.75">
      <c r="U331" s="134"/>
      <c r="V331" s="134"/>
      <c r="W331" s="134"/>
      <c r="X331" s="134"/>
    </row>
    <row r="332" spans="21:24" ht="12.75">
      <c r="U332" s="134"/>
      <c r="V332" s="134"/>
      <c r="W332" s="134"/>
      <c r="X332" s="134"/>
    </row>
    <row r="333" spans="21:24" ht="12.75">
      <c r="U333" s="134"/>
      <c r="V333" s="134"/>
      <c r="W333" s="134"/>
      <c r="X333" s="134"/>
    </row>
    <row r="334" spans="21:24" ht="12.75">
      <c r="U334" s="134"/>
      <c r="V334" s="134"/>
      <c r="W334" s="134"/>
      <c r="X334" s="134"/>
    </row>
    <row r="335" spans="21:24" ht="12.75">
      <c r="U335" s="134"/>
      <c r="V335" s="134"/>
      <c r="W335" s="134"/>
      <c r="X335" s="134"/>
    </row>
    <row r="336" spans="21:24" ht="12.75">
      <c r="U336" s="134"/>
      <c r="V336" s="134"/>
      <c r="W336" s="134"/>
      <c r="X336" s="134"/>
    </row>
    <row r="337" spans="21:24" ht="12.75">
      <c r="U337" s="134"/>
      <c r="V337" s="134"/>
      <c r="W337" s="134"/>
      <c r="X337" s="134"/>
    </row>
    <row r="338" spans="21:24" ht="12.75">
      <c r="U338" s="134"/>
      <c r="V338" s="134"/>
      <c r="W338" s="134"/>
      <c r="X338" s="134"/>
    </row>
    <row r="339" spans="21:24" ht="12.75">
      <c r="U339" s="134"/>
      <c r="V339" s="134"/>
      <c r="W339" s="134"/>
      <c r="X339" s="134"/>
    </row>
    <row r="340" spans="21:24" ht="12.75">
      <c r="U340" s="134"/>
      <c r="V340" s="134"/>
      <c r="W340" s="134"/>
      <c r="X340" s="134"/>
    </row>
    <row r="341" spans="21:24" ht="12.75">
      <c r="U341" s="134"/>
      <c r="V341" s="134"/>
      <c r="W341" s="134"/>
      <c r="X341" s="134"/>
    </row>
    <row r="342" spans="21:24" ht="12.75">
      <c r="U342" s="134"/>
      <c r="V342" s="134"/>
      <c r="W342" s="134"/>
      <c r="X342" s="134"/>
    </row>
    <row r="343" spans="21:24" ht="12.75">
      <c r="U343" s="134"/>
      <c r="V343" s="134"/>
      <c r="W343" s="134"/>
      <c r="X343" s="134"/>
    </row>
    <row r="344" spans="21:24" ht="12.75">
      <c r="U344" s="134"/>
      <c r="V344" s="134"/>
      <c r="W344" s="134"/>
      <c r="X344" s="134"/>
    </row>
    <row r="345" spans="21:24" ht="12.75">
      <c r="U345" s="134"/>
      <c r="V345" s="134"/>
      <c r="W345" s="134"/>
      <c r="X345" s="134"/>
    </row>
    <row r="346" spans="21:24" ht="12.75">
      <c r="U346" s="134"/>
      <c r="V346" s="134"/>
      <c r="W346" s="134"/>
      <c r="X346" s="134"/>
    </row>
    <row r="347" spans="21:24" ht="12.75">
      <c r="U347" s="134"/>
      <c r="V347" s="134"/>
      <c r="W347" s="134"/>
      <c r="X347" s="134"/>
    </row>
    <row r="348" spans="21:24" ht="12.75">
      <c r="U348" s="134"/>
      <c r="V348" s="134"/>
      <c r="W348" s="134"/>
      <c r="X348" s="134"/>
    </row>
    <row r="349" spans="21:24" ht="12.75">
      <c r="U349" s="134"/>
      <c r="V349" s="134"/>
      <c r="W349" s="134"/>
      <c r="X349" s="134"/>
    </row>
    <row r="350" spans="21:24" ht="12.75">
      <c r="U350" s="134"/>
      <c r="V350" s="134"/>
      <c r="W350" s="134"/>
      <c r="X350" s="134"/>
    </row>
    <row r="351" spans="21:24" ht="12.75">
      <c r="U351" s="134"/>
      <c r="V351" s="134"/>
      <c r="W351" s="134"/>
      <c r="X351" s="134"/>
    </row>
    <row r="352" spans="21:24" ht="12.75">
      <c r="U352" s="134"/>
      <c r="V352" s="134"/>
      <c r="W352" s="134"/>
      <c r="X352" s="134"/>
    </row>
    <row r="353" spans="21:24" ht="12.75">
      <c r="U353" s="134"/>
      <c r="V353" s="134"/>
      <c r="W353" s="134"/>
      <c r="X353" s="134"/>
    </row>
    <row r="354" spans="21:24" ht="12.75">
      <c r="U354" s="134"/>
      <c r="V354" s="134"/>
      <c r="W354" s="134"/>
      <c r="X354" s="134"/>
    </row>
    <row r="355" spans="21:24" ht="12.75">
      <c r="U355" s="134"/>
      <c r="V355" s="134"/>
      <c r="W355" s="134"/>
      <c r="X355" s="134"/>
    </row>
    <row r="356" spans="21:24" ht="12.75">
      <c r="U356" s="134"/>
      <c r="V356" s="134"/>
      <c r="W356" s="134"/>
      <c r="X356" s="134"/>
    </row>
    <row r="357" spans="21:24" ht="12.75">
      <c r="U357" s="134"/>
      <c r="V357" s="134"/>
      <c r="W357" s="134"/>
      <c r="X357" s="134"/>
    </row>
    <row r="358" spans="21:24" ht="12.75">
      <c r="U358" s="134"/>
      <c r="V358" s="134"/>
      <c r="W358" s="134"/>
      <c r="X358" s="134"/>
    </row>
    <row r="359" spans="21:24" ht="12.75">
      <c r="U359" s="134"/>
      <c r="V359" s="134"/>
      <c r="W359" s="134"/>
      <c r="X359" s="134"/>
    </row>
    <row r="360" spans="21:24" ht="12.75">
      <c r="U360" s="134"/>
      <c r="V360" s="134"/>
      <c r="W360" s="134"/>
      <c r="X360" s="134"/>
    </row>
    <row r="361" spans="21:24" ht="12.75">
      <c r="U361" s="134"/>
      <c r="V361" s="134"/>
      <c r="W361" s="134"/>
      <c r="X361" s="134"/>
    </row>
    <row r="362" spans="21:24" ht="12.75">
      <c r="U362" s="134"/>
      <c r="V362" s="134"/>
      <c r="W362" s="134"/>
      <c r="X362" s="134"/>
    </row>
    <row r="363" spans="21:24" ht="12.75">
      <c r="U363" s="134"/>
      <c r="V363" s="134"/>
      <c r="W363" s="134"/>
      <c r="X363" s="134"/>
    </row>
    <row r="364" spans="21:24" ht="12.75">
      <c r="U364" s="134"/>
      <c r="V364" s="134"/>
      <c r="W364" s="134"/>
      <c r="X364" s="134"/>
    </row>
    <row r="365" spans="21:24" ht="12.75">
      <c r="U365" s="134"/>
      <c r="V365" s="134"/>
      <c r="W365" s="134"/>
      <c r="X365" s="134"/>
    </row>
    <row r="366" spans="21:24" ht="12.75">
      <c r="U366" s="134"/>
      <c r="V366" s="134"/>
      <c r="W366" s="134"/>
      <c r="X366" s="134"/>
    </row>
    <row r="367" spans="21:24" ht="12.75">
      <c r="U367" s="134"/>
      <c r="V367" s="134"/>
      <c r="W367" s="134"/>
      <c r="X367" s="134"/>
    </row>
    <row r="368" spans="21:24" ht="12.75">
      <c r="U368" s="134"/>
      <c r="V368" s="134"/>
      <c r="W368" s="134"/>
      <c r="X368" s="134"/>
    </row>
    <row r="369" spans="21:24" ht="12.75">
      <c r="U369" s="134"/>
      <c r="V369" s="134"/>
      <c r="W369" s="134"/>
      <c r="X369" s="134"/>
    </row>
    <row r="370" spans="21:24" ht="12.75">
      <c r="U370" s="134"/>
      <c r="V370" s="134"/>
      <c r="W370" s="134"/>
      <c r="X370" s="134"/>
    </row>
    <row r="371" spans="21:24" ht="12.75">
      <c r="U371" s="134"/>
      <c r="V371" s="134"/>
      <c r="W371" s="134"/>
      <c r="X371" s="134"/>
    </row>
    <row r="372" spans="21:24" ht="12.75">
      <c r="U372" s="134"/>
      <c r="V372" s="134"/>
      <c r="W372" s="134"/>
      <c r="X372" s="134"/>
    </row>
    <row r="373" spans="21:24" ht="12.75">
      <c r="U373" s="134"/>
      <c r="V373" s="134"/>
      <c r="W373" s="134"/>
      <c r="X373" s="134"/>
    </row>
    <row r="374" spans="21:24" ht="12.75">
      <c r="U374" s="134"/>
      <c r="V374" s="134"/>
      <c r="W374" s="134"/>
      <c r="X374" s="134"/>
    </row>
    <row r="375" spans="21:24" ht="12.75">
      <c r="U375" s="134"/>
      <c r="V375" s="134"/>
      <c r="W375" s="134"/>
      <c r="X375" s="134"/>
    </row>
    <row r="376" spans="21:24" ht="12.75">
      <c r="U376" s="134"/>
      <c r="V376" s="134"/>
      <c r="W376" s="134"/>
      <c r="X376" s="134"/>
    </row>
    <row r="377" spans="21:24" ht="12.75">
      <c r="U377" s="134"/>
      <c r="V377" s="134"/>
      <c r="W377" s="134"/>
      <c r="X377" s="134"/>
    </row>
    <row r="378" spans="21:24" ht="12.75">
      <c r="U378" s="134"/>
      <c r="V378" s="134"/>
      <c r="W378" s="134"/>
      <c r="X378" s="134"/>
    </row>
    <row r="379" spans="21:24" ht="12.75">
      <c r="U379" s="134"/>
      <c r="V379" s="134"/>
      <c r="W379" s="134"/>
      <c r="X379" s="134"/>
    </row>
    <row r="380" spans="21:24" ht="12.75">
      <c r="U380" s="134"/>
      <c r="V380" s="134"/>
      <c r="W380" s="134"/>
      <c r="X380" s="134"/>
    </row>
    <row r="381" spans="21:24" ht="12.75">
      <c r="U381" s="134"/>
      <c r="V381" s="134"/>
      <c r="W381" s="134"/>
      <c r="X381" s="134"/>
    </row>
    <row r="382" spans="21:24" ht="12.75">
      <c r="U382" s="134"/>
      <c r="V382" s="134"/>
      <c r="W382" s="134"/>
      <c r="X382" s="134"/>
    </row>
    <row r="383" spans="21:24" ht="12.75">
      <c r="U383" s="134"/>
      <c r="V383" s="134"/>
      <c r="W383" s="134"/>
      <c r="X383" s="134"/>
    </row>
    <row r="384" spans="21:24" ht="12.75">
      <c r="U384" s="134"/>
      <c r="V384" s="134"/>
      <c r="W384" s="134"/>
      <c r="X384" s="134"/>
    </row>
    <row r="385" spans="21:24" ht="12.75">
      <c r="U385" s="134"/>
      <c r="V385" s="134"/>
      <c r="W385" s="134"/>
      <c r="X385" s="134"/>
    </row>
    <row r="386" spans="21:24" ht="12.75">
      <c r="U386" s="134"/>
      <c r="V386" s="134"/>
      <c r="W386" s="134"/>
      <c r="X386" s="134"/>
    </row>
    <row r="387" spans="21:24" ht="12.75">
      <c r="U387" s="134"/>
      <c r="V387" s="134"/>
      <c r="W387" s="134"/>
      <c r="X387" s="134"/>
    </row>
    <row r="388" spans="21:24" ht="12.75">
      <c r="U388" s="134"/>
      <c r="V388" s="134"/>
      <c r="W388" s="134"/>
      <c r="X388" s="134"/>
    </row>
    <row r="389" spans="21:24" ht="12.75">
      <c r="U389" s="134"/>
      <c r="V389" s="134"/>
      <c r="W389" s="134"/>
      <c r="X389" s="134"/>
    </row>
    <row r="390" spans="21:24" ht="12.75">
      <c r="U390" s="134"/>
      <c r="V390" s="134"/>
      <c r="W390" s="134"/>
      <c r="X390" s="134"/>
    </row>
    <row r="391" spans="21:24" ht="12.75">
      <c r="U391" s="134"/>
      <c r="V391" s="134"/>
      <c r="W391" s="134"/>
      <c r="X391" s="134"/>
    </row>
    <row r="392" spans="21:24" ht="12.75">
      <c r="U392" s="134"/>
      <c r="V392" s="134"/>
      <c r="W392" s="134"/>
      <c r="X392" s="134"/>
    </row>
    <row r="393" spans="21:24" ht="12.75">
      <c r="U393" s="134"/>
      <c r="V393" s="134"/>
      <c r="W393" s="134"/>
      <c r="X393" s="134"/>
    </row>
    <row r="394" spans="21:24" ht="12.75">
      <c r="U394" s="134"/>
      <c r="V394" s="134"/>
      <c r="W394" s="134"/>
      <c r="X394" s="134"/>
    </row>
    <row r="395" spans="21:24" ht="12.75">
      <c r="U395" s="134"/>
      <c r="V395" s="134"/>
      <c r="W395" s="134"/>
      <c r="X395" s="134"/>
    </row>
    <row r="396" spans="21:24" ht="12.75">
      <c r="U396" s="134"/>
      <c r="V396" s="134"/>
      <c r="W396" s="134"/>
      <c r="X396" s="134"/>
    </row>
    <row r="397" spans="21:24" ht="12.75">
      <c r="U397" s="134"/>
      <c r="V397" s="134"/>
      <c r="W397" s="134"/>
      <c r="X397" s="134"/>
    </row>
    <row r="398" spans="21:24" ht="12.75">
      <c r="U398" s="134"/>
      <c r="V398" s="134"/>
      <c r="W398" s="134"/>
      <c r="X398" s="134"/>
    </row>
    <row r="399" spans="21:24" ht="12.75">
      <c r="U399" s="134"/>
      <c r="V399" s="134"/>
      <c r="W399" s="134"/>
      <c r="X399" s="134"/>
    </row>
    <row r="400" spans="21:24" ht="12.75">
      <c r="U400" s="134"/>
      <c r="V400" s="134"/>
      <c r="W400" s="134"/>
      <c r="X400" s="134"/>
    </row>
    <row r="401" spans="21:24" ht="12.75">
      <c r="U401" s="134"/>
      <c r="V401" s="134"/>
      <c r="W401" s="134"/>
      <c r="X401" s="134"/>
    </row>
    <row r="402" spans="21:24" ht="12.75">
      <c r="U402" s="134"/>
      <c r="V402" s="134"/>
      <c r="W402" s="134"/>
      <c r="X402" s="134"/>
    </row>
    <row r="403" spans="21:24" ht="12.75">
      <c r="U403" s="134"/>
      <c r="V403" s="134"/>
      <c r="W403" s="134"/>
      <c r="X403" s="134"/>
    </row>
    <row r="404" spans="21:24" ht="12.75">
      <c r="U404" s="134"/>
      <c r="V404" s="134"/>
      <c r="W404" s="134"/>
      <c r="X404" s="134"/>
    </row>
    <row r="405" spans="21:24" ht="12.75">
      <c r="U405" s="134"/>
      <c r="V405" s="134"/>
      <c r="W405" s="134"/>
      <c r="X405" s="134"/>
    </row>
    <row r="406" spans="21:24" ht="12.75">
      <c r="U406" s="134"/>
      <c r="V406" s="134"/>
      <c r="W406" s="134"/>
      <c r="X406" s="134"/>
    </row>
    <row r="407" spans="21:24" ht="12.75">
      <c r="U407" s="134"/>
      <c r="V407" s="134"/>
      <c r="W407" s="134"/>
      <c r="X407" s="134"/>
    </row>
    <row r="408" spans="21:24" ht="12.75">
      <c r="U408" s="134"/>
      <c r="V408" s="134"/>
      <c r="W408" s="134"/>
      <c r="X408" s="134"/>
    </row>
    <row r="409" spans="21:24" ht="12.75">
      <c r="U409" s="134"/>
      <c r="V409" s="134"/>
      <c r="W409" s="134"/>
      <c r="X409" s="134"/>
    </row>
    <row r="410" spans="21:24" ht="12.75">
      <c r="U410" s="134"/>
      <c r="V410" s="134"/>
      <c r="W410" s="134"/>
      <c r="X410" s="134"/>
    </row>
    <row r="411" spans="21:24" ht="12.75">
      <c r="U411" s="134"/>
      <c r="V411" s="134"/>
      <c r="W411" s="134"/>
      <c r="X411" s="134"/>
    </row>
    <row r="412" spans="21:24" ht="12.75">
      <c r="U412" s="134"/>
      <c r="V412" s="134"/>
      <c r="W412" s="134"/>
      <c r="X412" s="134"/>
    </row>
    <row r="413" spans="21:24" ht="12.75">
      <c r="U413" s="134"/>
      <c r="V413" s="134"/>
      <c r="W413" s="134"/>
      <c r="X413" s="134"/>
    </row>
    <row r="414" spans="21:24" ht="12.75">
      <c r="U414" s="134"/>
      <c r="V414" s="134"/>
      <c r="W414" s="134"/>
      <c r="X414" s="134"/>
    </row>
    <row r="415" spans="21:24" ht="12.75">
      <c r="U415" s="134"/>
      <c r="V415" s="134"/>
      <c r="W415" s="134"/>
      <c r="X415" s="134"/>
    </row>
    <row r="416" spans="21:24" ht="12.75">
      <c r="U416" s="134"/>
      <c r="V416" s="134"/>
      <c r="W416" s="134"/>
      <c r="X416" s="134"/>
    </row>
    <row r="417" spans="21:24" ht="12.75">
      <c r="U417" s="134"/>
      <c r="V417" s="134"/>
      <c r="W417" s="134"/>
      <c r="X417" s="134"/>
    </row>
    <row r="418" spans="21:24" ht="12.75">
      <c r="U418" s="134"/>
      <c r="V418" s="134"/>
      <c r="W418" s="134"/>
      <c r="X418" s="134"/>
    </row>
    <row r="419" spans="21:24" ht="12.75">
      <c r="U419" s="134"/>
      <c r="V419" s="134"/>
      <c r="W419" s="134"/>
      <c r="X419" s="134"/>
    </row>
    <row r="420" spans="21:24" ht="12.75">
      <c r="U420" s="134"/>
      <c r="V420" s="134"/>
      <c r="W420" s="134"/>
      <c r="X420" s="134"/>
    </row>
    <row r="421" spans="21:24" ht="12.75">
      <c r="U421" s="134"/>
      <c r="V421" s="134"/>
      <c r="W421" s="134"/>
      <c r="X421" s="134"/>
    </row>
    <row r="422" spans="21:24" ht="12.75">
      <c r="U422" s="134"/>
      <c r="V422" s="134"/>
      <c r="W422" s="134"/>
      <c r="X422" s="134"/>
    </row>
    <row r="423" spans="21:24" ht="12.75">
      <c r="U423" s="134"/>
      <c r="V423" s="134"/>
      <c r="W423" s="134"/>
      <c r="X423" s="134"/>
    </row>
    <row r="424" spans="21:24" ht="12.75">
      <c r="U424" s="134"/>
      <c r="V424" s="134"/>
      <c r="W424" s="134"/>
      <c r="X424" s="134"/>
    </row>
    <row r="425" spans="21:24" ht="12.75">
      <c r="U425" s="134"/>
      <c r="V425" s="134"/>
      <c r="W425" s="134"/>
      <c r="X425" s="134"/>
    </row>
    <row r="426" spans="21:24" ht="12.75">
      <c r="U426" s="134"/>
      <c r="V426" s="134"/>
      <c r="W426" s="134"/>
      <c r="X426" s="134"/>
    </row>
    <row r="427" spans="21:24" ht="12.75">
      <c r="U427" s="134"/>
      <c r="V427" s="134"/>
      <c r="W427" s="134"/>
      <c r="X427" s="134"/>
    </row>
    <row r="428" spans="21:24" ht="12.75">
      <c r="U428" s="134"/>
      <c r="V428" s="134"/>
      <c r="W428" s="134"/>
      <c r="X428" s="134"/>
    </row>
    <row r="429" spans="21:24" ht="12.75">
      <c r="U429" s="134"/>
      <c r="V429" s="134"/>
      <c r="W429" s="134"/>
      <c r="X429" s="134"/>
    </row>
    <row r="430" spans="21:24" ht="12.75">
      <c r="U430" s="134"/>
      <c r="V430" s="134"/>
      <c r="W430" s="134"/>
      <c r="X430" s="134"/>
    </row>
    <row r="431" spans="21:24" ht="12.75">
      <c r="U431" s="134"/>
      <c r="V431" s="134"/>
      <c r="W431" s="134"/>
      <c r="X431" s="134"/>
    </row>
    <row r="432" spans="21:24" ht="12.75">
      <c r="U432" s="134"/>
      <c r="V432" s="134"/>
      <c r="W432" s="134"/>
      <c r="X432" s="134"/>
    </row>
    <row r="433" spans="21:24" ht="12.75">
      <c r="U433" s="134"/>
      <c r="V433" s="134"/>
      <c r="W433" s="134"/>
      <c r="X433" s="134"/>
    </row>
    <row r="434" spans="21:24" ht="12.75">
      <c r="U434" s="134"/>
      <c r="V434" s="134"/>
      <c r="W434" s="134"/>
      <c r="X434" s="134"/>
    </row>
    <row r="435" spans="21:24" ht="12.75">
      <c r="U435" s="134"/>
      <c r="V435" s="134"/>
      <c r="W435" s="134"/>
      <c r="X435" s="134"/>
    </row>
    <row r="436" spans="21:24" ht="12.75">
      <c r="U436" s="134"/>
      <c r="V436" s="134"/>
      <c r="W436" s="134"/>
      <c r="X436" s="134"/>
    </row>
    <row r="437" spans="21:24" ht="12.75">
      <c r="U437" s="134"/>
      <c r="V437" s="134"/>
      <c r="W437" s="134"/>
      <c r="X437" s="134"/>
    </row>
    <row r="438" spans="21:24" ht="12.75">
      <c r="U438" s="134"/>
      <c r="V438" s="134"/>
      <c r="W438" s="134"/>
      <c r="X438" s="134"/>
    </row>
    <row r="439" spans="21:24" ht="12.75">
      <c r="U439" s="134"/>
      <c r="V439" s="134"/>
      <c r="W439" s="134"/>
      <c r="X439" s="134"/>
    </row>
    <row r="440" spans="21:24" ht="12.75">
      <c r="U440" s="134"/>
      <c r="V440" s="134"/>
      <c r="W440" s="134"/>
      <c r="X440" s="134"/>
    </row>
    <row r="441" spans="21:24" ht="12.75">
      <c r="U441" s="134"/>
      <c r="V441" s="134"/>
      <c r="W441" s="134"/>
      <c r="X441" s="134"/>
    </row>
    <row r="442" spans="21:24" ht="12.75">
      <c r="U442" s="134"/>
      <c r="V442" s="134"/>
      <c r="W442" s="134"/>
      <c r="X442" s="134"/>
    </row>
    <row r="443" spans="21:24" ht="12.75">
      <c r="U443" s="134"/>
      <c r="V443" s="134"/>
      <c r="W443" s="134"/>
      <c r="X443" s="134"/>
    </row>
    <row r="444" spans="21:24" ht="12.75">
      <c r="U444" s="134"/>
      <c r="V444" s="134"/>
      <c r="W444" s="134"/>
      <c r="X444" s="134"/>
    </row>
    <row r="445" spans="21:24" ht="12.75">
      <c r="U445" s="134"/>
      <c r="V445" s="134"/>
      <c r="W445" s="134"/>
      <c r="X445" s="134"/>
    </row>
    <row r="446" spans="21:24" ht="12.75">
      <c r="U446" s="134"/>
      <c r="V446" s="134"/>
      <c r="W446" s="134"/>
      <c r="X446" s="134"/>
    </row>
    <row r="447" spans="21:24" ht="12.75">
      <c r="U447" s="134"/>
      <c r="V447" s="134"/>
      <c r="W447" s="134"/>
      <c r="X447" s="134"/>
    </row>
    <row r="448" spans="21:24" ht="12.75">
      <c r="U448" s="134"/>
      <c r="V448" s="134"/>
      <c r="W448" s="134"/>
      <c r="X448" s="134"/>
    </row>
    <row r="449" spans="21:24" ht="12.75">
      <c r="U449" s="134"/>
      <c r="V449" s="134"/>
      <c r="W449" s="134"/>
      <c r="X449" s="134"/>
    </row>
    <row r="450" spans="21:24" ht="12.75">
      <c r="U450" s="134"/>
      <c r="V450" s="134"/>
      <c r="W450" s="134"/>
      <c r="X450" s="134"/>
    </row>
    <row r="451" spans="21:24" ht="12.75">
      <c r="U451" s="134"/>
      <c r="V451" s="134"/>
      <c r="W451" s="134"/>
      <c r="X451" s="134"/>
    </row>
    <row r="452" spans="21:24" ht="12.75">
      <c r="U452" s="134"/>
      <c r="V452" s="134"/>
      <c r="W452" s="134"/>
      <c r="X452" s="134"/>
    </row>
    <row r="453" spans="21:24" ht="12.75">
      <c r="U453" s="134"/>
      <c r="V453" s="134"/>
      <c r="W453" s="134"/>
      <c r="X453" s="134"/>
    </row>
    <row r="454" spans="21:24" ht="12.75">
      <c r="U454" s="134"/>
      <c r="V454" s="134"/>
      <c r="W454" s="134"/>
      <c r="X454" s="134"/>
    </row>
    <row r="455" spans="21:24" ht="12.75">
      <c r="U455" s="134"/>
      <c r="V455" s="134"/>
      <c r="W455" s="134"/>
      <c r="X455" s="134"/>
    </row>
    <row r="456" spans="21:24" ht="12.75">
      <c r="U456" s="134"/>
      <c r="V456" s="134"/>
      <c r="W456" s="134"/>
      <c r="X456" s="134"/>
    </row>
    <row r="457" spans="21:24" ht="12.75">
      <c r="U457" s="134"/>
      <c r="V457" s="134"/>
      <c r="W457" s="134"/>
      <c r="X457" s="134"/>
    </row>
    <row r="458" spans="21:24" ht="12.75">
      <c r="U458" s="134"/>
      <c r="V458" s="134"/>
      <c r="W458" s="134"/>
      <c r="X458" s="134"/>
    </row>
    <row r="459" spans="21:24" ht="12.75">
      <c r="U459" s="134"/>
      <c r="V459" s="134"/>
      <c r="W459" s="134"/>
      <c r="X459" s="134"/>
    </row>
    <row r="460" spans="21:24" ht="12.75">
      <c r="U460" s="134"/>
      <c r="V460" s="134"/>
      <c r="W460" s="134"/>
      <c r="X460" s="134"/>
    </row>
    <row r="461" spans="21:24" ht="12.75">
      <c r="U461" s="134"/>
      <c r="V461" s="134"/>
      <c r="W461" s="134"/>
      <c r="X461" s="134"/>
    </row>
    <row r="462" spans="21:24" ht="12.75">
      <c r="U462" s="134"/>
      <c r="V462" s="134"/>
      <c r="W462" s="134"/>
      <c r="X462" s="134"/>
    </row>
    <row r="463" spans="21:24" ht="12.75">
      <c r="U463" s="134"/>
      <c r="V463" s="134"/>
      <c r="W463" s="134"/>
      <c r="X463" s="134"/>
    </row>
    <row r="464" spans="21:24" ht="12.75">
      <c r="U464" s="134"/>
      <c r="V464" s="134"/>
      <c r="W464" s="134"/>
      <c r="X464" s="134"/>
    </row>
    <row r="465" spans="21:24" ht="12.75">
      <c r="U465" s="134"/>
      <c r="V465" s="134"/>
      <c r="W465" s="134"/>
      <c r="X465" s="134"/>
    </row>
    <row r="466" spans="21:24" ht="12.75">
      <c r="U466" s="134"/>
      <c r="V466" s="134"/>
      <c r="W466" s="134"/>
      <c r="X466" s="134"/>
    </row>
    <row r="467" spans="21:24" ht="12.75">
      <c r="U467" s="134"/>
      <c r="V467" s="134"/>
      <c r="W467" s="134"/>
      <c r="X467" s="134"/>
    </row>
    <row r="468" spans="21:24" ht="12.75">
      <c r="U468" s="134"/>
      <c r="V468" s="134"/>
      <c r="W468" s="134"/>
      <c r="X468" s="134"/>
    </row>
    <row r="469" spans="21:24" ht="12.75">
      <c r="U469" s="134"/>
      <c r="V469" s="134"/>
      <c r="W469" s="134"/>
      <c r="X469" s="134"/>
    </row>
    <row r="470" spans="21:24" ht="12.75">
      <c r="U470" s="134"/>
      <c r="V470" s="134"/>
      <c r="W470" s="134"/>
      <c r="X470" s="134"/>
    </row>
    <row r="471" spans="21:24" ht="12.75">
      <c r="U471" s="134"/>
      <c r="V471" s="134"/>
      <c r="W471" s="134"/>
      <c r="X471" s="134"/>
    </row>
    <row r="472" spans="21:24" ht="12.75">
      <c r="U472" s="134"/>
      <c r="V472" s="134"/>
      <c r="W472" s="134"/>
      <c r="X472" s="134"/>
    </row>
    <row r="473" spans="21:24" ht="12.75">
      <c r="U473" s="134"/>
      <c r="V473" s="134"/>
      <c r="W473" s="134"/>
      <c r="X473" s="134"/>
    </row>
    <row r="474" spans="21:24" ht="12.75">
      <c r="U474" s="134"/>
      <c r="V474" s="134"/>
      <c r="W474" s="134"/>
      <c r="X474" s="134"/>
    </row>
    <row r="475" spans="21:24" ht="12.75">
      <c r="U475" s="134"/>
      <c r="V475" s="134"/>
      <c r="W475" s="134"/>
      <c r="X475" s="134"/>
    </row>
    <row r="476" spans="21:24" ht="12.75">
      <c r="U476" s="134"/>
      <c r="V476" s="134"/>
      <c r="W476" s="134"/>
      <c r="X476" s="134"/>
    </row>
    <row r="477" spans="21:24" ht="12.75">
      <c r="U477" s="134"/>
      <c r="V477" s="134"/>
      <c r="W477" s="134"/>
      <c r="X477" s="134"/>
    </row>
    <row r="478" spans="21:24" ht="12.75">
      <c r="U478" s="134"/>
      <c r="V478" s="134"/>
      <c r="W478" s="134"/>
      <c r="X478" s="134"/>
    </row>
    <row r="479" spans="21:24" ht="12.75">
      <c r="U479" s="134"/>
      <c r="V479" s="134"/>
      <c r="W479" s="134"/>
      <c r="X479" s="134"/>
    </row>
    <row r="480" spans="21:24" ht="12.75">
      <c r="U480" s="134"/>
      <c r="V480" s="134"/>
      <c r="W480" s="134"/>
      <c r="X480" s="134"/>
    </row>
    <row r="481" spans="21:24" ht="12.75">
      <c r="U481" s="134"/>
      <c r="V481" s="134"/>
      <c r="W481" s="134"/>
      <c r="X481" s="134"/>
    </row>
    <row r="482" spans="21:24" ht="12.75">
      <c r="U482" s="134"/>
      <c r="V482" s="134"/>
      <c r="W482" s="134"/>
      <c r="X482" s="134"/>
    </row>
    <row r="483" spans="21:24" ht="12.75">
      <c r="U483" s="134"/>
      <c r="V483" s="134"/>
      <c r="W483" s="134"/>
      <c r="X483" s="134"/>
    </row>
    <row r="484" spans="21:24" ht="12.75">
      <c r="U484" s="134"/>
      <c r="V484" s="134"/>
      <c r="W484" s="134"/>
      <c r="X484" s="134"/>
    </row>
    <row r="485" spans="21:24" ht="12.75">
      <c r="U485" s="134"/>
      <c r="V485" s="134"/>
      <c r="W485" s="134"/>
      <c r="X485" s="134"/>
    </row>
    <row r="486" spans="21:24" ht="12.75">
      <c r="U486" s="134"/>
      <c r="V486" s="134"/>
      <c r="W486" s="134"/>
      <c r="X486" s="134"/>
    </row>
    <row r="487" spans="21:24" ht="12.75">
      <c r="U487" s="134"/>
      <c r="V487" s="134"/>
      <c r="W487" s="134"/>
      <c r="X487" s="134"/>
    </row>
    <row r="488" spans="21:24" ht="12.75">
      <c r="U488" s="134"/>
      <c r="V488" s="134"/>
      <c r="W488" s="134"/>
      <c r="X488" s="134"/>
    </row>
    <row r="489" spans="21:24" ht="12.75">
      <c r="U489" s="134"/>
      <c r="V489" s="134"/>
      <c r="W489" s="134"/>
      <c r="X489" s="134"/>
    </row>
    <row r="490" spans="21:24" ht="12.75">
      <c r="U490" s="134"/>
      <c r="V490" s="134"/>
      <c r="W490" s="134"/>
      <c r="X490" s="134"/>
    </row>
    <row r="491" spans="21:24" ht="12.75">
      <c r="U491" s="134"/>
      <c r="V491" s="134"/>
      <c r="W491" s="134"/>
      <c r="X491" s="134"/>
    </row>
    <row r="492" spans="21:24" ht="12.75">
      <c r="U492" s="134"/>
      <c r="V492" s="134"/>
      <c r="W492" s="134"/>
      <c r="X492" s="134"/>
    </row>
    <row r="493" spans="21:24" ht="12.75">
      <c r="U493" s="134"/>
      <c r="V493" s="134"/>
      <c r="W493" s="134"/>
      <c r="X493" s="134"/>
    </row>
    <row r="494" spans="21:24" ht="12.75">
      <c r="U494" s="134"/>
      <c r="V494" s="134"/>
      <c r="W494" s="134"/>
      <c r="X494" s="134"/>
    </row>
    <row r="495" spans="21:24" ht="12.75">
      <c r="U495" s="134"/>
      <c r="V495" s="134"/>
      <c r="W495" s="134"/>
      <c r="X495" s="134"/>
    </row>
    <row r="496" spans="21:24" ht="12.75">
      <c r="U496" s="134"/>
      <c r="V496" s="134"/>
      <c r="W496" s="134"/>
      <c r="X496" s="134"/>
    </row>
    <row r="497" spans="21:24" ht="12.75">
      <c r="U497" s="134"/>
      <c r="V497" s="134"/>
      <c r="W497" s="134"/>
      <c r="X497" s="134"/>
    </row>
    <row r="498" spans="21:24" ht="12.75">
      <c r="U498" s="134"/>
      <c r="V498" s="134"/>
      <c r="W498" s="134"/>
      <c r="X498" s="134"/>
    </row>
    <row r="499" spans="21:24" ht="12.75">
      <c r="U499" s="134"/>
      <c r="V499" s="134"/>
      <c r="W499" s="134"/>
      <c r="X499" s="134"/>
    </row>
    <row r="500" spans="21:24" ht="12.75">
      <c r="U500" s="134"/>
      <c r="V500" s="134"/>
      <c r="W500" s="134"/>
      <c r="X500" s="134"/>
    </row>
    <row r="501" spans="21:24" ht="12.75">
      <c r="U501" s="134"/>
      <c r="V501" s="134"/>
      <c r="W501" s="134"/>
      <c r="X501" s="134"/>
    </row>
    <row r="502" spans="21:24" ht="12.75">
      <c r="U502" s="134"/>
      <c r="V502" s="134"/>
      <c r="W502" s="134"/>
      <c r="X502" s="134"/>
    </row>
    <row r="503" spans="21:24" ht="12.75">
      <c r="U503" s="134"/>
      <c r="V503" s="134"/>
      <c r="W503" s="134"/>
      <c r="X503" s="134"/>
    </row>
    <row r="504" spans="21:24" ht="12.75">
      <c r="U504" s="134"/>
      <c r="V504" s="134"/>
      <c r="W504" s="134"/>
      <c r="X504" s="134"/>
    </row>
    <row r="505" spans="21:24" ht="12.75">
      <c r="U505" s="134"/>
      <c r="V505" s="134"/>
      <c r="W505" s="134"/>
      <c r="X505" s="134"/>
    </row>
    <row r="506" spans="21:24" ht="12.75">
      <c r="U506" s="134"/>
      <c r="V506" s="134"/>
      <c r="W506" s="134"/>
      <c r="X506" s="134"/>
    </row>
    <row r="507" spans="21:24" ht="12.75">
      <c r="U507" s="134"/>
      <c r="V507" s="134"/>
      <c r="W507" s="134"/>
      <c r="X507" s="134"/>
    </row>
    <row r="508" spans="21:24" ht="12.75">
      <c r="U508" s="134"/>
      <c r="V508" s="134"/>
      <c r="W508" s="134"/>
      <c r="X508" s="134"/>
    </row>
    <row r="509" spans="21:24" ht="12.75">
      <c r="U509" s="134"/>
      <c r="V509" s="134"/>
      <c r="W509" s="134"/>
      <c r="X509" s="134"/>
    </row>
    <row r="510" spans="21:24" ht="12.75">
      <c r="U510" s="134"/>
      <c r="V510" s="134"/>
      <c r="W510" s="134"/>
      <c r="X510" s="134"/>
    </row>
    <row r="511" spans="21:24" ht="12.75">
      <c r="U511" s="134"/>
      <c r="V511" s="134"/>
      <c r="W511" s="134"/>
      <c r="X511" s="134"/>
    </row>
    <row r="512" spans="21:24" ht="12.75">
      <c r="U512" s="134"/>
      <c r="V512" s="134"/>
      <c r="W512" s="134"/>
      <c r="X512" s="134"/>
    </row>
    <row r="513" spans="21:24" ht="12.75">
      <c r="U513" s="134"/>
      <c r="V513" s="134"/>
      <c r="W513" s="134"/>
      <c r="X513" s="134"/>
    </row>
    <row r="514" spans="21:24" ht="12.75">
      <c r="U514" s="134"/>
      <c r="V514" s="134"/>
      <c r="W514" s="134"/>
      <c r="X514" s="134"/>
    </row>
    <row r="515" spans="21:24" ht="12.75">
      <c r="U515" s="134"/>
      <c r="V515" s="134"/>
      <c r="W515" s="134"/>
      <c r="X515" s="134"/>
    </row>
    <row r="516" spans="21:24" ht="12.75">
      <c r="U516" s="134"/>
      <c r="V516" s="134"/>
      <c r="W516" s="134"/>
      <c r="X516" s="134"/>
    </row>
    <row r="517" spans="21:24" ht="12.75">
      <c r="U517" s="134"/>
      <c r="V517" s="134"/>
      <c r="W517" s="134"/>
      <c r="X517" s="134"/>
    </row>
    <row r="518" spans="21:24" ht="12.75">
      <c r="U518" s="134"/>
      <c r="V518" s="134"/>
      <c r="W518" s="134"/>
      <c r="X518" s="134"/>
    </row>
    <row r="519" spans="21:24" ht="12.75">
      <c r="U519" s="134"/>
      <c r="V519" s="134"/>
      <c r="W519" s="134"/>
      <c r="X519" s="134"/>
    </row>
    <row r="520" spans="21:24" ht="12.75">
      <c r="U520" s="134"/>
      <c r="V520" s="134"/>
      <c r="W520" s="134"/>
      <c r="X520" s="134"/>
    </row>
    <row r="521" spans="21:24" ht="12.75">
      <c r="U521" s="134"/>
      <c r="V521" s="134"/>
      <c r="W521" s="134"/>
      <c r="X521" s="134"/>
    </row>
    <row r="522" spans="21:24" ht="12.75">
      <c r="U522" s="134"/>
      <c r="V522" s="134"/>
      <c r="W522" s="134"/>
      <c r="X522" s="134"/>
    </row>
    <row r="523" spans="21:24" ht="12.75">
      <c r="U523" s="134"/>
      <c r="V523" s="134"/>
      <c r="W523" s="134"/>
      <c r="X523" s="134"/>
    </row>
    <row r="524" spans="21:24" ht="12.75">
      <c r="U524" s="134"/>
      <c r="V524" s="134"/>
      <c r="W524" s="134"/>
      <c r="X524" s="134"/>
    </row>
    <row r="525" spans="21:24" ht="12.75">
      <c r="U525" s="134"/>
      <c r="V525" s="134"/>
      <c r="W525" s="134"/>
      <c r="X525" s="134"/>
    </row>
    <row r="526" spans="21:24" ht="12.75">
      <c r="U526" s="134"/>
      <c r="V526" s="134"/>
      <c r="W526" s="134"/>
      <c r="X526" s="134"/>
    </row>
    <row r="527" spans="21:24" ht="12.75">
      <c r="U527" s="134"/>
      <c r="V527" s="134"/>
      <c r="W527" s="134"/>
      <c r="X527" s="134"/>
    </row>
    <row r="528" spans="21:24" ht="12.75">
      <c r="U528" s="134"/>
      <c r="V528" s="134"/>
      <c r="W528" s="134"/>
      <c r="X528" s="134"/>
    </row>
    <row r="529" spans="21:24" ht="12.75">
      <c r="U529" s="134"/>
      <c r="V529" s="134"/>
      <c r="W529" s="134"/>
      <c r="X529" s="134"/>
    </row>
    <row r="530" spans="21:24" ht="12.75">
      <c r="U530" s="134"/>
      <c r="V530" s="134"/>
      <c r="W530" s="134"/>
      <c r="X530" s="134"/>
    </row>
    <row r="531" spans="21:24" ht="12.75">
      <c r="U531" s="134"/>
      <c r="V531" s="134"/>
      <c r="W531" s="134"/>
      <c r="X531" s="134"/>
    </row>
    <row r="532" spans="21:24" ht="12.75">
      <c r="U532" s="134"/>
      <c r="V532" s="134"/>
      <c r="W532" s="134"/>
      <c r="X532" s="134"/>
    </row>
    <row r="533" spans="21:24" ht="12.75">
      <c r="U533" s="134"/>
      <c r="V533" s="134"/>
      <c r="W533" s="134"/>
      <c r="X533" s="134"/>
    </row>
    <row r="534" spans="21:24" ht="12.75">
      <c r="U534" s="134"/>
      <c r="V534" s="134"/>
      <c r="W534" s="134"/>
      <c r="X534" s="134"/>
    </row>
    <row r="535" spans="21:24" ht="12.75">
      <c r="U535" s="134"/>
      <c r="V535" s="134"/>
      <c r="W535" s="134"/>
      <c r="X535" s="134"/>
    </row>
    <row r="536" spans="21:24" ht="12.75">
      <c r="U536" s="134"/>
      <c r="V536" s="134"/>
      <c r="W536" s="134"/>
      <c r="X536" s="134"/>
    </row>
    <row r="537" spans="21:24" ht="12.75">
      <c r="U537" s="134"/>
      <c r="V537" s="134"/>
      <c r="W537" s="134"/>
      <c r="X537" s="134"/>
    </row>
    <row r="538" spans="21:24" ht="12.75">
      <c r="U538" s="134"/>
      <c r="V538" s="134"/>
      <c r="W538" s="134"/>
      <c r="X538" s="134"/>
    </row>
    <row r="539" spans="21:24" ht="12.75">
      <c r="U539" s="134"/>
      <c r="V539" s="134"/>
      <c r="W539" s="134"/>
      <c r="X539" s="134"/>
    </row>
    <row r="540" spans="21:24" ht="12.75">
      <c r="U540" s="134"/>
      <c r="V540" s="134"/>
      <c r="W540" s="134"/>
      <c r="X540" s="134"/>
    </row>
    <row r="541" spans="21:24" ht="12.75">
      <c r="U541" s="134"/>
      <c r="V541" s="134"/>
      <c r="W541" s="134"/>
      <c r="X541" s="134"/>
    </row>
    <row r="542" spans="21:24" ht="12.75">
      <c r="U542" s="134"/>
      <c r="V542" s="134"/>
      <c r="W542" s="134"/>
      <c r="X542" s="134"/>
    </row>
    <row r="543" spans="21:24" ht="12.75">
      <c r="U543" s="134"/>
      <c r="V543" s="134"/>
      <c r="W543" s="134"/>
      <c r="X543" s="134"/>
    </row>
    <row r="544" spans="21:24" ht="12.75">
      <c r="U544" s="134"/>
      <c r="V544" s="134"/>
      <c r="W544" s="134"/>
      <c r="X544" s="134"/>
    </row>
    <row r="545" spans="21:24" ht="12.75">
      <c r="U545" s="134"/>
      <c r="V545" s="134"/>
      <c r="W545" s="134"/>
      <c r="X545" s="134"/>
    </row>
    <row r="546" spans="21:24" ht="12.75">
      <c r="U546" s="134"/>
      <c r="V546" s="134"/>
      <c r="W546" s="134"/>
      <c r="X546" s="134"/>
    </row>
    <row r="547" spans="21:24" ht="12.75">
      <c r="U547" s="134"/>
      <c r="V547" s="134"/>
      <c r="W547" s="134"/>
      <c r="X547" s="134"/>
    </row>
    <row r="548" spans="21:24" ht="12.75">
      <c r="U548" s="134"/>
      <c r="V548" s="134"/>
      <c r="W548" s="134"/>
      <c r="X548" s="134"/>
    </row>
    <row r="549" spans="21:24" ht="12.75">
      <c r="U549" s="134"/>
      <c r="V549" s="134"/>
      <c r="W549" s="134"/>
      <c r="X549" s="134"/>
    </row>
    <row r="550" spans="21:24" ht="12.75">
      <c r="U550" s="134"/>
      <c r="V550" s="134"/>
      <c r="W550" s="134"/>
      <c r="X550" s="134"/>
    </row>
    <row r="551" spans="21:24" ht="12.75">
      <c r="U551" s="134"/>
      <c r="V551" s="134"/>
      <c r="W551" s="134"/>
      <c r="X551" s="134"/>
    </row>
    <row r="552" spans="21:24" ht="12.75">
      <c r="U552" s="134"/>
      <c r="V552" s="134"/>
      <c r="W552" s="134"/>
      <c r="X552" s="134"/>
    </row>
    <row r="553" spans="21:24" ht="12.75">
      <c r="U553" s="134"/>
      <c r="V553" s="134"/>
      <c r="W553" s="134"/>
      <c r="X553" s="134"/>
    </row>
    <row r="554" spans="21:24" ht="12.75">
      <c r="U554" s="134"/>
      <c r="V554" s="134"/>
      <c r="W554" s="134"/>
      <c r="X554" s="134"/>
    </row>
    <row r="555" spans="21:24" ht="12.75">
      <c r="U555" s="134"/>
      <c r="V555" s="134"/>
      <c r="W555" s="134"/>
      <c r="X555" s="134"/>
    </row>
    <row r="556" spans="21:24" ht="12.75">
      <c r="U556" s="134"/>
      <c r="V556" s="134"/>
      <c r="W556" s="134"/>
      <c r="X556" s="134"/>
    </row>
    <row r="557" spans="21:24" ht="12.75">
      <c r="U557" s="134"/>
      <c r="V557" s="134"/>
      <c r="W557" s="134"/>
      <c r="X557" s="134"/>
    </row>
    <row r="558" spans="21:24" ht="12.75">
      <c r="U558" s="134"/>
      <c r="V558" s="134"/>
      <c r="W558" s="134"/>
      <c r="X558" s="134"/>
    </row>
    <row r="559" spans="21:24" ht="12.75">
      <c r="U559" s="134"/>
      <c r="V559" s="134"/>
      <c r="W559" s="134"/>
      <c r="X559" s="134"/>
    </row>
    <row r="560" spans="21:24" ht="12.75">
      <c r="U560" s="134"/>
      <c r="V560" s="134"/>
      <c r="W560" s="134"/>
      <c r="X560" s="134"/>
    </row>
    <row r="561" spans="21:24" ht="12.75">
      <c r="U561" s="134"/>
      <c r="V561" s="134"/>
      <c r="W561" s="134"/>
      <c r="X561" s="134"/>
    </row>
    <row r="562" spans="21:24" ht="12.75">
      <c r="U562" s="134"/>
      <c r="V562" s="134"/>
      <c r="W562" s="134"/>
      <c r="X562" s="134"/>
    </row>
    <row r="563" spans="21:24" ht="12.75">
      <c r="U563" s="134"/>
      <c r="V563" s="134"/>
      <c r="W563" s="134"/>
      <c r="X563" s="134"/>
    </row>
    <row r="564" spans="21:24" ht="12.75">
      <c r="U564" s="134"/>
      <c r="V564" s="134"/>
      <c r="W564" s="134"/>
      <c r="X564" s="134"/>
    </row>
    <row r="565" spans="21:24" ht="12.75">
      <c r="U565" s="134"/>
      <c r="V565" s="134"/>
      <c r="W565" s="134"/>
      <c r="X565" s="134"/>
    </row>
    <row r="566" spans="21:24" ht="12.75">
      <c r="U566" s="134"/>
      <c r="V566" s="134"/>
      <c r="W566" s="134"/>
      <c r="X566" s="134"/>
    </row>
    <row r="567" spans="21:24" ht="12.75">
      <c r="U567" s="134"/>
      <c r="V567" s="134"/>
      <c r="W567" s="134"/>
      <c r="X567" s="134"/>
    </row>
    <row r="568" spans="21:24" ht="12.75">
      <c r="U568" s="134"/>
      <c r="V568" s="134"/>
      <c r="W568" s="134"/>
      <c r="X568" s="134"/>
    </row>
    <row r="569" spans="21:24" ht="12.75">
      <c r="U569" s="134"/>
      <c r="V569" s="134"/>
      <c r="W569" s="134"/>
      <c r="X569" s="134"/>
    </row>
    <row r="570" spans="21:24" ht="12.75">
      <c r="U570" s="134"/>
      <c r="V570" s="134"/>
      <c r="W570" s="134"/>
      <c r="X570" s="134"/>
    </row>
    <row r="571" spans="21:24" ht="12.75">
      <c r="U571" s="134"/>
      <c r="V571" s="134"/>
      <c r="W571" s="134"/>
      <c r="X571" s="134"/>
    </row>
    <row r="572" spans="21:24" ht="12.75">
      <c r="U572" s="134"/>
      <c r="V572" s="134"/>
      <c r="W572" s="134"/>
      <c r="X572" s="134"/>
    </row>
    <row r="573" spans="21:24" ht="12.75">
      <c r="U573" s="134"/>
      <c r="V573" s="134"/>
      <c r="W573" s="134"/>
      <c r="X573" s="134"/>
    </row>
    <row r="574" spans="21:24" ht="12.75">
      <c r="U574" s="134"/>
      <c r="V574" s="134"/>
      <c r="W574" s="134"/>
      <c r="X574" s="134"/>
    </row>
    <row r="575" spans="21:24" ht="12.75">
      <c r="U575" s="134"/>
      <c r="V575" s="134"/>
      <c r="W575" s="134"/>
      <c r="X575" s="134"/>
    </row>
    <row r="576" spans="21:24" ht="12.75">
      <c r="U576" s="134"/>
      <c r="V576" s="134"/>
      <c r="W576" s="134"/>
      <c r="X576" s="134"/>
    </row>
    <row r="577" spans="21:24" ht="12.75">
      <c r="U577" s="134"/>
      <c r="V577" s="134"/>
      <c r="W577" s="134"/>
      <c r="X577" s="134"/>
    </row>
    <row r="578" spans="21:24" ht="12.75">
      <c r="U578" s="134"/>
      <c r="V578" s="134"/>
      <c r="W578" s="134"/>
      <c r="X578" s="134"/>
    </row>
    <row r="579" spans="21:24" ht="12.75">
      <c r="U579" s="134"/>
      <c r="V579" s="134"/>
      <c r="W579" s="134"/>
      <c r="X579" s="134"/>
    </row>
    <row r="580" spans="21:24" ht="12.75">
      <c r="U580" s="134"/>
      <c r="V580" s="134"/>
      <c r="W580" s="134"/>
      <c r="X580" s="134"/>
    </row>
    <row r="581" spans="21:24" ht="12.75">
      <c r="U581" s="134"/>
      <c r="V581" s="134"/>
      <c r="W581" s="134"/>
      <c r="X581" s="134"/>
    </row>
    <row r="582" spans="21:24" ht="12.75">
      <c r="U582" s="134"/>
      <c r="V582" s="134"/>
      <c r="W582" s="134"/>
      <c r="X582" s="134"/>
    </row>
    <row r="583" spans="21:24" ht="12.75">
      <c r="U583" s="134"/>
      <c r="V583" s="134"/>
      <c r="W583" s="134"/>
      <c r="X583" s="134"/>
    </row>
    <row r="584" spans="21:24" ht="12.75">
      <c r="U584" s="134"/>
      <c r="V584" s="134"/>
      <c r="W584" s="134"/>
      <c r="X584" s="134"/>
    </row>
    <row r="585" spans="21:24" ht="12.75">
      <c r="U585" s="134"/>
      <c r="V585" s="134"/>
      <c r="W585" s="134"/>
      <c r="X585" s="134"/>
    </row>
    <row r="586" spans="21:24" ht="12.75">
      <c r="U586" s="134"/>
      <c r="V586" s="134"/>
      <c r="W586" s="134"/>
      <c r="X586" s="134"/>
    </row>
    <row r="587" spans="21:24" ht="12.75">
      <c r="U587" s="134"/>
      <c r="V587" s="134"/>
      <c r="W587" s="134"/>
      <c r="X587" s="134"/>
    </row>
    <row r="588" spans="21:24" ht="12.75">
      <c r="U588" s="134"/>
      <c r="V588" s="134"/>
      <c r="W588" s="134"/>
      <c r="X588" s="134"/>
    </row>
    <row r="589" spans="21:24" ht="12.75">
      <c r="U589" s="134"/>
      <c r="V589" s="134"/>
      <c r="W589" s="134"/>
      <c r="X589" s="134"/>
    </row>
    <row r="590" spans="21:24" ht="12.75">
      <c r="U590" s="134"/>
      <c r="V590" s="134"/>
      <c r="W590" s="134"/>
      <c r="X590" s="134"/>
    </row>
    <row r="591" spans="21:24" ht="12.75">
      <c r="U591" s="134"/>
      <c r="V591" s="134"/>
      <c r="W591" s="134"/>
      <c r="X591" s="134"/>
    </row>
    <row r="592" spans="21:24" ht="12.75">
      <c r="U592" s="134"/>
      <c r="V592" s="134"/>
      <c r="W592" s="134"/>
      <c r="X592" s="134"/>
    </row>
    <row r="593" spans="21:24" ht="12.75">
      <c r="U593" s="134"/>
      <c r="V593" s="134"/>
      <c r="W593" s="134"/>
      <c r="X593" s="134"/>
    </row>
    <row r="594" spans="21:24" ht="12.75">
      <c r="U594" s="134"/>
      <c r="V594" s="134"/>
      <c r="W594" s="134"/>
      <c r="X594" s="134"/>
    </row>
    <row r="595" spans="21:24" ht="12.75">
      <c r="U595" s="134"/>
      <c r="V595" s="134"/>
      <c r="W595" s="134"/>
      <c r="X595" s="134"/>
    </row>
    <row r="596" spans="21:24" ht="12.75">
      <c r="U596" s="134"/>
      <c r="V596" s="134"/>
      <c r="W596" s="134"/>
      <c r="X596" s="134"/>
    </row>
    <row r="597" spans="21:24" ht="12.75">
      <c r="U597" s="134"/>
      <c r="V597" s="134"/>
      <c r="W597" s="134"/>
      <c r="X597" s="134"/>
    </row>
    <row r="598" spans="21:24" ht="12.75">
      <c r="U598" s="134"/>
      <c r="V598" s="134"/>
      <c r="W598" s="134"/>
      <c r="X598" s="134"/>
    </row>
    <row r="599" spans="21:24" ht="12.75">
      <c r="U599" s="134"/>
      <c r="V599" s="134"/>
      <c r="W599" s="134"/>
      <c r="X599" s="134"/>
    </row>
    <row r="600" spans="21:24" ht="12.75">
      <c r="U600" s="134"/>
      <c r="V600" s="134"/>
      <c r="W600" s="134"/>
      <c r="X600" s="134"/>
    </row>
    <row r="601" spans="21:24" ht="12.75">
      <c r="U601" s="134"/>
      <c r="V601" s="134"/>
      <c r="W601" s="134"/>
      <c r="X601" s="134"/>
    </row>
    <row r="602" spans="21:24" ht="12.75">
      <c r="U602" s="134"/>
      <c r="V602" s="134"/>
      <c r="W602" s="134"/>
      <c r="X602" s="134"/>
    </row>
    <row r="603" spans="21:24" ht="12.75">
      <c r="U603" s="134"/>
      <c r="V603" s="134"/>
      <c r="W603" s="134"/>
      <c r="X603" s="134"/>
    </row>
    <row r="604" spans="21:24" ht="12.75">
      <c r="U604" s="134"/>
      <c r="V604" s="134"/>
      <c r="W604" s="134"/>
      <c r="X604" s="134"/>
    </row>
    <row r="605" spans="21:24" ht="12.75">
      <c r="U605" s="134"/>
      <c r="V605" s="134"/>
      <c r="W605" s="134"/>
      <c r="X605" s="134"/>
    </row>
    <row r="606" spans="21:24" ht="12.75">
      <c r="U606" s="134"/>
      <c r="V606" s="134"/>
      <c r="W606" s="134"/>
      <c r="X606" s="134"/>
    </row>
    <row r="607" spans="21:24" ht="12.75">
      <c r="U607" s="134"/>
      <c r="V607" s="134"/>
      <c r="W607" s="134"/>
      <c r="X607" s="134"/>
    </row>
    <row r="608" spans="21:24" ht="12.75">
      <c r="U608" s="134"/>
      <c r="V608" s="134"/>
      <c r="W608" s="134"/>
      <c r="X608" s="134"/>
    </row>
    <row r="609" spans="21:24" ht="12.75">
      <c r="U609" s="134"/>
      <c r="V609" s="134"/>
      <c r="W609" s="134"/>
      <c r="X609" s="134"/>
    </row>
    <row r="610" spans="21:24" ht="12.75">
      <c r="U610" s="134"/>
      <c r="V610" s="134"/>
      <c r="W610" s="134"/>
      <c r="X610" s="134"/>
    </row>
    <row r="611" spans="21:24" ht="12.75">
      <c r="U611" s="134"/>
      <c r="V611" s="134"/>
      <c r="W611" s="134"/>
      <c r="X611" s="134"/>
    </row>
    <row r="612" spans="21:24" ht="12.75">
      <c r="U612" s="134"/>
      <c r="V612" s="134"/>
      <c r="W612" s="134"/>
      <c r="X612" s="134"/>
    </row>
    <row r="613" spans="21:24" ht="12.75">
      <c r="U613" s="134"/>
      <c r="V613" s="134"/>
      <c r="W613" s="134"/>
      <c r="X613" s="134"/>
    </row>
    <row r="614" spans="21:24" ht="12.75">
      <c r="U614" s="134"/>
      <c r="V614" s="134"/>
      <c r="W614" s="134"/>
      <c r="X614" s="134"/>
    </row>
    <row r="615" spans="21:24" ht="12.75">
      <c r="U615" s="134"/>
      <c r="V615" s="134"/>
      <c r="W615" s="134"/>
      <c r="X615" s="134"/>
    </row>
    <row r="616" spans="21:24" ht="12.75">
      <c r="U616" s="134"/>
      <c r="V616" s="134"/>
      <c r="W616" s="134"/>
      <c r="X616" s="134"/>
    </row>
    <row r="617" spans="21:24" ht="12.75">
      <c r="U617" s="134"/>
      <c r="V617" s="134"/>
      <c r="W617" s="134"/>
      <c r="X617" s="134"/>
    </row>
    <row r="618" spans="21:24" ht="12.75">
      <c r="U618" s="134"/>
      <c r="V618" s="134"/>
      <c r="W618" s="134"/>
      <c r="X618" s="134"/>
    </row>
    <row r="619" spans="21:24" ht="12.75">
      <c r="U619" s="134"/>
      <c r="V619" s="134"/>
      <c r="W619" s="134"/>
      <c r="X619" s="134"/>
    </row>
    <row r="620" spans="21:24" ht="12.75">
      <c r="U620" s="134"/>
      <c r="V620" s="134"/>
      <c r="W620" s="134"/>
      <c r="X620" s="134"/>
    </row>
    <row r="621" spans="21:24" ht="12.75">
      <c r="U621" s="134"/>
      <c r="V621" s="134"/>
      <c r="W621" s="134"/>
      <c r="X621" s="134"/>
    </row>
    <row r="622" spans="21:24" ht="12.75">
      <c r="U622" s="134"/>
      <c r="V622" s="134"/>
      <c r="W622" s="134"/>
      <c r="X622" s="134"/>
    </row>
    <row r="623" spans="21:24" ht="12.75">
      <c r="U623" s="134"/>
      <c r="V623" s="134"/>
      <c r="W623" s="134"/>
      <c r="X623" s="134"/>
    </row>
    <row r="624" spans="21:24" ht="12.75">
      <c r="U624" s="134"/>
      <c r="V624" s="134"/>
      <c r="W624" s="134"/>
      <c r="X624" s="134"/>
    </row>
    <row r="625" spans="21:24" ht="12.75">
      <c r="U625" s="134"/>
      <c r="V625" s="134"/>
      <c r="W625" s="134"/>
      <c r="X625" s="134"/>
    </row>
    <row r="626" spans="21:24" ht="12.75">
      <c r="U626" s="134"/>
      <c r="V626" s="134"/>
      <c r="W626" s="134"/>
      <c r="X626" s="134"/>
    </row>
    <row r="627" spans="21:24" ht="12.75">
      <c r="U627" s="134"/>
      <c r="V627" s="134"/>
      <c r="W627" s="134"/>
      <c r="X627" s="134"/>
    </row>
    <row r="628" spans="21:24" ht="12.75">
      <c r="U628" s="134"/>
      <c r="V628" s="134"/>
      <c r="W628" s="134"/>
      <c r="X628" s="134"/>
    </row>
    <row r="629" spans="21:24" ht="12.75">
      <c r="U629" s="134"/>
      <c r="V629" s="134"/>
      <c r="W629" s="134"/>
      <c r="X629" s="134"/>
    </row>
    <row r="630" spans="21:24" ht="12.75">
      <c r="U630" s="134"/>
      <c r="V630" s="134"/>
      <c r="W630" s="134"/>
      <c r="X630" s="134"/>
    </row>
    <row r="631" spans="21:24" ht="12.75">
      <c r="U631" s="134"/>
      <c r="V631" s="134"/>
      <c r="W631" s="134"/>
      <c r="X631" s="134"/>
    </row>
    <row r="632" spans="21:24" ht="12.75">
      <c r="U632" s="134"/>
      <c r="V632" s="134"/>
      <c r="W632" s="134"/>
      <c r="X632" s="134"/>
    </row>
    <row r="633" spans="21:24" ht="12.75">
      <c r="U633" s="134"/>
      <c r="V633" s="134"/>
      <c r="W633" s="134"/>
      <c r="X633" s="134"/>
    </row>
    <row r="634" spans="21:24" ht="12.75">
      <c r="U634" s="134"/>
      <c r="V634" s="134"/>
      <c r="W634" s="134"/>
      <c r="X634" s="134"/>
    </row>
    <row r="635" spans="21:24" ht="12.75">
      <c r="U635" s="134"/>
      <c r="V635" s="134"/>
      <c r="W635" s="134"/>
      <c r="X635" s="134"/>
    </row>
    <row r="636" spans="21:24" ht="12.75">
      <c r="U636" s="134"/>
      <c r="V636" s="134"/>
      <c r="W636" s="134"/>
      <c r="X636" s="134"/>
    </row>
    <row r="637" spans="21:24" ht="12.75">
      <c r="U637" s="134"/>
      <c r="V637" s="134"/>
      <c r="W637" s="134"/>
      <c r="X637" s="134"/>
    </row>
    <row r="638" spans="21:24" ht="12.75">
      <c r="U638" s="134"/>
      <c r="V638" s="134"/>
      <c r="W638" s="134"/>
      <c r="X638" s="134"/>
    </row>
    <row r="639" spans="21:24" ht="12.75">
      <c r="U639" s="134"/>
      <c r="V639" s="134"/>
      <c r="W639" s="134"/>
      <c r="X639" s="134"/>
    </row>
    <row r="640" spans="21:24" ht="12.75">
      <c r="U640" s="134"/>
      <c r="V640" s="134"/>
      <c r="W640" s="134"/>
      <c r="X640" s="134"/>
    </row>
    <row r="641" spans="21:24" ht="12.75">
      <c r="U641" s="134"/>
      <c r="V641" s="134"/>
      <c r="W641" s="134"/>
      <c r="X641" s="134"/>
    </row>
    <row r="642" spans="21:24" ht="12.75">
      <c r="U642" s="134"/>
      <c r="V642" s="134"/>
      <c r="W642" s="134"/>
      <c r="X642" s="134"/>
    </row>
    <row r="643" spans="21:24" ht="12.75">
      <c r="U643" s="134"/>
      <c r="V643" s="134"/>
      <c r="W643" s="134"/>
      <c r="X643" s="134"/>
    </row>
    <row r="644" spans="21:24" ht="12.75">
      <c r="U644" s="134"/>
      <c r="V644" s="134"/>
      <c r="W644" s="134"/>
      <c r="X644" s="134"/>
    </row>
    <row r="645" spans="21:24" ht="12.75">
      <c r="U645" s="134"/>
      <c r="V645" s="134"/>
      <c r="W645" s="134"/>
      <c r="X645" s="134"/>
    </row>
    <row r="646" spans="21:24" ht="12.75">
      <c r="U646" s="134"/>
      <c r="V646" s="134"/>
      <c r="W646" s="134"/>
      <c r="X646" s="134"/>
    </row>
    <row r="647" spans="21:24" ht="12.75">
      <c r="U647" s="134"/>
      <c r="V647" s="134"/>
      <c r="W647" s="134"/>
      <c r="X647" s="134"/>
    </row>
    <row r="648" spans="21:24" ht="12.75">
      <c r="U648" s="134"/>
      <c r="V648" s="134"/>
      <c r="W648" s="134"/>
      <c r="X648" s="134"/>
    </row>
    <row r="649" spans="21:24" ht="12.75">
      <c r="U649" s="134"/>
      <c r="V649" s="134"/>
      <c r="W649" s="134"/>
      <c r="X649" s="134"/>
    </row>
    <row r="650" spans="21:24" ht="12.75">
      <c r="U650" s="134"/>
      <c r="V650" s="134"/>
      <c r="W650" s="134"/>
      <c r="X650" s="134"/>
    </row>
    <row r="651" spans="21:24" ht="12.75">
      <c r="U651" s="134"/>
      <c r="V651" s="134"/>
      <c r="W651" s="134"/>
      <c r="X651" s="134"/>
    </row>
    <row r="652" spans="21:24" ht="12.75">
      <c r="U652" s="134"/>
      <c r="V652" s="134"/>
      <c r="W652" s="134"/>
      <c r="X652" s="134"/>
    </row>
    <row r="653" spans="21:24" ht="12.75">
      <c r="U653" s="134"/>
      <c r="V653" s="134"/>
      <c r="W653" s="134"/>
      <c r="X653" s="134"/>
    </row>
    <row r="654" spans="21:24" ht="12.75">
      <c r="U654" s="134"/>
      <c r="V654" s="134"/>
      <c r="W654" s="134"/>
      <c r="X654" s="134"/>
    </row>
    <row r="655" spans="21:24" ht="12.75">
      <c r="U655" s="134"/>
      <c r="V655" s="134"/>
      <c r="W655" s="134"/>
      <c r="X655" s="134"/>
    </row>
    <row r="656" spans="21:24" ht="12.75">
      <c r="U656" s="134"/>
      <c r="V656" s="134"/>
      <c r="W656" s="134"/>
      <c r="X656" s="134"/>
    </row>
    <row r="657" spans="21:24" ht="12.75">
      <c r="U657" s="134"/>
      <c r="V657" s="134"/>
      <c r="W657" s="134"/>
      <c r="X657" s="134"/>
    </row>
    <row r="658" spans="21:24" ht="12.75">
      <c r="U658" s="134"/>
      <c r="V658" s="134"/>
      <c r="W658" s="134"/>
      <c r="X658" s="134"/>
    </row>
    <row r="659" spans="21:24" ht="12.75">
      <c r="U659" s="134"/>
      <c r="V659" s="134"/>
      <c r="W659" s="134"/>
      <c r="X659" s="134"/>
    </row>
    <row r="660" spans="21:24" ht="12.75">
      <c r="U660" s="134"/>
      <c r="V660" s="134"/>
      <c r="W660" s="134"/>
      <c r="X660" s="134"/>
    </row>
    <row r="661" spans="21:24" ht="12.75">
      <c r="U661" s="134"/>
      <c r="V661" s="134"/>
      <c r="W661" s="134"/>
      <c r="X661" s="134"/>
    </row>
    <row r="662" spans="21:24" ht="12.75">
      <c r="U662" s="134"/>
      <c r="V662" s="134"/>
      <c r="W662" s="134"/>
      <c r="X662" s="134"/>
    </row>
    <row r="663" spans="21:24" ht="12.75">
      <c r="U663" s="134"/>
      <c r="V663" s="134"/>
      <c r="W663" s="134"/>
      <c r="X663" s="134"/>
    </row>
    <row r="664" spans="21:24" ht="12.75">
      <c r="U664" s="134"/>
      <c r="V664" s="134"/>
      <c r="W664" s="134"/>
      <c r="X664" s="134"/>
    </row>
    <row r="665" spans="21:24" ht="12.75">
      <c r="U665" s="134"/>
      <c r="V665" s="134"/>
      <c r="W665" s="134"/>
      <c r="X665" s="134"/>
    </row>
    <row r="666" spans="21:24" ht="12.75">
      <c r="U666" s="134"/>
      <c r="V666" s="134"/>
      <c r="W666" s="134"/>
      <c r="X666" s="134"/>
    </row>
    <row r="667" spans="21:24" ht="12.75">
      <c r="U667" s="134"/>
      <c r="V667" s="134"/>
      <c r="W667" s="134"/>
      <c r="X667" s="134"/>
    </row>
    <row r="668" spans="21:24" ht="12.75">
      <c r="U668" s="134"/>
      <c r="V668" s="134"/>
      <c r="W668" s="134"/>
      <c r="X668" s="134"/>
    </row>
    <row r="669" spans="21:24" ht="12.75">
      <c r="U669" s="134"/>
      <c r="V669" s="134"/>
      <c r="W669" s="134"/>
      <c r="X669" s="134"/>
    </row>
    <row r="670" spans="21:24" ht="12.75">
      <c r="U670" s="134"/>
      <c r="V670" s="134"/>
      <c r="W670" s="134"/>
      <c r="X670" s="134"/>
    </row>
    <row r="671" spans="21:24" ht="12.75">
      <c r="U671" s="134"/>
      <c r="V671" s="134"/>
      <c r="W671" s="134"/>
      <c r="X671" s="134"/>
    </row>
    <row r="672" spans="21:24" ht="12.75">
      <c r="U672" s="134"/>
      <c r="V672" s="134"/>
      <c r="W672" s="134"/>
      <c r="X672" s="134"/>
    </row>
    <row r="673" spans="21:24" ht="12.75">
      <c r="U673" s="134"/>
      <c r="V673" s="134"/>
      <c r="W673" s="134"/>
      <c r="X673" s="134"/>
    </row>
    <row r="674" spans="21:24" ht="12.75">
      <c r="U674" s="134"/>
      <c r="V674" s="134"/>
      <c r="W674" s="134"/>
      <c r="X674" s="134"/>
    </row>
    <row r="675" spans="21:24" ht="12.75">
      <c r="U675" s="134"/>
      <c r="V675" s="134"/>
      <c r="W675" s="134"/>
      <c r="X675" s="134"/>
    </row>
    <row r="676" spans="21:24" ht="12.75">
      <c r="U676" s="134"/>
      <c r="V676" s="134"/>
      <c r="W676" s="134"/>
      <c r="X676" s="134"/>
    </row>
    <row r="677" spans="21:24" ht="12.75">
      <c r="U677" s="134"/>
      <c r="V677" s="134"/>
      <c r="W677" s="134"/>
      <c r="X677" s="134"/>
    </row>
    <row r="678" spans="21:24" ht="12.75">
      <c r="U678" s="134"/>
      <c r="V678" s="134"/>
      <c r="W678" s="134"/>
      <c r="X678" s="134"/>
    </row>
    <row r="679" spans="21:24" ht="12.75">
      <c r="U679" s="134"/>
      <c r="V679" s="134"/>
      <c r="W679" s="134"/>
      <c r="X679" s="134"/>
    </row>
    <row r="680" spans="21:24" ht="12.75">
      <c r="U680" s="134"/>
      <c r="V680" s="134"/>
      <c r="W680" s="134"/>
      <c r="X680" s="134"/>
    </row>
    <row r="681" spans="21:24" ht="12.75">
      <c r="U681" s="134"/>
      <c r="V681" s="134"/>
      <c r="W681" s="134"/>
      <c r="X681" s="134"/>
    </row>
    <row r="682" spans="21:24" ht="12.75">
      <c r="U682" s="134"/>
      <c r="V682" s="134"/>
      <c r="W682" s="134"/>
      <c r="X682" s="134"/>
    </row>
    <row r="683" spans="21:24" ht="12.75">
      <c r="U683" s="134"/>
      <c r="V683" s="134"/>
      <c r="W683" s="134"/>
      <c r="X683" s="134"/>
    </row>
    <row r="684" spans="21:24" ht="12.75">
      <c r="U684" s="134"/>
      <c r="V684" s="134"/>
      <c r="W684" s="134"/>
      <c r="X684" s="134"/>
    </row>
    <row r="685" spans="21:24" ht="12.75">
      <c r="U685" s="134"/>
      <c r="V685" s="134"/>
      <c r="W685" s="134"/>
      <c r="X685" s="134"/>
    </row>
    <row r="686" spans="21:24" ht="12.75">
      <c r="U686" s="134"/>
      <c r="V686" s="134"/>
      <c r="W686" s="134"/>
      <c r="X686" s="134"/>
    </row>
    <row r="687" spans="21:24" ht="12.75">
      <c r="U687" s="134"/>
      <c r="V687" s="134"/>
      <c r="W687" s="134"/>
      <c r="X687" s="134"/>
    </row>
    <row r="688" spans="21:24" ht="12.75">
      <c r="U688" s="134"/>
      <c r="V688" s="134"/>
      <c r="W688" s="134"/>
      <c r="X688" s="134"/>
    </row>
    <row r="689" spans="21:24" ht="12.75">
      <c r="U689" s="134"/>
      <c r="V689" s="134"/>
      <c r="W689" s="134"/>
      <c r="X689" s="134"/>
    </row>
    <row r="690" spans="21:24" ht="12.75">
      <c r="U690" s="134"/>
      <c r="V690" s="134"/>
      <c r="W690" s="134"/>
      <c r="X690" s="134"/>
    </row>
    <row r="691" spans="21:24" ht="12.75">
      <c r="U691" s="134"/>
      <c r="V691" s="134"/>
      <c r="W691" s="134"/>
      <c r="X691" s="134"/>
    </row>
    <row r="692" spans="21:24" ht="12.75">
      <c r="U692" s="134"/>
      <c r="V692" s="134"/>
      <c r="W692" s="134"/>
      <c r="X692" s="134"/>
    </row>
    <row r="693" spans="21:24" ht="12.75">
      <c r="U693" s="134"/>
      <c r="V693" s="134"/>
      <c r="W693" s="134"/>
      <c r="X693" s="134"/>
    </row>
    <row r="694" spans="21:24" ht="12.75">
      <c r="U694" s="134"/>
      <c r="V694" s="134"/>
      <c r="W694" s="134"/>
      <c r="X694" s="134"/>
    </row>
    <row r="695" spans="21:24" ht="12.75">
      <c r="U695" s="134"/>
      <c r="V695" s="134"/>
      <c r="W695" s="134"/>
      <c r="X695" s="134"/>
    </row>
    <row r="696" spans="21:24" ht="12.75">
      <c r="U696" s="134"/>
      <c r="V696" s="134"/>
      <c r="W696" s="134"/>
      <c r="X696" s="134"/>
    </row>
    <row r="697" spans="21:24" ht="12.75">
      <c r="U697" s="134"/>
      <c r="V697" s="134"/>
      <c r="W697" s="134"/>
      <c r="X697" s="134"/>
    </row>
    <row r="698" spans="21:24" ht="12.75">
      <c r="U698" s="134"/>
      <c r="V698" s="134"/>
      <c r="W698" s="134"/>
      <c r="X698" s="134"/>
    </row>
    <row r="699" spans="21:24" ht="12.75">
      <c r="U699" s="134"/>
      <c r="V699" s="134"/>
      <c r="W699" s="134"/>
      <c r="X699" s="134"/>
    </row>
    <row r="700" spans="21:24" ht="12.75">
      <c r="U700" s="134"/>
      <c r="V700" s="134"/>
      <c r="W700" s="134"/>
      <c r="X700" s="134"/>
    </row>
    <row r="701" spans="21:24" ht="12.75">
      <c r="U701" s="134"/>
      <c r="V701" s="134"/>
      <c r="W701" s="134"/>
      <c r="X701" s="134"/>
    </row>
    <row r="702" spans="21:24" ht="12.75">
      <c r="U702" s="134"/>
      <c r="V702" s="134"/>
      <c r="W702" s="134"/>
      <c r="X702" s="134"/>
    </row>
    <row r="703" spans="21:24" ht="12.75">
      <c r="U703" s="134"/>
      <c r="V703" s="134"/>
      <c r="W703" s="134"/>
      <c r="X703" s="134"/>
    </row>
    <row r="704" spans="21:24" ht="12.75">
      <c r="U704" s="134"/>
      <c r="V704" s="134"/>
      <c r="W704" s="134"/>
      <c r="X704" s="134"/>
    </row>
    <row r="705" spans="21:24" ht="12.75">
      <c r="U705" s="134"/>
      <c r="V705" s="134"/>
      <c r="W705" s="134"/>
      <c r="X705" s="134"/>
    </row>
    <row r="706" spans="21:24" ht="12.75">
      <c r="U706" s="134"/>
      <c r="V706" s="134"/>
      <c r="W706" s="134"/>
      <c r="X706" s="134"/>
    </row>
    <row r="707" spans="21:24" ht="12.75">
      <c r="U707" s="134"/>
      <c r="V707" s="134"/>
      <c r="W707" s="134"/>
      <c r="X707" s="134"/>
    </row>
    <row r="708" spans="21:24" ht="12.75">
      <c r="U708" s="134"/>
      <c r="V708" s="134"/>
      <c r="W708" s="134"/>
      <c r="X708" s="134"/>
    </row>
    <row r="709" spans="21:24" ht="12.75">
      <c r="U709" s="134"/>
      <c r="V709" s="134"/>
      <c r="W709" s="134"/>
      <c r="X709" s="134"/>
    </row>
    <row r="710" spans="21:24" ht="12.75">
      <c r="U710" s="134"/>
      <c r="V710" s="134"/>
      <c r="W710" s="134"/>
      <c r="X710" s="134"/>
    </row>
    <row r="711" spans="21:24" ht="12.75">
      <c r="U711" s="134"/>
      <c r="V711" s="134"/>
      <c r="W711" s="134"/>
      <c r="X711" s="134"/>
    </row>
    <row r="712" spans="21:24" ht="12.75">
      <c r="U712" s="134"/>
      <c r="V712" s="134"/>
      <c r="W712" s="134"/>
      <c r="X712" s="134"/>
    </row>
    <row r="713" spans="21:24" ht="12.75">
      <c r="U713" s="134"/>
      <c r="V713" s="134"/>
      <c r="W713" s="134"/>
      <c r="X713" s="134"/>
    </row>
    <row r="714" spans="21:24" ht="12.75">
      <c r="U714" s="134"/>
      <c r="V714" s="134"/>
      <c r="W714" s="134"/>
      <c r="X714" s="134"/>
    </row>
    <row r="715" spans="21:24" ht="12.75">
      <c r="U715" s="134"/>
      <c r="V715" s="134"/>
      <c r="W715" s="134"/>
      <c r="X715" s="134"/>
    </row>
    <row r="716" spans="21:24" ht="12.75">
      <c r="U716" s="134"/>
      <c r="V716" s="134"/>
      <c r="W716" s="134"/>
      <c r="X716" s="134"/>
    </row>
    <row r="717" spans="21:24" ht="12.75">
      <c r="U717" s="134"/>
      <c r="V717" s="134"/>
      <c r="W717" s="134"/>
      <c r="X717" s="134"/>
    </row>
    <row r="718" spans="21:24" ht="12.75">
      <c r="U718" s="134"/>
      <c r="V718" s="134"/>
      <c r="W718" s="134"/>
      <c r="X718" s="134"/>
    </row>
    <row r="719" spans="21:24" ht="12.75">
      <c r="U719" s="134"/>
      <c r="V719" s="134"/>
      <c r="W719" s="134"/>
      <c r="X719" s="134"/>
    </row>
    <row r="720" spans="21:24" ht="12.75">
      <c r="U720" s="134"/>
      <c r="V720" s="134"/>
      <c r="W720" s="134"/>
      <c r="X720" s="134"/>
    </row>
    <row r="721" spans="21:24" ht="12.75">
      <c r="U721" s="134"/>
      <c r="V721" s="134"/>
      <c r="W721" s="134"/>
      <c r="X721" s="134"/>
    </row>
    <row r="722" spans="21:24" ht="12.75">
      <c r="U722" s="134"/>
      <c r="V722" s="134"/>
      <c r="W722" s="134"/>
      <c r="X722" s="134"/>
    </row>
    <row r="723" spans="21:24" ht="12.75">
      <c r="U723" s="134"/>
      <c r="V723" s="134"/>
      <c r="W723" s="134"/>
      <c r="X723" s="134"/>
    </row>
    <row r="724" spans="21:24" ht="12.75">
      <c r="U724" s="134"/>
      <c r="V724" s="134"/>
      <c r="W724" s="134"/>
      <c r="X724" s="134"/>
    </row>
    <row r="725" spans="21:24" ht="12.75">
      <c r="U725" s="134"/>
      <c r="V725" s="134"/>
      <c r="W725" s="134"/>
      <c r="X725" s="134"/>
    </row>
    <row r="726" spans="21:24" ht="12.75">
      <c r="U726" s="134"/>
      <c r="V726" s="134"/>
      <c r="W726" s="134"/>
      <c r="X726" s="134"/>
    </row>
    <row r="727" spans="21:24" ht="12.75">
      <c r="U727" s="134"/>
      <c r="V727" s="134"/>
      <c r="W727" s="134"/>
      <c r="X727" s="134"/>
    </row>
    <row r="728" spans="21:24" ht="12.75">
      <c r="U728" s="134"/>
      <c r="V728" s="134"/>
      <c r="W728" s="134"/>
      <c r="X728" s="134"/>
    </row>
    <row r="729" spans="21:24" ht="12.75">
      <c r="U729" s="134"/>
      <c r="V729" s="134"/>
      <c r="W729" s="134"/>
      <c r="X729" s="134"/>
    </row>
    <row r="730" spans="21:24" ht="12.75">
      <c r="U730" s="134"/>
      <c r="V730" s="134"/>
      <c r="W730" s="134"/>
      <c r="X730" s="134"/>
    </row>
    <row r="731" spans="21:24" ht="12.75">
      <c r="U731" s="134"/>
      <c r="V731" s="134"/>
      <c r="W731" s="134"/>
      <c r="X731" s="134"/>
    </row>
    <row r="732" spans="21:24" ht="12.75">
      <c r="U732" s="134"/>
      <c r="V732" s="134"/>
      <c r="W732" s="134"/>
      <c r="X732" s="134"/>
    </row>
    <row r="733" spans="21:24" ht="12.75">
      <c r="U733" s="134"/>
      <c r="V733" s="134"/>
      <c r="W733" s="134"/>
      <c r="X733" s="134"/>
    </row>
    <row r="734" spans="21:24" ht="12.75">
      <c r="U734" s="134"/>
      <c r="V734" s="134"/>
      <c r="W734" s="134"/>
      <c r="X734" s="134"/>
    </row>
    <row r="735" spans="21:24" ht="12.75">
      <c r="U735" s="134"/>
      <c r="V735" s="134"/>
      <c r="W735" s="134"/>
      <c r="X735" s="134"/>
    </row>
    <row r="736" spans="21:24" ht="12.75">
      <c r="U736" s="134"/>
      <c r="V736" s="134"/>
      <c r="W736" s="134"/>
      <c r="X736" s="134"/>
    </row>
    <row r="737" spans="21:24" ht="12.75">
      <c r="U737" s="134"/>
      <c r="V737" s="134"/>
      <c r="W737" s="134"/>
      <c r="X737" s="134"/>
    </row>
    <row r="738" spans="21:24" ht="12.75">
      <c r="U738" s="134"/>
      <c r="V738" s="134"/>
      <c r="W738" s="134"/>
      <c r="X738" s="134"/>
    </row>
    <row r="739" spans="21:24" ht="12.75">
      <c r="U739" s="134"/>
      <c r="V739" s="134"/>
      <c r="W739" s="134"/>
      <c r="X739" s="134"/>
    </row>
    <row r="740" spans="21:24" ht="12.75">
      <c r="U740" s="134"/>
      <c r="V740" s="134"/>
      <c r="W740" s="134"/>
      <c r="X740" s="134"/>
    </row>
    <row r="741" spans="21:24" ht="12.75">
      <c r="U741" s="134"/>
      <c r="V741" s="134"/>
      <c r="W741" s="134"/>
      <c r="X741" s="134"/>
    </row>
    <row r="742" spans="21:24" ht="12.75">
      <c r="U742" s="134"/>
      <c r="V742" s="134"/>
      <c r="W742" s="134"/>
      <c r="X742" s="134"/>
    </row>
    <row r="743" spans="21:24" ht="12.75">
      <c r="U743" s="134"/>
      <c r="V743" s="134"/>
      <c r="W743" s="134"/>
      <c r="X743" s="134"/>
    </row>
    <row r="744" spans="21:24" ht="12.75">
      <c r="U744" s="134"/>
      <c r="V744" s="134"/>
      <c r="W744" s="134"/>
      <c r="X744" s="134"/>
    </row>
    <row r="745" spans="21:24" ht="12.75">
      <c r="U745" s="134"/>
      <c r="V745" s="134"/>
      <c r="W745" s="134"/>
      <c r="X745" s="134"/>
    </row>
    <row r="746" spans="21:24" ht="12.75">
      <c r="U746" s="134"/>
      <c r="V746" s="134"/>
      <c r="W746" s="134"/>
      <c r="X746" s="134"/>
    </row>
    <row r="747" spans="21:24" ht="12.75">
      <c r="U747" s="134"/>
      <c r="V747" s="134"/>
      <c r="W747" s="134"/>
      <c r="X747" s="134"/>
    </row>
    <row r="748" spans="21:24" ht="12.75">
      <c r="U748" s="134"/>
      <c r="V748" s="134"/>
      <c r="W748" s="134"/>
      <c r="X748" s="134"/>
    </row>
    <row r="749" spans="21:24" ht="12.75">
      <c r="U749" s="134"/>
      <c r="V749" s="134"/>
      <c r="W749" s="134"/>
      <c r="X749" s="134"/>
    </row>
    <row r="750" spans="21:24" ht="12.75">
      <c r="U750" s="134"/>
      <c r="V750" s="134"/>
      <c r="W750" s="134"/>
      <c r="X750" s="134"/>
    </row>
    <row r="751" spans="21:24" ht="12.75">
      <c r="U751" s="134"/>
      <c r="V751" s="134"/>
      <c r="W751" s="134"/>
      <c r="X751" s="134"/>
    </row>
    <row r="752" spans="21:24" ht="12.75">
      <c r="U752" s="134"/>
      <c r="V752" s="134"/>
      <c r="W752" s="134"/>
      <c r="X752" s="134"/>
    </row>
    <row r="753" spans="21:24" ht="12.75">
      <c r="U753" s="134"/>
      <c r="V753" s="134"/>
      <c r="W753" s="134"/>
      <c r="X753" s="134"/>
    </row>
    <row r="754" spans="21:24" ht="12.75">
      <c r="U754" s="134"/>
      <c r="V754" s="134"/>
      <c r="W754" s="134"/>
      <c r="X754" s="134"/>
    </row>
    <row r="755" spans="21:24" ht="12.75">
      <c r="U755" s="134"/>
      <c r="V755" s="134"/>
      <c r="W755" s="134"/>
      <c r="X755" s="134"/>
    </row>
    <row r="756" spans="21:24" ht="12.75">
      <c r="U756" s="134"/>
      <c r="V756" s="134"/>
      <c r="W756" s="134"/>
      <c r="X756" s="134"/>
    </row>
    <row r="757" spans="21:24" ht="12.75">
      <c r="U757" s="134"/>
      <c r="V757" s="134"/>
      <c r="W757" s="134"/>
      <c r="X757" s="134"/>
    </row>
    <row r="758" spans="21:24" ht="12.75">
      <c r="U758" s="134"/>
      <c r="V758" s="134"/>
      <c r="W758" s="134"/>
      <c r="X758" s="134"/>
    </row>
    <row r="759" spans="21:24" ht="12.75">
      <c r="U759" s="134"/>
      <c r="V759" s="134"/>
      <c r="W759" s="134"/>
      <c r="X759" s="134"/>
    </row>
    <row r="760" spans="21:24" ht="12.75">
      <c r="U760" s="134"/>
      <c r="V760" s="134"/>
      <c r="W760" s="134"/>
      <c r="X760" s="134"/>
    </row>
    <row r="761" spans="21:24" ht="12.75">
      <c r="U761" s="134"/>
      <c r="V761" s="134"/>
      <c r="W761" s="134"/>
      <c r="X761" s="134"/>
    </row>
    <row r="762" spans="21:24" ht="12.75">
      <c r="U762" s="134"/>
      <c r="V762" s="134"/>
      <c r="W762" s="134"/>
      <c r="X762" s="134"/>
    </row>
    <row r="763" spans="21:24" ht="12.75">
      <c r="U763" s="134"/>
      <c r="V763" s="134"/>
      <c r="W763" s="134"/>
      <c r="X763" s="134"/>
    </row>
    <row r="764" spans="21:24" ht="12.75">
      <c r="U764" s="134"/>
      <c r="V764" s="134"/>
      <c r="W764" s="134"/>
      <c r="X764" s="134"/>
    </row>
    <row r="765" spans="21:24" ht="12.75">
      <c r="U765" s="134"/>
      <c r="V765" s="134"/>
      <c r="W765" s="134"/>
      <c r="X765" s="134"/>
    </row>
    <row r="766" spans="21:24" ht="12.75">
      <c r="U766" s="134"/>
      <c r="V766" s="134"/>
      <c r="W766" s="134"/>
      <c r="X766" s="134"/>
    </row>
    <row r="767" spans="21:24" ht="12.75">
      <c r="U767" s="134"/>
      <c r="V767" s="134"/>
      <c r="W767" s="134"/>
      <c r="X767" s="134"/>
    </row>
    <row r="768" spans="21:24" ht="12.75">
      <c r="U768" s="134"/>
      <c r="V768" s="134"/>
      <c r="W768" s="134"/>
      <c r="X768" s="134"/>
    </row>
    <row r="769" spans="21:24" ht="12.75">
      <c r="U769" s="134"/>
      <c r="V769" s="134"/>
      <c r="W769" s="134"/>
      <c r="X769" s="134"/>
    </row>
    <row r="770" spans="21:24" ht="12.75">
      <c r="U770" s="134"/>
      <c r="V770" s="134"/>
      <c r="W770" s="134"/>
      <c r="X770" s="134"/>
    </row>
    <row r="771" spans="21:24" ht="12.75">
      <c r="U771" s="134"/>
      <c r="V771" s="134"/>
      <c r="W771" s="134"/>
      <c r="X771" s="134"/>
    </row>
    <row r="772" spans="21:24" ht="12.75">
      <c r="U772" s="134"/>
      <c r="V772" s="134"/>
      <c r="W772" s="134"/>
      <c r="X772" s="134"/>
    </row>
    <row r="773" spans="21:24" ht="12.75">
      <c r="U773" s="134"/>
      <c r="V773" s="134"/>
      <c r="W773" s="134"/>
      <c r="X773" s="134"/>
    </row>
    <row r="774" spans="21:24" ht="12.75">
      <c r="U774" s="134"/>
      <c r="V774" s="134"/>
      <c r="W774" s="134"/>
      <c r="X774" s="134"/>
    </row>
    <row r="775" spans="21:24" ht="12.75">
      <c r="U775" s="134"/>
      <c r="V775" s="134"/>
      <c r="W775" s="134"/>
      <c r="X775" s="134"/>
    </row>
    <row r="776" spans="21:24" ht="12.75">
      <c r="U776" s="134"/>
      <c r="V776" s="134"/>
      <c r="W776" s="134"/>
      <c r="X776" s="134"/>
    </row>
    <row r="777" spans="21:24" ht="12.75">
      <c r="U777" s="134"/>
      <c r="V777" s="134"/>
      <c r="W777" s="134"/>
      <c r="X777" s="134"/>
    </row>
    <row r="778" spans="21:24" ht="12.75">
      <c r="U778" s="134"/>
      <c r="V778" s="134"/>
      <c r="W778" s="134"/>
      <c r="X778" s="134"/>
    </row>
    <row r="779" spans="21:24" ht="12.75">
      <c r="U779" s="134"/>
      <c r="V779" s="134"/>
      <c r="W779" s="134"/>
      <c r="X779" s="134"/>
    </row>
    <row r="780" spans="21:24" ht="12.75">
      <c r="U780" s="134"/>
      <c r="V780" s="134"/>
      <c r="W780" s="134"/>
      <c r="X780" s="134"/>
    </row>
    <row r="781" spans="21:24" ht="12.75">
      <c r="U781" s="134"/>
      <c r="V781" s="134"/>
      <c r="W781" s="134"/>
      <c r="X781" s="134"/>
    </row>
    <row r="782" spans="21:24" ht="12.75">
      <c r="U782" s="134"/>
      <c r="V782" s="134"/>
      <c r="W782" s="134"/>
      <c r="X782" s="134"/>
    </row>
    <row r="783" spans="21:24" ht="12.75">
      <c r="U783" s="134"/>
      <c r="V783" s="134"/>
      <c r="W783" s="134"/>
      <c r="X783" s="134"/>
    </row>
    <row r="784" spans="21:24" ht="12.75">
      <c r="U784" s="134"/>
      <c r="V784" s="134"/>
      <c r="W784" s="134"/>
      <c r="X784" s="134"/>
    </row>
    <row r="785" spans="21:24" ht="12.75">
      <c r="U785" s="134"/>
      <c r="V785" s="134"/>
      <c r="W785" s="134"/>
      <c r="X785" s="134"/>
    </row>
    <row r="786" spans="21:24" ht="12.75">
      <c r="U786" s="134"/>
      <c r="V786" s="134"/>
      <c r="W786" s="134"/>
      <c r="X786" s="134"/>
    </row>
    <row r="787" spans="21:24" ht="12.75">
      <c r="U787" s="134"/>
      <c r="V787" s="134"/>
      <c r="W787" s="134"/>
      <c r="X787" s="134"/>
    </row>
    <row r="788" spans="21:24" ht="12.75">
      <c r="U788" s="134"/>
      <c r="V788" s="134"/>
      <c r="W788" s="134"/>
      <c r="X788" s="134"/>
    </row>
    <row r="789" spans="21:24" ht="12.75">
      <c r="U789" s="134"/>
      <c r="V789" s="134"/>
      <c r="W789" s="134"/>
      <c r="X789" s="134"/>
    </row>
    <row r="790" spans="21:24" ht="12.75">
      <c r="U790" s="134"/>
      <c r="V790" s="134"/>
      <c r="W790" s="134"/>
      <c r="X790" s="134"/>
    </row>
    <row r="791" spans="21:24" ht="12.75">
      <c r="U791" s="134"/>
      <c r="V791" s="134"/>
      <c r="W791" s="134"/>
      <c r="X791" s="134"/>
    </row>
    <row r="792" spans="21:24" ht="12.75">
      <c r="U792" s="134"/>
      <c r="V792" s="134"/>
      <c r="W792" s="134"/>
      <c r="X792" s="134"/>
    </row>
    <row r="793" spans="21:24" ht="12.75">
      <c r="U793" s="134"/>
      <c r="V793" s="134"/>
      <c r="W793" s="134"/>
      <c r="X793" s="134"/>
    </row>
    <row r="794" spans="21:24" ht="12.75">
      <c r="U794" s="134"/>
      <c r="V794" s="134"/>
      <c r="W794" s="134"/>
      <c r="X794" s="134"/>
    </row>
    <row r="795" spans="21:24" ht="12.75">
      <c r="U795" s="134"/>
      <c r="V795" s="134"/>
      <c r="W795" s="134"/>
      <c r="X795" s="134"/>
    </row>
    <row r="796" spans="21:24" ht="12.75">
      <c r="U796" s="134"/>
      <c r="V796" s="134"/>
      <c r="W796" s="134"/>
      <c r="X796" s="134"/>
    </row>
    <row r="797" spans="21:24" ht="12.75">
      <c r="U797" s="134"/>
      <c r="V797" s="134"/>
      <c r="W797" s="134"/>
      <c r="X797" s="134"/>
    </row>
    <row r="798" spans="21:24" ht="12.75">
      <c r="U798" s="134"/>
      <c r="V798" s="134"/>
      <c r="W798" s="134"/>
      <c r="X798" s="134"/>
    </row>
    <row r="799" spans="21:24" ht="12.75">
      <c r="U799" s="134"/>
      <c r="V799" s="134"/>
      <c r="W799" s="134"/>
      <c r="X799" s="134"/>
    </row>
    <row r="800" spans="21:24" ht="12.75">
      <c r="U800" s="134"/>
      <c r="V800" s="134"/>
      <c r="W800" s="134"/>
      <c r="X800" s="134"/>
    </row>
    <row r="801" spans="21:24" ht="12.75">
      <c r="U801" s="134"/>
      <c r="V801" s="134"/>
      <c r="W801" s="134"/>
      <c r="X801" s="134"/>
    </row>
    <row r="802" spans="21:24" ht="12.75">
      <c r="U802" s="134"/>
      <c r="V802" s="134"/>
      <c r="W802" s="134"/>
      <c r="X802" s="134"/>
    </row>
    <row r="803" spans="21:24" ht="12.75">
      <c r="U803" s="134"/>
      <c r="V803" s="134"/>
      <c r="W803" s="134"/>
      <c r="X803" s="134"/>
    </row>
    <row r="804" spans="21:24" ht="12.75">
      <c r="U804" s="134"/>
      <c r="V804" s="134"/>
      <c r="W804" s="134"/>
      <c r="X804" s="134"/>
    </row>
    <row r="805" spans="21:24" ht="12.75">
      <c r="U805" s="134"/>
      <c r="V805" s="134"/>
      <c r="W805" s="134"/>
      <c r="X805" s="134"/>
    </row>
    <row r="806" spans="21:24" ht="12.75">
      <c r="U806" s="134"/>
      <c r="V806" s="134"/>
      <c r="W806" s="134"/>
      <c r="X806" s="134"/>
    </row>
    <row r="807" spans="21:24" ht="12.75">
      <c r="U807" s="134"/>
      <c r="V807" s="134"/>
      <c r="W807" s="134"/>
      <c r="X807" s="134"/>
    </row>
    <row r="808" spans="21:24" ht="12.75">
      <c r="U808" s="134"/>
      <c r="V808" s="134"/>
      <c r="W808" s="134"/>
      <c r="X808" s="134"/>
    </row>
    <row r="809" spans="21:24" ht="12.75">
      <c r="U809" s="134"/>
      <c r="V809" s="134"/>
      <c r="W809" s="134"/>
      <c r="X809" s="134"/>
    </row>
    <row r="810" spans="21:24" ht="12.75">
      <c r="U810" s="134"/>
      <c r="V810" s="134"/>
      <c r="W810" s="134"/>
      <c r="X810" s="134"/>
    </row>
    <row r="811" spans="21:24" ht="12.75">
      <c r="U811" s="134"/>
      <c r="V811" s="134"/>
      <c r="W811" s="134"/>
      <c r="X811" s="134"/>
    </row>
    <row r="812" spans="21:24" ht="12.75">
      <c r="U812" s="134"/>
      <c r="V812" s="134"/>
      <c r="W812" s="134"/>
      <c r="X812" s="134"/>
    </row>
    <row r="813" spans="21:24" ht="12.75">
      <c r="U813" s="134"/>
      <c r="V813" s="134"/>
      <c r="W813" s="134"/>
      <c r="X813" s="134"/>
    </row>
    <row r="814" spans="21:24" ht="12.75">
      <c r="U814" s="134"/>
      <c r="V814" s="134"/>
      <c r="W814" s="134"/>
      <c r="X814" s="134"/>
    </row>
    <row r="815" spans="21:24" ht="12.75">
      <c r="U815" s="134"/>
      <c r="V815" s="134"/>
      <c r="W815" s="134"/>
      <c r="X815" s="134"/>
    </row>
    <row r="816" spans="21:24" ht="12.75">
      <c r="U816" s="134"/>
      <c r="V816" s="134"/>
      <c r="W816" s="134"/>
      <c r="X816" s="134"/>
    </row>
    <row r="817" spans="21:24" ht="12.75">
      <c r="U817" s="134"/>
      <c r="V817" s="134"/>
      <c r="W817" s="134"/>
      <c r="X817" s="134"/>
    </row>
    <row r="818" spans="21:24" ht="12.75">
      <c r="U818" s="134"/>
      <c r="V818" s="134"/>
      <c r="W818" s="134"/>
      <c r="X818" s="134"/>
    </row>
    <row r="819" spans="21:24" ht="12.75">
      <c r="U819" s="134"/>
      <c r="V819" s="134"/>
      <c r="W819" s="134"/>
      <c r="X819" s="134"/>
    </row>
    <row r="820" spans="21:24" ht="12.75">
      <c r="U820" s="134"/>
      <c r="V820" s="134"/>
      <c r="W820" s="134"/>
      <c r="X820" s="134"/>
    </row>
    <row r="821" spans="21:24" ht="12.75">
      <c r="U821" s="134"/>
      <c r="V821" s="134"/>
      <c r="W821" s="134"/>
      <c r="X821" s="134"/>
    </row>
    <row r="822" spans="21:24" ht="12.75">
      <c r="U822" s="134"/>
      <c r="V822" s="134"/>
      <c r="W822" s="134"/>
      <c r="X822" s="134"/>
    </row>
    <row r="823" spans="21:24" ht="12.75">
      <c r="U823" s="134"/>
      <c r="V823" s="134"/>
      <c r="W823" s="134"/>
      <c r="X823" s="134"/>
    </row>
    <row r="824" spans="21:24" ht="12.75">
      <c r="U824" s="134"/>
      <c r="V824" s="134"/>
      <c r="W824" s="134"/>
      <c r="X824" s="134"/>
    </row>
    <row r="825" spans="21:24" ht="12.75">
      <c r="U825" s="134"/>
      <c r="V825" s="134"/>
      <c r="W825" s="134"/>
      <c r="X825" s="134"/>
    </row>
    <row r="826" spans="21:24" ht="12.75">
      <c r="U826" s="134"/>
      <c r="V826" s="134"/>
      <c r="W826" s="134"/>
      <c r="X826" s="134"/>
    </row>
    <row r="827" spans="21:24" ht="12.75">
      <c r="U827" s="134"/>
      <c r="V827" s="134"/>
      <c r="W827" s="134"/>
      <c r="X827" s="134"/>
    </row>
    <row r="828" spans="21:24" ht="12.75">
      <c r="U828" s="134"/>
      <c r="V828" s="134"/>
      <c r="W828" s="134"/>
      <c r="X828" s="134"/>
    </row>
    <row r="829" spans="21:24" ht="12.75">
      <c r="U829" s="134"/>
      <c r="V829" s="134"/>
      <c r="W829" s="134"/>
      <c r="X829" s="134"/>
    </row>
    <row r="830" spans="21:24" ht="12.75">
      <c r="U830" s="134"/>
      <c r="V830" s="134"/>
      <c r="W830" s="134"/>
      <c r="X830" s="134"/>
    </row>
    <row r="831" spans="21:24" ht="12.75">
      <c r="U831" s="134"/>
      <c r="V831" s="134"/>
      <c r="W831" s="134"/>
      <c r="X831" s="134"/>
    </row>
    <row r="832" spans="21:24" ht="12.75">
      <c r="U832" s="134"/>
      <c r="V832" s="134"/>
      <c r="W832" s="134"/>
      <c r="X832" s="134"/>
    </row>
    <row r="833" spans="21:24" ht="12.75">
      <c r="U833" s="134"/>
      <c r="V833" s="134"/>
      <c r="W833" s="134"/>
      <c r="X833" s="134"/>
    </row>
    <row r="834" spans="21:24" ht="12.75">
      <c r="U834" s="134"/>
      <c r="V834" s="134"/>
      <c r="W834" s="134"/>
      <c r="X834" s="134"/>
    </row>
    <row r="835" spans="21:24" ht="12.75">
      <c r="U835" s="134"/>
      <c r="V835" s="134"/>
      <c r="W835" s="134"/>
      <c r="X835" s="134"/>
    </row>
    <row r="836" spans="21:24" ht="12.75">
      <c r="U836" s="134"/>
      <c r="V836" s="134"/>
      <c r="W836" s="134"/>
      <c r="X836" s="134"/>
    </row>
    <row r="837" spans="21:24" ht="12.75">
      <c r="U837" s="134"/>
      <c r="V837" s="134"/>
      <c r="W837" s="134"/>
      <c r="X837" s="134"/>
    </row>
    <row r="838" spans="21:24" ht="12.75">
      <c r="U838" s="134"/>
      <c r="V838" s="134"/>
      <c r="W838" s="134"/>
      <c r="X838" s="134"/>
    </row>
    <row r="839" spans="21:24" ht="12.75">
      <c r="U839" s="134"/>
      <c r="V839" s="134"/>
      <c r="W839" s="134"/>
      <c r="X839" s="134"/>
    </row>
    <row r="840" spans="21:24" ht="12.75">
      <c r="U840" s="134"/>
      <c r="V840" s="134"/>
      <c r="W840" s="134"/>
      <c r="X840" s="134"/>
    </row>
    <row r="841" spans="21:24" ht="12.75">
      <c r="U841" s="134"/>
      <c r="V841" s="134"/>
      <c r="W841" s="134"/>
      <c r="X841" s="134"/>
    </row>
    <row r="842" spans="21:24" ht="12.75">
      <c r="U842" s="134"/>
      <c r="V842" s="134"/>
      <c r="W842" s="134"/>
      <c r="X842" s="134"/>
    </row>
    <row r="843" spans="21:24" ht="12.75">
      <c r="U843" s="134"/>
      <c r="V843" s="134"/>
      <c r="W843" s="134"/>
      <c r="X843" s="134"/>
    </row>
    <row r="844" spans="21:24" ht="12.75">
      <c r="U844" s="134"/>
      <c r="V844" s="134"/>
      <c r="W844" s="134"/>
      <c r="X844" s="134"/>
    </row>
    <row r="845" spans="21:24" ht="12.75">
      <c r="U845" s="134"/>
      <c r="V845" s="134"/>
      <c r="W845" s="134"/>
      <c r="X845" s="134"/>
    </row>
    <row r="846" spans="21:24" ht="12.75">
      <c r="U846" s="134"/>
      <c r="V846" s="134"/>
      <c r="W846" s="134"/>
      <c r="X846" s="134"/>
    </row>
    <row r="847" spans="21:24" ht="12.75">
      <c r="U847" s="134"/>
      <c r="V847" s="134"/>
      <c r="W847" s="134"/>
      <c r="X847" s="134"/>
    </row>
    <row r="848" spans="21:24" ht="12.75">
      <c r="U848" s="134"/>
      <c r="V848" s="134"/>
      <c r="W848" s="134"/>
      <c r="X848" s="134"/>
    </row>
    <row r="849" spans="21:24" ht="12.75">
      <c r="U849" s="134"/>
      <c r="V849" s="134"/>
      <c r="W849" s="134"/>
      <c r="X849" s="134"/>
    </row>
    <row r="850" spans="21:24" ht="12.75">
      <c r="U850" s="134"/>
      <c r="V850" s="134"/>
      <c r="W850" s="134"/>
      <c r="X850" s="134"/>
    </row>
    <row r="851" spans="21:24" ht="12.75">
      <c r="U851" s="134"/>
      <c r="V851" s="134"/>
      <c r="W851" s="134"/>
      <c r="X851" s="134"/>
    </row>
    <row r="852" spans="21:24" ht="12.75">
      <c r="U852" s="134"/>
      <c r="V852" s="134"/>
      <c r="W852" s="134"/>
      <c r="X852" s="134"/>
    </row>
    <row r="853" spans="21:24" ht="12.75">
      <c r="U853" s="134"/>
      <c r="V853" s="134"/>
      <c r="W853" s="134"/>
      <c r="X853" s="134"/>
    </row>
    <row r="854" spans="21:24" ht="12.75">
      <c r="U854" s="134"/>
      <c r="V854" s="134"/>
      <c r="W854" s="134"/>
      <c r="X854" s="134"/>
    </row>
    <row r="855" spans="21:24" ht="12.75">
      <c r="U855" s="134"/>
      <c r="V855" s="134"/>
      <c r="W855" s="134"/>
      <c r="X855" s="134"/>
    </row>
    <row r="856" spans="21:24" ht="12.75">
      <c r="U856" s="134"/>
      <c r="V856" s="134"/>
      <c r="W856" s="134"/>
      <c r="X856" s="134"/>
    </row>
    <row r="857" spans="21:24" ht="12.75">
      <c r="U857" s="134"/>
      <c r="V857" s="134"/>
      <c r="W857" s="134"/>
      <c r="X857" s="134"/>
    </row>
    <row r="858" spans="21:24" ht="12.75">
      <c r="U858" s="134"/>
      <c r="V858" s="134"/>
      <c r="W858" s="134"/>
      <c r="X858" s="134"/>
    </row>
    <row r="859" spans="21:24" ht="12.75">
      <c r="U859" s="134"/>
      <c r="V859" s="134"/>
      <c r="W859" s="134"/>
      <c r="X859" s="134"/>
    </row>
    <row r="860" spans="21:24" ht="12.75">
      <c r="U860" s="134"/>
      <c r="V860" s="134"/>
      <c r="W860" s="134"/>
      <c r="X860" s="134"/>
    </row>
    <row r="861" spans="21:24" ht="12.75">
      <c r="U861" s="134"/>
      <c r="V861" s="134"/>
      <c r="W861" s="134"/>
      <c r="X861" s="134"/>
    </row>
    <row r="862" spans="21:24" ht="12.75">
      <c r="U862" s="134"/>
      <c r="V862" s="134"/>
      <c r="W862" s="134"/>
      <c r="X862" s="134"/>
    </row>
    <row r="863" spans="21:24" ht="12.75">
      <c r="U863" s="134"/>
      <c r="V863" s="134"/>
      <c r="W863" s="134"/>
      <c r="X863" s="134"/>
    </row>
    <row r="864" spans="21:24" ht="12.75">
      <c r="U864" s="134"/>
      <c r="V864" s="134"/>
      <c r="W864" s="134"/>
      <c r="X864" s="134"/>
    </row>
    <row r="865" spans="21:24" ht="12.75">
      <c r="U865" s="134"/>
      <c r="V865" s="134"/>
      <c r="W865" s="134"/>
      <c r="X865" s="134"/>
    </row>
    <row r="866" spans="21:24" ht="12.75">
      <c r="U866" s="134"/>
      <c r="V866" s="134"/>
      <c r="W866" s="134"/>
      <c r="X866" s="134"/>
    </row>
    <row r="867" spans="21:24" ht="12.75">
      <c r="U867" s="134"/>
      <c r="V867" s="134"/>
      <c r="W867" s="134"/>
      <c r="X867" s="134"/>
    </row>
    <row r="868" spans="21:24" ht="12.75">
      <c r="U868" s="134"/>
      <c r="V868" s="134"/>
      <c r="W868" s="134"/>
      <c r="X868" s="134"/>
    </row>
    <row r="869" spans="21:24" ht="12.75">
      <c r="U869" s="134"/>
      <c r="V869" s="134"/>
      <c r="W869" s="134"/>
      <c r="X869" s="134"/>
    </row>
    <row r="870" spans="21:24" ht="12.75">
      <c r="U870" s="134"/>
      <c r="V870" s="134"/>
      <c r="W870" s="134"/>
      <c r="X870" s="134"/>
    </row>
    <row r="871" spans="21:24" ht="12.75">
      <c r="U871" s="134"/>
      <c r="V871" s="134"/>
      <c r="W871" s="134"/>
      <c r="X871" s="134"/>
    </row>
    <row r="872" spans="21:24" ht="12.75">
      <c r="U872" s="134"/>
      <c r="V872" s="134"/>
      <c r="W872" s="134"/>
      <c r="X872" s="134"/>
    </row>
    <row r="873" spans="21:24" ht="12.75">
      <c r="U873" s="134"/>
      <c r="V873" s="134"/>
      <c r="W873" s="134"/>
      <c r="X873" s="134"/>
    </row>
    <row r="874" spans="21:24" ht="12.75">
      <c r="U874" s="134"/>
      <c r="V874" s="134"/>
      <c r="W874" s="134"/>
      <c r="X874" s="134"/>
    </row>
    <row r="875" spans="21:24" ht="12.75">
      <c r="U875" s="134"/>
      <c r="V875" s="134"/>
      <c r="W875" s="134"/>
      <c r="X875" s="134"/>
    </row>
    <row r="876" spans="21:24" ht="12.75">
      <c r="U876" s="134"/>
      <c r="V876" s="134"/>
      <c r="W876" s="134"/>
      <c r="X876" s="134"/>
    </row>
    <row r="877" spans="21:24" ht="12.75">
      <c r="U877" s="134"/>
      <c r="V877" s="134"/>
      <c r="W877" s="134"/>
      <c r="X877" s="134"/>
    </row>
    <row r="878" spans="21:24" ht="12.75">
      <c r="U878" s="134"/>
      <c r="V878" s="134"/>
      <c r="W878" s="134"/>
      <c r="X878" s="134"/>
    </row>
    <row r="879" spans="21:24" ht="12.75">
      <c r="U879" s="134"/>
      <c r="V879" s="134"/>
      <c r="W879" s="134"/>
      <c r="X879" s="134"/>
    </row>
    <row r="880" spans="21:24" ht="12.75">
      <c r="U880" s="134"/>
      <c r="V880" s="134"/>
      <c r="W880" s="134"/>
      <c r="X880" s="134"/>
    </row>
    <row r="881" spans="21:24" ht="12.75">
      <c r="U881" s="134"/>
      <c r="V881" s="134"/>
      <c r="W881" s="134"/>
      <c r="X881" s="134"/>
    </row>
    <row r="882" spans="21:24" ht="12.75">
      <c r="U882" s="134"/>
      <c r="V882" s="134"/>
      <c r="W882" s="134"/>
      <c r="X882" s="134"/>
    </row>
    <row r="883" spans="21:24" ht="12.75">
      <c r="U883" s="134"/>
      <c r="V883" s="134"/>
      <c r="W883" s="134"/>
      <c r="X883" s="134"/>
    </row>
    <row r="884" spans="21:24" ht="12.75">
      <c r="U884" s="134"/>
      <c r="V884" s="134"/>
      <c r="W884" s="134"/>
      <c r="X884" s="134"/>
    </row>
    <row r="885" spans="21:24" ht="12.75">
      <c r="U885" s="134"/>
      <c r="V885" s="134"/>
      <c r="W885" s="134"/>
      <c r="X885" s="134"/>
    </row>
    <row r="886" spans="21:24" ht="12.75">
      <c r="U886" s="134"/>
      <c r="V886" s="134"/>
      <c r="W886" s="134"/>
      <c r="X886" s="134"/>
    </row>
    <row r="887" spans="21:24" ht="12.75">
      <c r="U887" s="134"/>
      <c r="V887" s="134"/>
      <c r="W887" s="134"/>
      <c r="X887" s="134"/>
    </row>
    <row r="888" spans="21:24" ht="12.75">
      <c r="U888" s="134"/>
      <c r="V888" s="134"/>
      <c r="W888" s="134"/>
      <c r="X888" s="134"/>
    </row>
    <row r="889" spans="21:24" ht="12.75">
      <c r="U889" s="134"/>
      <c r="V889" s="134"/>
      <c r="W889" s="134"/>
      <c r="X889" s="134"/>
    </row>
    <row r="890" spans="21:24" ht="12.75">
      <c r="U890" s="134"/>
      <c r="V890" s="134"/>
      <c r="W890" s="134"/>
      <c r="X890" s="134"/>
    </row>
    <row r="891" spans="21:24" ht="12.75">
      <c r="U891" s="134"/>
      <c r="V891" s="134"/>
      <c r="W891" s="134"/>
      <c r="X891" s="134"/>
    </row>
    <row r="892" spans="21:24" ht="12.75">
      <c r="U892" s="134"/>
      <c r="V892" s="134"/>
      <c r="W892" s="134"/>
      <c r="X892" s="134"/>
    </row>
    <row r="893" spans="21:24" ht="12.75">
      <c r="U893" s="134"/>
      <c r="V893" s="134"/>
      <c r="W893" s="134"/>
      <c r="X893" s="134"/>
    </row>
    <row r="894" spans="21:24" ht="12.75">
      <c r="U894" s="134"/>
      <c r="V894" s="134"/>
      <c r="W894" s="134"/>
      <c r="X894" s="134"/>
    </row>
    <row r="895" spans="21:24" ht="12.75">
      <c r="U895" s="134"/>
      <c r="V895" s="134"/>
      <c r="W895" s="134"/>
      <c r="X895" s="134"/>
    </row>
    <row r="896" spans="21:24" ht="12.75">
      <c r="U896" s="134"/>
      <c r="V896" s="134"/>
      <c r="W896" s="134"/>
      <c r="X896" s="134"/>
    </row>
    <row r="897" spans="21:24" ht="12.75">
      <c r="U897" s="134"/>
      <c r="V897" s="134"/>
      <c r="W897" s="134"/>
      <c r="X897" s="134"/>
    </row>
    <row r="898" spans="21:24" ht="12.75">
      <c r="U898" s="134"/>
      <c r="V898" s="134"/>
      <c r="W898" s="134"/>
      <c r="X898" s="134"/>
    </row>
    <row r="899" spans="21:24" ht="12.75">
      <c r="U899" s="134"/>
      <c r="V899" s="134"/>
      <c r="W899" s="134"/>
      <c r="X899" s="134"/>
    </row>
    <row r="900" spans="21:24" ht="12.75">
      <c r="U900" s="134"/>
      <c r="V900" s="134"/>
      <c r="W900" s="134"/>
      <c r="X900" s="134"/>
    </row>
    <row r="901" spans="21:24" ht="12.75">
      <c r="U901" s="134"/>
      <c r="V901" s="134"/>
      <c r="W901" s="134"/>
      <c r="X901" s="134"/>
    </row>
    <row r="902" spans="21:24" ht="12.75">
      <c r="U902" s="134"/>
      <c r="V902" s="134"/>
      <c r="W902" s="134"/>
      <c r="X902" s="134"/>
    </row>
    <row r="903" spans="21:24" ht="12.75">
      <c r="U903" s="134"/>
      <c r="V903" s="134"/>
      <c r="W903" s="134"/>
      <c r="X903" s="134"/>
    </row>
    <row r="904" spans="21:24" ht="12.75">
      <c r="U904" s="134"/>
      <c r="V904" s="134"/>
      <c r="W904" s="134"/>
      <c r="X904" s="134"/>
    </row>
    <row r="905" spans="21:24" ht="12.75">
      <c r="U905" s="134"/>
      <c r="V905" s="134"/>
      <c r="W905" s="134"/>
      <c r="X905" s="134"/>
    </row>
    <row r="906" spans="21:24" ht="12.75">
      <c r="U906" s="134"/>
      <c r="V906" s="134"/>
      <c r="W906" s="134"/>
      <c r="X906" s="134"/>
    </row>
    <row r="907" spans="21:24" ht="12.75">
      <c r="U907" s="134"/>
      <c r="V907" s="134"/>
      <c r="W907" s="134"/>
      <c r="X907" s="134"/>
    </row>
    <row r="908" spans="21:24" ht="12.75">
      <c r="U908" s="134"/>
      <c r="V908" s="134"/>
      <c r="W908" s="134"/>
      <c r="X908" s="134"/>
    </row>
    <row r="909" spans="21:24" ht="12.75">
      <c r="U909" s="134"/>
      <c r="V909" s="134"/>
      <c r="W909" s="134"/>
      <c r="X909" s="134"/>
    </row>
    <row r="910" spans="21:24" ht="12.75">
      <c r="U910" s="134"/>
      <c r="V910" s="134"/>
      <c r="W910" s="134"/>
      <c r="X910" s="134"/>
    </row>
    <row r="911" spans="21:24" ht="12.75">
      <c r="U911" s="134"/>
      <c r="V911" s="134"/>
      <c r="W911" s="134"/>
      <c r="X911" s="134"/>
    </row>
    <row r="912" spans="21:24" ht="12.75">
      <c r="U912" s="134"/>
      <c r="V912" s="134"/>
      <c r="W912" s="134"/>
      <c r="X912" s="134"/>
    </row>
    <row r="913" spans="21:24" ht="12.75">
      <c r="U913" s="134"/>
      <c r="V913" s="134"/>
      <c r="W913" s="134"/>
      <c r="X913" s="134"/>
    </row>
    <row r="914" spans="21:24" ht="12.75">
      <c r="U914" s="134"/>
      <c r="V914" s="134"/>
      <c r="W914" s="134"/>
      <c r="X914" s="134"/>
    </row>
    <row r="915" spans="21:24" ht="12.75">
      <c r="U915" s="134"/>
      <c r="V915" s="134"/>
      <c r="W915" s="134"/>
      <c r="X915" s="134"/>
    </row>
    <row r="916" spans="21:24" ht="12.75">
      <c r="U916" s="134"/>
      <c r="V916" s="134"/>
      <c r="W916" s="134"/>
      <c r="X916" s="134"/>
    </row>
    <row r="917" spans="21:24" ht="12.75">
      <c r="U917" s="134"/>
      <c r="V917" s="134"/>
      <c r="W917" s="134"/>
      <c r="X917" s="134"/>
    </row>
    <row r="918" spans="21:24" ht="12.75">
      <c r="U918" s="134"/>
      <c r="V918" s="134"/>
      <c r="W918" s="134"/>
      <c r="X918" s="134"/>
    </row>
    <row r="919" spans="21:24" ht="12.75">
      <c r="U919" s="134"/>
      <c r="V919" s="134"/>
      <c r="W919" s="134"/>
      <c r="X919" s="134"/>
    </row>
    <row r="920" spans="21:24" ht="12.75">
      <c r="U920" s="134"/>
      <c r="V920" s="134"/>
      <c r="W920" s="134"/>
      <c r="X920" s="134"/>
    </row>
    <row r="921" spans="21:24" ht="12.75">
      <c r="U921" s="134"/>
      <c r="V921" s="134"/>
      <c r="W921" s="134"/>
      <c r="X921" s="134"/>
    </row>
    <row r="922" spans="21:24" ht="12.75">
      <c r="U922" s="134"/>
      <c r="V922" s="134"/>
      <c r="W922" s="134"/>
      <c r="X922" s="134"/>
    </row>
    <row r="923" spans="21:24" ht="12.75">
      <c r="U923" s="134"/>
      <c r="V923" s="134"/>
      <c r="W923" s="134"/>
      <c r="X923" s="134"/>
    </row>
    <row r="924" spans="21:24" ht="12.75">
      <c r="U924" s="134"/>
      <c r="V924" s="134"/>
      <c r="W924" s="134"/>
      <c r="X924" s="134"/>
    </row>
    <row r="925" spans="21:24" ht="12.75">
      <c r="U925" s="134"/>
      <c r="V925" s="134"/>
      <c r="W925" s="134"/>
      <c r="X925" s="134"/>
    </row>
    <row r="926" spans="21:24" ht="12.75">
      <c r="U926" s="134"/>
      <c r="V926" s="134"/>
      <c r="W926" s="134"/>
      <c r="X926" s="134"/>
    </row>
    <row r="927" spans="21:24" ht="12.75">
      <c r="U927" s="134"/>
      <c r="V927" s="134"/>
      <c r="W927" s="134"/>
      <c r="X927" s="134"/>
    </row>
    <row r="928" spans="21:24" ht="12.75">
      <c r="U928" s="134"/>
      <c r="V928" s="134"/>
      <c r="W928" s="134"/>
      <c r="X928" s="134"/>
    </row>
    <row r="929" spans="21:24" ht="12.75">
      <c r="U929" s="134"/>
      <c r="V929" s="134"/>
      <c r="W929" s="134"/>
      <c r="X929" s="134"/>
    </row>
    <row r="930" spans="21:24" ht="12.75">
      <c r="U930" s="134"/>
      <c r="V930" s="134"/>
      <c r="W930" s="134"/>
      <c r="X930" s="134"/>
    </row>
    <row r="931" spans="21:24" ht="12.75">
      <c r="U931" s="134"/>
      <c r="V931" s="134"/>
      <c r="W931" s="134"/>
      <c r="X931" s="134"/>
    </row>
    <row r="932" spans="21:24" ht="12.75">
      <c r="U932" s="134"/>
      <c r="V932" s="134"/>
      <c r="W932" s="134"/>
      <c r="X932" s="134"/>
    </row>
    <row r="933" spans="21:24" ht="12.75">
      <c r="U933" s="134"/>
      <c r="V933" s="134"/>
      <c r="W933" s="134"/>
      <c r="X933" s="134"/>
    </row>
    <row r="934" spans="21:24" ht="12.75">
      <c r="U934" s="134"/>
      <c r="V934" s="134"/>
      <c r="W934" s="134"/>
      <c r="X934" s="134"/>
    </row>
    <row r="935" spans="21:24" ht="12.75">
      <c r="U935" s="134"/>
      <c r="V935" s="134"/>
      <c r="W935" s="134"/>
      <c r="X935" s="134"/>
    </row>
    <row r="936" spans="21:24" ht="12.75">
      <c r="U936" s="134"/>
      <c r="V936" s="134"/>
      <c r="W936" s="134"/>
      <c r="X936" s="134"/>
    </row>
    <row r="937" spans="21:24" ht="12.75">
      <c r="U937" s="134"/>
      <c r="V937" s="134"/>
      <c r="W937" s="134"/>
      <c r="X937" s="134"/>
    </row>
    <row r="938" spans="21:24" ht="12.75">
      <c r="U938" s="134"/>
      <c r="V938" s="134"/>
      <c r="W938" s="134"/>
      <c r="X938" s="134"/>
    </row>
    <row r="939" spans="21:24" ht="12.75">
      <c r="U939" s="134"/>
      <c r="V939" s="134"/>
      <c r="W939" s="134"/>
      <c r="X939" s="134"/>
    </row>
    <row r="940" spans="21:24" ht="12.75">
      <c r="U940" s="134"/>
      <c r="V940" s="134"/>
      <c r="W940" s="134"/>
      <c r="X940" s="134"/>
    </row>
    <row r="941" spans="21:24" ht="12.75">
      <c r="U941" s="134"/>
      <c r="V941" s="134"/>
      <c r="W941" s="134"/>
      <c r="X941" s="134"/>
    </row>
    <row r="942" spans="21:24" ht="12.75">
      <c r="U942" s="134"/>
      <c r="V942" s="134"/>
      <c r="W942" s="134"/>
      <c r="X942" s="134"/>
    </row>
    <row r="943" spans="21:24" ht="12.75">
      <c r="U943" s="134"/>
      <c r="V943" s="134"/>
      <c r="W943" s="134"/>
      <c r="X943" s="134"/>
    </row>
    <row r="944" spans="21:24" ht="12.75">
      <c r="U944" s="134"/>
      <c r="V944" s="134"/>
      <c r="W944" s="134"/>
      <c r="X944" s="134"/>
    </row>
    <row r="945" spans="21:24" ht="12.75">
      <c r="U945" s="134"/>
      <c r="V945" s="134"/>
      <c r="W945" s="134"/>
      <c r="X945" s="134"/>
    </row>
    <row r="946" spans="21:24" ht="12.75">
      <c r="U946" s="134"/>
      <c r="V946" s="134"/>
      <c r="W946" s="134"/>
      <c r="X946" s="134"/>
    </row>
    <row r="947" spans="21:24" ht="12.75">
      <c r="U947" s="134"/>
      <c r="V947" s="134"/>
      <c r="W947" s="134"/>
      <c r="X947" s="134"/>
    </row>
    <row r="948" spans="21:24" ht="12.75">
      <c r="U948" s="134"/>
      <c r="V948" s="134"/>
      <c r="W948" s="134"/>
      <c r="X948" s="134"/>
    </row>
    <row r="949" spans="21:24" ht="12.75">
      <c r="U949" s="134"/>
      <c r="V949" s="134"/>
      <c r="W949" s="134"/>
      <c r="X949" s="134"/>
    </row>
    <row r="950" spans="21:24" ht="12.75">
      <c r="U950" s="134"/>
      <c r="V950" s="134"/>
      <c r="W950" s="134"/>
      <c r="X950" s="134"/>
    </row>
    <row r="951" spans="21:24" ht="12.75">
      <c r="U951" s="134"/>
      <c r="V951" s="134"/>
      <c r="W951" s="134"/>
      <c r="X951" s="134"/>
    </row>
    <row r="952" spans="21:24" ht="12.75">
      <c r="U952" s="134"/>
      <c r="V952" s="134"/>
      <c r="W952" s="134"/>
      <c r="X952" s="134"/>
    </row>
    <row r="953" spans="21:24" ht="12.75">
      <c r="U953" s="134"/>
      <c r="V953" s="134"/>
      <c r="W953" s="134"/>
      <c r="X953" s="134"/>
    </row>
    <row r="954" spans="21:24" ht="12.75">
      <c r="U954" s="134"/>
      <c r="V954" s="134"/>
      <c r="W954" s="134"/>
      <c r="X954" s="134"/>
    </row>
    <row r="955" spans="21:24" ht="12.75">
      <c r="U955" s="134"/>
      <c r="V955" s="134"/>
      <c r="W955" s="134"/>
      <c r="X955" s="134"/>
    </row>
    <row r="956" spans="21:24" ht="12.75">
      <c r="U956" s="134"/>
      <c r="V956" s="134"/>
      <c r="W956" s="134"/>
      <c r="X956" s="134"/>
    </row>
    <row r="957" spans="21:24" ht="12.75">
      <c r="U957" s="134"/>
      <c r="V957" s="134"/>
      <c r="W957" s="134"/>
      <c r="X957" s="134"/>
    </row>
    <row r="958" spans="21:24" ht="12.75">
      <c r="U958" s="134"/>
      <c r="V958" s="134"/>
      <c r="W958" s="134"/>
      <c r="X958" s="134"/>
    </row>
    <row r="959" spans="21:24" ht="12.75">
      <c r="U959" s="134"/>
      <c r="V959" s="134"/>
      <c r="W959" s="134"/>
      <c r="X959" s="134"/>
    </row>
    <row r="960" spans="21:24" ht="12.75">
      <c r="U960" s="134"/>
      <c r="V960" s="134"/>
      <c r="W960" s="134"/>
      <c r="X960" s="134"/>
    </row>
    <row r="961" spans="21:24" ht="12.75">
      <c r="U961" s="134"/>
      <c r="V961" s="134"/>
      <c r="W961" s="134"/>
      <c r="X961" s="134"/>
    </row>
    <row r="962" spans="21:24" ht="12.75">
      <c r="U962" s="134"/>
      <c r="V962" s="134"/>
      <c r="W962" s="134"/>
      <c r="X962" s="134"/>
    </row>
    <row r="963" spans="21:24" ht="12.75">
      <c r="U963" s="134"/>
      <c r="V963" s="134"/>
      <c r="W963" s="134"/>
      <c r="X963" s="134"/>
    </row>
    <row r="964" spans="21:24" ht="12.75">
      <c r="U964" s="134"/>
      <c r="V964" s="134"/>
      <c r="W964" s="134"/>
      <c r="X964" s="134"/>
    </row>
    <row r="965" spans="21:24" ht="12.75">
      <c r="U965" s="134"/>
      <c r="V965" s="134"/>
      <c r="W965" s="134"/>
      <c r="X965" s="134"/>
    </row>
    <row r="966" spans="21:24" ht="12.75">
      <c r="U966" s="134"/>
      <c r="V966" s="134"/>
      <c r="W966" s="134"/>
      <c r="X966" s="134"/>
    </row>
    <row r="967" spans="21:24" ht="12.75">
      <c r="U967" s="134"/>
      <c r="V967" s="134"/>
      <c r="W967" s="134"/>
      <c r="X967" s="134"/>
    </row>
    <row r="968" spans="21:24" ht="12.75">
      <c r="U968" s="134"/>
      <c r="V968" s="134"/>
      <c r="W968" s="134"/>
      <c r="X968" s="134"/>
    </row>
    <row r="969" spans="21:24" ht="12.75">
      <c r="U969" s="134"/>
      <c r="V969" s="134"/>
      <c r="W969" s="134"/>
      <c r="X969" s="134"/>
    </row>
    <row r="970" spans="21:24" ht="12.75">
      <c r="U970" s="134"/>
      <c r="V970" s="134"/>
      <c r="W970" s="134"/>
      <c r="X970" s="134"/>
    </row>
    <row r="971" spans="21:24" ht="12.75">
      <c r="U971" s="134"/>
      <c r="V971" s="134"/>
      <c r="W971" s="134"/>
      <c r="X971" s="134"/>
    </row>
    <row r="972" spans="21:24" ht="12.75">
      <c r="U972" s="134"/>
      <c r="V972" s="134"/>
      <c r="W972" s="134"/>
      <c r="X972" s="134"/>
    </row>
    <row r="973" spans="21:24" ht="12.75">
      <c r="U973" s="134"/>
      <c r="V973" s="134"/>
      <c r="W973" s="134"/>
      <c r="X973" s="134"/>
    </row>
    <row r="974" spans="21:24" ht="12.75">
      <c r="U974" s="134"/>
      <c r="V974" s="134"/>
      <c r="W974" s="134"/>
      <c r="X974" s="134"/>
    </row>
    <row r="975" spans="21:24" ht="12.75">
      <c r="U975" s="134"/>
      <c r="V975" s="134"/>
      <c r="W975" s="134"/>
      <c r="X975" s="134"/>
    </row>
    <row r="976" spans="21:24" ht="12.75">
      <c r="U976" s="134"/>
      <c r="V976" s="134"/>
      <c r="W976" s="134"/>
      <c r="X976" s="134"/>
    </row>
    <row r="977" spans="21:24" ht="12.75">
      <c r="U977" s="134"/>
      <c r="V977" s="134"/>
      <c r="W977" s="134"/>
      <c r="X977" s="134"/>
    </row>
    <row r="978" spans="21:24" ht="12.75">
      <c r="U978" s="134"/>
      <c r="V978" s="134"/>
      <c r="W978" s="134"/>
      <c r="X978" s="134"/>
    </row>
    <row r="979" spans="21:24" ht="12.75">
      <c r="U979" s="134"/>
      <c r="V979" s="134"/>
      <c r="W979" s="134"/>
      <c r="X979" s="134"/>
    </row>
    <row r="980" spans="21:24" ht="12.75">
      <c r="U980" s="134"/>
      <c r="V980" s="134"/>
      <c r="W980" s="134"/>
      <c r="X980" s="134"/>
    </row>
    <row r="981" spans="21:24" ht="12.75">
      <c r="U981" s="134"/>
      <c r="V981" s="134"/>
      <c r="W981" s="134"/>
      <c r="X981" s="134"/>
    </row>
    <row r="982" spans="21:24" ht="12.75">
      <c r="U982" s="134"/>
      <c r="V982" s="134"/>
      <c r="W982" s="134"/>
      <c r="X982" s="134"/>
    </row>
    <row r="983" spans="21:24" ht="12.75">
      <c r="U983" s="134"/>
      <c r="V983" s="134"/>
      <c r="W983" s="134"/>
      <c r="X983" s="134"/>
    </row>
    <row r="984" spans="21:24" ht="12.75">
      <c r="U984" s="134"/>
      <c r="V984" s="134"/>
      <c r="W984" s="134"/>
      <c r="X984" s="134"/>
    </row>
    <row r="985" spans="21:24" ht="12.75">
      <c r="U985" s="134"/>
      <c r="V985" s="134"/>
      <c r="W985" s="134"/>
      <c r="X985" s="134"/>
    </row>
    <row r="986" spans="21:24" ht="12.75">
      <c r="U986" s="134"/>
      <c r="V986" s="134"/>
      <c r="W986" s="134"/>
      <c r="X986" s="134"/>
    </row>
    <row r="987" spans="21:24" ht="12.75">
      <c r="U987" s="134"/>
      <c r="V987" s="134"/>
      <c r="W987" s="134"/>
      <c r="X987" s="134"/>
    </row>
    <row r="988" spans="21:24" ht="12.75">
      <c r="U988" s="134"/>
      <c r="V988" s="134"/>
      <c r="W988" s="134"/>
      <c r="X988" s="134"/>
    </row>
    <row r="989" spans="21:24" ht="12.75">
      <c r="U989" s="134"/>
      <c r="V989" s="134"/>
      <c r="W989" s="134"/>
      <c r="X989" s="134"/>
    </row>
    <row r="990" spans="21:24" ht="12.75">
      <c r="U990" s="134"/>
      <c r="V990" s="134"/>
      <c r="W990" s="134"/>
      <c r="X990" s="134"/>
    </row>
    <row r="991" spans="21:24" ht="12.75">
      <c r="U991" s="134"/>
      <c r="V991" s="134"/>
      <c r="W991" s="134"/>
      <c r="X991" s="134"/>
    </row>
    <row r="992" spans="21:24" ht="12.75">
      <c r="U992" s="134"/>
      <c r="V992" s="134"/>
      <c r="W992" s="134"/>
      <c r="X992" s="134"/>
    </row>
    <row r="993" spans="21:24" ht="12.75">
      <c r="U993" s="134"/>
      <c r="V993" s="134"/>
      <c r="W993" s="134"/>
      <c r="X993" s="134"/>
    </row>
    <row r="994" spans="21:24" ht="12.75">
      <c r="U994" s="134"/>
      <c r="V994" s="134"/>
      <c r="W994" s="134"/>
      <c r="X994" s="134"/>
    </row>
    <row r="995" spans="21:24" ht="12.75">
      <c r="U995" s="134"/>
      <c r="V995" s="134"/>
      <c r="W995" s="134"/>
      <c r="X995" s="134"/>
    </row>
    <row r="996" spans="21:24" ht="12.75">
      <c r="U996" s="134"/>
      <c r="V996" s="134"/>
      <c r="W996" s="134"/>
      <c r="X996" s="134"/>
    </row>
    <row r="997" spans="21:24" ht="12.75">
      <c r="U997" s="134"/>
      <c r="V997" s="134"/>
      <c r="W997" s="134"/>
      <c r="X997" s="134"/>
    </row>
    <row r="998" spans="21:24" ht="12.75">
      <c r="U998" s="134"/>
      <c r="V998" s="134"/>
      <c r="W998" s="134"/>
      <c r="X998" s="134"/>
    </row>
    <row r="999" spans="21:24" ht="12.75">
      <c r="U999" s="134"/>
      <c r="V999" s="134"/>
      <c r="W999" s="134"/>
      <c r="X999" s="134"/>
    </row>
    <row r="1000" spans="21:24" ht="12.75">
      <c r="U1000" s="134"/>
      <c r="V1000" s="134"/>
      <c r="W1000" s="134"/>
      <c r="X1000" s="134"/>
    </row>
    <row r="1001" spans="21:24" ht="12.75">
      <c r="U1001" s="134"/>
      <c r="V1001" s="134"/>
      <c r="W1001" s="134"/>
      <c r="X1001" s="134"/>
    </row>
    <row r="1002" spans="21:24" ht="12.75">
      <c r="U1002" s="134"/>
      <c r="V1002" s="134"/>
      <c r="W1002" s="134"/>
      <c r="X1002" s="134"/>
    </row>
    <row r="1003" spans="21:24" ht="12.75">
      <c r="U1003" s="134"/>
      <c r="V1003" s="134"/>
      <c r="W1003" s="134"/>
      <c r="X1003" s="134"/>
    </row>
    <row r="1004" spans="21:24" ht="12.75">
      <c r="U1004" s="134"/>
      <c r="V1004" s="134"/>
      <c r="W1004" s="134"/>
      <c r="X1004" s="134"/>
    </row>
    <row r="1005" spans="21:24" ht="12.75">
      <c r="U1005" s="134"/>
      <c r="V1005" s="134"/>
      <c r="W1005" s="134"/>
      <c r="X1005" s="134"/>
    </row>
    <row r="1006" spans="21:24" ht="12.75">
      <c r="U1006" s="134"/>
      <c r="V1006" s="134"/>
      <c r="W1006" s="134"/>
      <c r="X1006" s="134"/>
    </row>
    <row r="1007" spans="21:24" ht="12.75">
      <c r="U1007" s="134"/>
      <c r="V1007" s="134"/>
      <c r="W1007" s="134"/>
      <c r="X1007" s="134"/>
    </row>
    <row r="1008" spans="21:24" ht="12.75">
      <c r="U1008" s="134"/>
      <c r="V1008" s="134"/>
      <c r="W1008" s="134"/>
      <c r="X1008" s="134"/>
    </row>
  </sheetData>
  <mergeCells count="2">
    <mergeCell ref="A1:AA1"/>
    <mergeCell ref="A42:AA42"/>
  </mergeCells>
  <phoneticPr fontId="3" type="noConversion"/>
  <conditionalFormatting sqref="U8 K12 U14 K17 Y25:Y27 U29 K36 U36">
    <cfRule type="expression" dxfId="11" priority="5">
      <formula>$A$3=FALSE</formula>
    </cfRule>
  </conditionalFormatting>
  <conditionalFormatting sqref="U5:X7 Q9:S13 U9:U13 V9:X27 J12:M21 U15:U27 U31:X34 K36:M40 U36:X40 J37:J40">
    <cfRule type="expression" dxfId="10" priority="1">
      <formula>#REF!=TRUE</formula>
    </cfRule>
  </conditionalFormatting>
  <conditionalFormatting sqref="U5:X7 Q10:S13 U10:X13 J14:M16 U16:X19 J19:M21 U22:X25 U27:X27 J38:M40">
    <cfRule type="expression" dxfId="9" priority="2">
      <formula>$A$2=FALSE</formula>
    </cfRule>
  </conditionalFormatting>
  <conditionalFormatting sqref="U31:X34">
    <cfRule type="expression" dxfId="8" priority="3">
      <formula>$A$2=FALSE</formula>
    </cfRule>
  </conditionalFormatting>
  <conditionalFormatting sqref="U38:X40">
    <cfRule type="expression" dxfId="7" priority="4">
      <formula>$A$2=FALSE</formula>
    </cfRule>
  </conditionalFormatting>
  <hyperlinks>
    <hyperlink ref="A44" r:id="rId1" xr:uid="{5837E98F-E785-4AE0-BBFC-D3442705AD9D}"/>
    <hyperlink ref="A45" r:id="rId2" xr:uid="{2312C645-2CC1-4617-B884-F8E1B8FB39D8}"/>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7B77-FAA6-4055-A58A-AD9422E500F2}">
  <sheetPr>
    <outlinePr summaryBelow="0" summaryRight="0"/>
  </sheetPr>
  <dimension ref="A1:AB48"/>
  <sheetViews>
    <sheetView tabSelected="1" workbookViewId="0">
      <selection activeCell="H51" sqref="H51"/>
    </sheetView>
  </sheetViews>
  <sheetFormatPr defaultColWidth="11" defaultRowHeight="15.75" customHeight="1"/>
  <cols>
    <col min="1" max="2" width="3.5" style="199" customWidth="1"/>
    <col min="3" max="8" width="2.875" style="199" customWidth="1"/>
    <col min="9" max="28" width="3.25" style="199" customWidth="1"/>
    <col min="29" max="16384" width="11" style="199"/>
  </cols>
  <sheetData>
    <row r="1" spans="1:28" ht="26.25">
      <c r="A1" s="612" t="s">
        <v>217</v>
      </c>
      <c r="B1" s="610"/>
      <c r="C1" s="610"/>
      <c r="D1" s="610"/>
      <c r="E1" s="610"/>
      <c r="F1" s="610"/>
      <c r="G1" s="610"/>
      <c r="H1" s="610"/>
      <c r="I1" s="610"/>
      <c r="J1" s="610"/>
      <c r="K1" s="610"/>
      <c r="L1" s="610"/>
      <c r="M1" s="610"/>
      <c r="N1" s="610"/>
      <c r="O1" s="610"/>
      <c r="P1" s="610"/>
      <c r="Q1" s="610"/>
      <c r="R1" s="610"/>
      <c r="S1" s="610"/>
      <c r="T1" s="610"/>
      <c r="U1" s="610"/>
      <c r="V1" s="610"/>
      <c r="W1" s="610"/>
      <c r="X1" s="610"/>
      <c r="Y1" s="610"/>
      <c r="Z1" s="610"/>
      <c r="AA1" s="610"/>
      <c r="AB1" s="610"/>
    </row>
    <row r="2" spans="1:28" ht="12.75">
      <c r="B2" s="202" t="b">
        <v>1</v>
      </c>
      <c r="C2" s="245" t="s">
        <v>25</v>
      </c>
    </row>
    <row r="3" spans="1:28" ht="12.75">
      <c r="G3" s="244" t="s">
        <v>216</v>
      </c>
      <c r="I3" s="243" t="s">
        <v>212</v>
      </c>
      <c r="J3" s="243" t="s">
        <v>208</v>
      </c>
      <c r="K3" s="243" t="s">
        <v>203</v>
      </c>
      <c r="L3" s="202"/>
      <c r="M3" s="243" t="s">
        <v>210</v>
      </c>
      <c r="N3" s="243" t="s">
        <v>208</v>
      </c>
      <c r="O3" s="243" t="s">
        <v>203</v>
      </c>
      <c r="P3" s="202"/>
      <c r="Q3" s="243" t="s">
        <v>210</v>
      </c>
      <c r="R3" s="243" t="s">
        <v>206</v>
      </c>
      <c r="S3" s="243" t="s">
        <v>201</v>
      </c>
      <c r="V3" s="244" t="s">
        <v>215</v>
      </c>
      <c r="X3" s="243" t="s">
        <v>212</v>
      </c>
      <c r="Y3" s="243" t="s">
        <v>208</v>
      </c>
      <c r="Z3" s="243" t="s">
        <v>203</v>
      </c>
    </row>
    <row r="4" spans="1:28" ht="6.75" customHeight="1"/>
    <row r="5" spans="1:28" ht="16.5">
      <c r="B5" s="613" t="s">
        <v>214</v>
      </c>
      <c r="C5" s="610"/>
      <c r="D5" s="610"/>
      <c r="E5" s="610"/>
      <c r="F5" s="610"/>
      <c r="G5" s="610"/>
    </row>
    <row r="6" spans="1:28" ht="5.25" customHeight="1">
      <c r="I6" s="218"/>
      <c r="J6" s="218"/>
      <c r="K6" s="218"/>
      <c r="L6" s="218"/>
      <c r="M6" s="218"/>
      <c r="N6" s="218"/>
      <c r="O6" s="218"/>
      <c r="P6" s="218"/>
      <c r="Q6" s="218"/>
      <c r="R6" s="218"/>
      <c r="S6" s="218"/>
      <c r="T6" s="218"/>
      <c r="U6" s="218"/>
      <c r="V6" s="218"/>
      <c r="W6" s="218"/>
      <c r="X6" s="218"/>
      <c r="Y6" s="218"/>
      <c r="Z6" s="218"/>
      <c r="AA6" s="218"/>
      <c r="AB6" s="218"/>
    </row>
    <row r="7" spans="1:28" ht="12.75">
      <c r="E7" s="242" t="s">
        <v>74</v>
      </c>
      <c r="F7" s="242" t="s">
        <v>213</v>
      </c>
      <c r="G7" s="242" t="s">
        <v>54</v>
      </c>
      <c r="H7" s="242" t="s">
        <v>212</v>
      </c>
      <c r="I7" s="242" t="s">
        <v>211</v>
      </c>
      <c r="J7" s="242" t="s">
        <v>210</v>
      </c>
      <c r="K7" s="242" t="s">
        <v>209</v>
      </c>
      <c r="L7" s="242" t="s">
        <v>208</v>
      </c>
      <c r="M7" s="242" t="s">
        <v>207</v>
      </c>
      <c r="N7" s="242" t="s">
        <v>206</v>
      </c>
      <c r="O7" s="242" t="s">
        <v>205</v>
      </c>
      <c r="P7" s="242" t="s">
        <v>204</v>
      </c>
      <c r="Q7" s="242" t="s">
        <v>203</v>
      </c>
      <c r="R7" s="242" t="s">
        <v>202</v>
      </c>
      <c r="S7" s="242" t="s">
        <v>201</v>
      </c>
      <c r="T7" s="242" t="s">
        <v>200</v>
      </c>
      <c r="U7" s="242" t="s">
        <v>198</v>
      </c>
      <c r="V7" s="242" t="s">
        <v>199</v>
      </c>
      <c r="W7" s="242" t="s">
        <v>198</v>
      </c>
      <c r="X7" s="242" t="s">
        <v>197</v>
      </c>
      <c r="Y7" s="242" t="s">
        <v>196</v>
      </c>
      <c r="Z7" s="242" t="s">
        <v>195</v>
      </c>
    </row>
    <row r="8" spans="1:28" ht="12.75">
      <c r="E8" s="214">
        <v>0</v>
      </c>
      <c r="F8" s="214">
        <v>-1</v>
      </c>
      <c r="G8" s="214">
        <v>0</v>
      </c>
      <c r="H8" s="214">
        <v>1</v>
      </c>
      <c r="I8" s="214">
        <v>0</v>
      </c>
      <c r="J8" s="214">
        <v>1</v>
      </c>
      <c r="K8" s="214">
        <v>0</v>
      </c>
      <c r="L8" s="214">
        <v>0</v>
      </c>
      <c r="M8" s="214">
        <v>-1</v>
      </c>
      <c r="N8" s="214">
        <v>1</v>
      </c>
      <c r="O8" s="214">
        <v>0</v>
      </c>
      <c r="P8" s="214">
        <v>0</v>
      </c>
      <c r="Q8" s="214">
        <v>0</v>
      </c>
      <c r="R8" s="214">
        <v>1</v>
      </c>
      <c r="S8" s="214">
        <v>1</v>
      </c>
      <c r="T8" s="214">
        <v>0</v>
      </c>
      <c r="U8" s="214">
        <v>-1</v>
      </c>
      <c r="V8" s="214">
        <v>0</v>
      </c>
      <c r="W8" s="214">
        <v>0</v>
      </c>
      <c r="X8" s="214">
        <v>0</v>
      </c>
      <c r="Y8" s="214">
        <v>-1</v>
      </c>
      <c r="Z8" s="214">
        <v>0</v>
      </c>
    </row>
    <row r="9" spans="1:28" ht="12.75">
      <c r="E9" s="214">
        <v>2</v>
      </c>
      <c r="F9" s="214">
        <v>0</v>
      </c>
      <c r="G9" s="214">
        <v>2</v>
      </c>
      <c r="H9" s="214">
        <v>0</v>
      </c>
      <c r="I9" s="214">
        <v>0</v>
      </c>
      <c r="J9" s="214">
        <v>0</v>
      </c>
      <c r="K9" s="214">
        <v>-1</v>
      </c>
      <c r="L9" s="214">
        <v>1</v>
      </c>
      <c r="M9" s="214">
        <v>0</v>
      </c>
      <c r="N9" s="214">
        <v>0</v>
      </c>
      <c r="O9" s="214">
        <v>0</v>
      </c>
      <c r="P9" s="214">
        <v>2</v>
      </c>
      <c r="Q9" s="214">
        <v>1</v>
      </c>
      <c r="R9" s="214">
        <v>0</v>
      </c>
      <c r="S9" s="214">
        <v>1</v>
      </c>
      <c r="T9" s="214">
        <v>0</v>
      </c>
      <c r="U9" s="214">
        <v>2</v>
      </c>
      <c r="V9" s="214">
        <v>0</v>
      </c>
      <c r="W9" s="214">
        <v>0</v>
      </c>
      <c r="X9" s="214">
        <v>2</v>
      </c>
      <c r="Y9" s="214">
        <v>0</v>
      </c>
      <c r="Z9" s="214">
        <v>0</v>
      </c>
    </row>
    <row r="10" spans="1:28" ht="12.75">
      <c r="E10" s="214">
        <v>-1</v>
      </c>
      <c r="F10" s="214">
        <v>0</v>
      </c>
      <c r="G10" s="214">
        <v>-1</v>
      </c>
      <c r="H10" s="214">
        <v>1</v>
      </c>
      <c r="I10" s="214">
        <v>2</v>
      </c>
      <c r="J10" s="214">
        <v>0</v>
      </c>
      <c r="K10" s="214">
        <v>0</v>
      </c>
      <c r="L10" s="214">
        <v>1</v>
      </c>
      <c r="M10" s="214">
        <v>0</v>
      </c>
      <c r="N10" s="214">
        <v>1</v>
      </c>
      <c r="O10" s="214">
        <v>-1</v>
      </c>
      <c r="P10" s="214">
        <v>0</v>
      </c>
      <c r="Q10" s="214">
        <v>0</v>
      </c>
      <c r="R10" s="214">
        <v>-1</v>
      </c>
      <c r="S10" s="214">
        <v>1</v>
      </c>
      <c r="T10" s="214">
        <v>3</v>
      </c>
      <c r="U10" s="214">
        <v>0</v>
      </c>
      <c r="V10" s="214">
        <v>0</v>
      </c>
      <c r="W10" s="214">
        <v>-1</v>
      </c>
      <c r="X10" s="214">
        <v>0</v>
      </c>
      <c r="Y10" s="214">
        <v>2</v>
      </c>
      <c r="Z10" s="214">
        <v>-1</v>
      </c>
    </row>
    <row r="11" spans="1:28" ht="12.75">
      <c r="E11" s="214">
        <v>0</v>
      </c>
      <c r="F11" s="214">
        <v>1</v>
      </c>
      <c r="G11" s="214">
        <v>0</v>
      </c>
      <c r="H11" s="214">
        <v>0</v>
      </c>
      <c r="I11" s="214">
        <v>1</v>
      </c>
      <c r="J11" s="214">
        <v>0</v>
      </c>
      <c r="K11" s="214">
        <v>1</v>
      </c>
      <c r="L11" s="214">
        <v>0</v>
      </c>
      <c r="M11" s="214">
        <v>1</v>
      </c>
      <c r="N11" s="214">
        <v>0</v>
      </c>
      <c r="O11" s="214">
        <v>1</v>
      </c>
      <c r="P11" s="214">
        <v>-2</v>
      </c>
      <c r="Q11" s="214">
        <v>0</v>
      </c>
      <c r="R11" s="214">
        <v>0</v>
      </c>
      <c r="S11" s="214">
        <v>0</v>
      </c>
      <c r="T11" s="214">
        <v>1</v>
      </c>
      <c r="U11" s="214">
        <v>0</v>
      </c>
      <c r="V11" s="214">
        <v>1</v>
      </c>
      <c r="W11" s="214">
        <v>0</v>
      </c>
      <c r="X11" s="214">
        <v>1</v>
      </c>
      <c r="Y11" s="214">
        <v>0</v>
      </c>
      <c r="Z11" s="214">
        <v>1</v>
      </c>
    </row>
    <row r="13" spans="1:28" ht="12.75">
      <c r="I13" s="241">
        <f>HLOOKUP(I$3,$E$7:$Z$11,2,FALSE)</f>
        <v>1</v>
      </c>
      <c r="J13" s="241">
        <f>HLOOKUP(J$3,$E$7:$Z$11,2,FALSE)</f>
        <v>0</v>
      </c>
      <c r="K13" s="241">
        <f>HLOOKUP(K$3,$E$7:$Z$11,2,FALSE)</f>
        <v>0</v>
      </c>
      <c r="L13" s="202"/>
      <c r="M13" s="241">
        <f>HLOOKUP(M$3,$E$7:$Z$11,2,FALSE)</f>
        <v>1</v>
      </c>
      <c r="N13" s="241">
        <f>HLOOKUP(N$3,$E$7:$Z$11,2,FALSE)</f>
        <v>0</v>
      </c>
      <c r="O13" s="241">
        <f>HLOOKUP(O$3,$E$7:$Z$11,2,FALSE)</f>
        <v>0</v>
      </c>
      <c r="P13" s="202"/>
      <c r="Q13" s="241">
        <f>HLOOKUP(Q$3,$E$7:$Z$11,2,FALSE)</f>
        <v>1</v>
      </c>
      <c r="R13" s="241">
        <f>HLOOKUP(R$3,$E$7:$Z$11,2,FALSE)</f>
        <v>1</v>
      </c>
      <c r="S13" s="241">
        <f>HLOOKUP(S$3,$E$7:$Z$11,2,FALSE)</f>
        <v>1</v>
      </c>
      <c r="T13" s="202"/>
      <c r="U13" s="202"/>
      <c r="V13" s="202"/>
      <c r="W13" s="202"/>
      <c r="X13" s="241">
        <f>HLOOKUP(X$3,$E$7:$Z$11,2,FALSE)</f>
        <v>1</v>
      </c>
      <c r="Y13" s="241">
        <f>HLOOKUP(Y$3,$E$7:$Z$11,2,FALSE)</f>
        <v>0</v>
      </c>
      <c r="Z13" s="241">
        <f>HLOOKUP(Z$3,$E$7:$Z$11,2,FALSE)</f>
        <v>0</v>
      </c>
    </row>
    <row r="14" spans="1:28" ht="12.75">
      <c r="I14" s="241">
        <f>HLOOKUP(I$3,$E$7:$Z$11,3,FALSE)</f>
        <v>0</v>
      </c>
      <c r="J14" s="241">
        <f>HLOOKUP(J$3,$E$7:$Z$11,3,FALSE)</f>
        <v>1</v>
      </c>
      <c r="K14" s="241">
        <f>HLOOKUP(K$3,$E$7:$Z$11,3,FALSE)</f>
        <v>1</v>
      </c>
      <c r="L14" s="202"/>
      <c r="M14" s="241">
        <f>HLOOKUP(M$3,$E$7:$Z$11,3,FALSE)</f>
        <v>0</v>
      </c>
      <c r="N14" s="241">
        <f>HLOOKUP(N$3,$E$7:$Z$11,3,FALSE)</f>
        <v>1</v>
      </c>
      <c r="O14" s="241">
        <f>HLOOKUP(O$3,$E$7:$Z$11,3,FALSE)</f>
        <v>1</v>
      </c>
      <c r="P14" s="202"/>
      <c r="Q14" s="241">
        <f>HLOOKUP(Q$3,$E$7:$Z$11,3,FALSE)</f>
        <v>0</v>
      </c>
      <c r="R14" s="241">
        <f>HLOOKUP(R$3,$E$7:$Z$11,3,FALSE)</f>
        <v>0</v>
      </c>
      <c r="S14" s="241">
        <f>HLOOKUP(S$3,$E$7:$Z$11,3,FALSE)</f>
        <v>1</v>
      </c>
      <c r="T14" s="202"/>
      <c r="U14" s="202"/>
      <c r="V14" s="202"/>
      <c r="W14" s="202"/>
      <c r="X14" s="241">
        <f>HLOOKUP(X$3,$E$7:$Z$11,3,FALSE)</f>
        <v>0</v>
      </c>
      <c r="Y14" s="241">
        <f>HLOOKUP(Y$3,$E$7:$Z$11,3,FALSE)</f>
        <v>1</v>
      </c>
      <c r="Z14" s="241">
        <f>HLOOKUP(Z$3,$E$7:$Z$11,3,FALSE)</f>
        <v>1</v>
      </c>
    </row>
    <row r="15" spans="1:28" ht="12.75">
      <c r="I15" s="241">
        <f>HLOOKUP(I$3,$E$7:$Z$11,4,FALSE)</f>
        <v>1</v>
      </c>
      <c r="J15" s="241">
        <f>HLOOKUP(J$3,$E$7:$Z$11,4,FALSE)</f>
        <v>1</v>
      </c>
      <c r="K15" s="241">
        <f>HLOOKUP(K$3,$E$7:$Z$11,4,FALSE)</f>
        <v>0</v>
      </c>
      <c r="L15" s="202"/>
      <c r="M15" s="241">
        <f>HLOOKUP(M$3,$E$7:$Z$11,4,FALSE)</f>
        <v>0</v>
      </c>
      <c r="N15" s="241">
        <f>HLOOKUP(N$3,$E$7:$Z$11,4,FALSE)</f>
        <v>1</v>
      </c>
      <c r="O15" s="241">
        <f>HLOOKUP(O$3,$E$7:$Z$11,4,FALSE)</f>
        <v>0</v>
      </c>
      <c r="P15" s="202"/>
      <c r="Q15" s="241">
        <f>HLOOKUP(Q$3,$E$7:$Z$11,4,FALSE)</f>
        <v>0</v>
      </c>
      <c r="R15" s="241">
        <f>HLOOKUP(R$3,$E$7:$Z$11,4,FALSE)</f>
        <v>1</v>
      </c>
      <c r="S15" s="241">
        <f>HLOOKUP(S$3,$E$7:$Z$11,4,FALSE)</f>
        <v>1</v>
      </c>
      <c r="T15" s="202"/>
      <c r="U15" s="202"/>
      <c r="V15" s="202"/>
      <c r="W15" s="202"/>
      <c r="X15" s="241">
        <f>HLOOKUP(X$3,$E$7:$Z$11,4,FALSE)</f>
        <v>1</v>
      </c>
      <c r="Y15" s="241">
        <f>HLOOKUP(Y$3,$E$7:$Z$11,4,FALSE)</f>
        <v>1</v>
      </c>
      <c r="Z15" s="241">
        <f>HLOOKUP(Z$3,$E$7:$Z$11,4,FALSE)</f>
        <v>0</v>
      </c>
    </row>
    <row r="16" spans="1:28" ht="12.75">
      <c r="I16" s="241">
        <f>HLOOKUP(I$3,$E$7:$Z$11,5,FALSE)</f>
        <v>0</v>
      </c>
      <c r="J16" s="241">
        <f>HLOOKUP(J$3,$E$7:$Z$11,5,FALSE)</f>
        <v>0</v>
      </c>
      <c r="K16" s="241">
        <f>HLOOKUP(K$3,$E$7:$Z$11,5,FALSE)</f>
        <v>0</v>
      </c>
      <c r="L16" s="202"/>
      <c r="M16" s="241">
        <f>HLOOKUP(M$3,$E$7:$Z$11,5,FALSE)</f>
        <v>0</v>
      </c>
      <c r="N16" s="241">
        <f>HLOOKUP(N$3,$E$7:$Z$11,5,FALSE)</f>
        <v>0</v>
      </c>
      <c r="O16" s="241">
        <f>HLOOKUP(O$3,$E$7:$Z$11,5,FALSE)</f>
        <v>0</v>
      </c>
      <c r="P16" s="202"/>
      <c r="Q16" s="241">
        <f>HLOOKUP(Q$3,$E$7:$Z$11,5,FALSE)</f>
        <v>0</v>
      </c>
      <c r="R16" s="241">
        <f>HLOOKUP(R$3,$E$7:$Z$11,5,FALSE)</f>
        <v>0</v>
      </c>
      <c r="S16" s="241">
        <f>HLOOKUP(S$3,$E$7:$Z$11,5,FALSE)</f>
        <v>0</v>
      </c>
      <c r="T16" s="202"/>
      <c r="U16" s="202"/>
      <c r="V16" s="202"/>
      <c r="W16" s="202"/>
      <c r="X16" s="241">
        <f>HLOOKUP(X$3,$E$7:$Z$11,5,FALSE)</f>
        <v>0</v>
      </c>
      <c r="Y16" s="241">
        <f>HLOOKUP(Y$3,$E$7:$Z$11,5,FALSE)</f>
        <v>0</v>
      </c>
      <c r="Z16" s="241">
        <f>HLOOKUP(Z$3,$E$7:$Z$11,5,FALSE)</f>
        <v>0</v>
      </c>
    </row>
    <row r="17" spans="1:27" ht="18.75">
      <c r="A17" s="236"/>
      <c r="D17" s="236"/>
      <c r="E17" s="236"/>
      <c r="F17" s="236"/>
      <c r="I17" s="202">
        <v>1</v>
      </c>
      <c r="J17" s="202">
        <v>1</v>
      </c>
      <c r="K17" s="202">
        <v>1</v>
      </c>
      <c r="L17" s="202"/>
      <c r="M17" s="202">
        <v>1</v>
      </c>
      <c r="N17" s="202">
        <v>1</v>
      </c>
      <c r="O17" s="202">
        <v>1</v>
      </c>
      <c r="P17" s="202"/>
      <c r="Q17" s="202">
        <v>1</v>
      </c>
      <c r="R17" s="202">
        <v>1</v>
      </c>
      <c r="S17" s="202">
        <v>1</v>
      </c>
      <c r="T17" s="202"/>
      <c r="U17" s="202"/>
      <c r="V17" s="202"/>
      <c r="W17" s="202"/>
      <c r="X17" s="202">
        <v>1</v>
      </c>
      <c r="Y17" s="202">
        <v>1</v>
      </c>
      <c r="Z17" s="202">
        <v>1</v>
      </c>
    </row>
    <row r="18" spans="1:27" ht="18.75">
      <c r="A18" s="236"/>
      <c r="B18" s="614" t="s">
        <v>194</v>
      </c>
      <c r="C18" s="610"/>
      <c r="D18" s="610"/>
      <c r="E18" s="610"/>
      <c r="F18" s="610"/>
      <c r="G18" s="610"/>
      <c r="I18" s="202" t="s">
        <v>8</v>
      </c>
      <c r="J18" s="202" t="s">
        <v>8</v>
      </c>
      <c r="K18" s="202" t="s">
        <v>8</v>
      </c>
      <c r="L18" s="202"/>
      <c r="M18" s="202" t="s">
        <v>8</v>
      </c>
      <c r="N18" s="202" t="s">
        <v>8</v>
      </c>
      <c r="O18" s="202" t="s">
        <v>8</v>
      </c>
      <c r="P18" s="202"/>
      <c r="Q18" s="202" t="s">
        <v>8</v>
      </c>
      <c r="R18" s="202" t="s">
        <v>8</v>
      </c>
      <c r="S18" s="202" t="s">
        <v>8</v>
      </c>
      <c r="T18" s="202"/>
      <c r="U18" s="202"/>
      <c r="V18" s="202"/>
      <c r="W18" s="202"/>
      <c r="X18" s="202" t="s">
        <v>8</v>
      </c>
      <c r="Y18" s="202" t="s">
        <v>8</v>
      </c>
      <c r="Z18" s="202" t="s">
        <v>8</v>
      </c>
    </row>
    <row r="19" spans="1:27" ht="9" customHeight="1">
      <c r="A19" s="236"/>
      <c r="B19" s="231"/>
      <c r="C19" s="231"/>
      <c r="D19" s="231"/>
      <c r="E19" s="231"/>
      <c r="F19" s="231"/>
      <c r="G19" s="231"/>
      <c r="I19" s="208"/>
      <c r="J19" s="208"/>
      <c r="K19" s="208"/>
      <c r="L19" s="208"/>
      <c r="M19" s="208"/>
      <c r="N19" s="208"/>
      <c r="O19" s="208"/>
      <c r="P19" s="208"/>
      <c r="Q19" s="208"/>
      <c r="R19" s="208"/>
      <c r="S19" s="208"/>
      <c r="T19" s="208"/>
      <c r="U19" s="208"/>
      <c r="V19" s="208"/>
      <c r="W19" s="208"/>
      <c r="X19" s="208"/>
      <c r="Y19" s="208"/>
      <c r="Z19" s="208"/>
    </row>
    <row r="20" spans="1:27" ht="14.25" customHeight="1">
      <c r="A20" s="236"/>
      <c r="B20" s="240"/>
      <c r="C20" s="238" t="s">
        <v>38</v>
      </c>
      <c r="D20" s="239"/>
      <c r="E20" s="239"/>
      <c r="F20" s="239"/>
      <c r="G20" s="238"/>
      <c r="H20" s="238"/>
      <c r="I20" s="202"/>
      <c r="J20" s="202"/>
      <c r="K20" s="202"/>
      <c r="L20" s="202"/>
      <c r="M20" s="202"/>
      <c r="N20" s="202"/>
      <c r="O20" s="202"/>
      <c r="P20" s="202"/>
      <c r="Q20" s="202"/>
      <c r="R20" s="202"/>
      <c r="S20" s="202"/>
      <c r="T20" s="202"/>
      <c r="U20" s="202"/>
      <c r="V20" s="202"/>
      <c r="W20" s="202"/>
      <c r="X20" s="202"/>
      <c r="Y20" s="202"/>
      <c r="Z20" s="202"/>
      <c r="AA20" s="237"/>
    </row>
    <row r="21" spans="1:27" ht="18.75">
      <c r="A21" s="236"/>
      <c r="B21" s="235"/>
      <c r="C21" s="214">
        <v>1</v>
      </c>
      <c r="D21" s="214">
        <v>1</v>
      </c>
      <c r="E21" s="214">
        <v>-1</v>
      </c>
      <c r="F21" s="214">
        <v>0</v>
      </c>
      <c r="G21" s="234">
        <v>0</v>
      </c>
      <c r="H21" s="202" t="s">
        <v>10</v>
      </c>
      <c r="I21" s="203">
        <f t="array" ref="I21:K24">MMULT($C21:$G24,I13:K17)</f>
        <v>0</v>
      </c>
      <c r="J21" s="203">
        <v>0</v>
      </c>
      <c r="K21" s="203">
        <v>1</v>
      </c>
      <c r="L21" s="202"/>
      <c r="M21" s="203">
        <f t="array" ref="M21:O24">MMULT($C21:$G24,M13:O17)</f>
        <v>1</v>
      </c>
      <c r="N21" s="203">
        <v>0</v>
      </c>
      <c r="O21" s="203">
        <v>1</v>
      </c>
      <c r="P21" s="202"/>
      <c r="Q21" s="203">
        <f t="array" ref="Q21:S24">MMULT($C21:$G24,Q13:S17)</f>
        <v>1</v>
      </c>
      <c r="R21" s="203">
        <v>0</v>
      </c>
      <c r="S21" s="203">
        <v>1</v>
      </c>
      <c r="T21" s="202"/>
      <c r="U21" s="202"/>
      <c r="V21" s="202"/>
      <c r="W21" s="202"/>
      <c r="X21" s="203">
        <f t="array" ref="X21:Z24">MMULT($C21:$G24,X13:Z17)</f>
        <v>0</v>
      </c>
      <c r="Y21" s="203">
        <v>0</v>
      </c>
      <c r="Z21" s="203">
        <v>1</v>
      </c>
      <c r="AA21" s="229"/>
    </row>
    <row r="22" spans="1:27" ht="18.75">
      <c r="A22" s="236"/>
      <c r="B22" s="235"/>
      <c r="C22" s="214">
        <v>0</v>
      </c>
      <c r="D22" s="214">
        <v>1</v>
      </c>
      <c r="E22" s="214">
        <v>0</v>
      </c>
      <c r="F22" s="214">
        <v>1</v>
      </c>
      <c r="G22" s="234">
        <v>0</v>
      </c>
      <c r="H22" s="202" t="s">
        <v>10</v>
      </c>
      <c r="I22" s="203">
        <v>0</v>
      </c>
      <c r="J22" s="203">
        <v>1</v>
      </c>
      <c r="K22" s="203">
        <v>1</v>
      </c>
      <c r="L22" s="202"/>
      <c r="M22" s="203">
        <v>0</v>
      </c>
      <c r="N22" s="203">
        <v>1</v>
      </c>
      <c r="O22" s="203">
        <v>1</v>
      </c>
      <c r="P22" s="202"/>
      <c r="Q22" s="203">
        <v>0</v>
      </c>
      <c r="R22" s="203">
        <v>0</v>
      </c>
      <c r="S22" s="203">
        <v>1</v>
      </c>
      <c r="T22" s="202"/>
      <c r="U22" s="202"/>
      <c r="V22" s="202"/>
      <c r="W22" s="202"/>
      <c r="X22" s="203">
        <v>0</v>
      </c>
      <c r="Y22" s="203">
        <v>1</v>
      </c>
      <c r="Z22" s="203">
        <v>1</v>
      </c>
      <c r="AA22" s="229"/>
    </row>
    <row r="23" spans="1:27" ht="18.75">
      <c r="A23" s="236"/>
      <c r="B23" s="235"/>
      <c r="C23" s="214">
        <v>1</v>
      </c>
      <c r="D23" s="214">
        <v>0</v>
      </c>
      <c r="E23" s="214">
        <v>1</v>
      </c>
      <c r="F23" s="214">
        <v>0</v>
      </c>
      <c r="G23" s="234">
        <v>-1</v>
      </c>
      <c r="H23" s="202" t="s">
        <v>10</v>
      </c>
      <c r="I23" s="203">
        <v>1</v>
      </c>
      <c r="J23" s="203">
        <v>0</v>
      </c>
      <c r="K23" s="203">
        <v>-1</v>
      </c>
      <c r="L23" s="202"/>
      <c r="M23" s="203">
        <v>0</v>
      </c>
      <c r="N23" s="203">
        <v>0</v>
      </c>
      <c r="O23" s="203">
        <v>-1</v>
      </c>
      <c r="P23" s="202"/>
      <c r="Q23" s="203">
        <v>0</v>
      </c>
      <c r="R23" s="203">
        <v>1</v>
      </c>
      <c r="S23" s="203">
        <v>1</v>
      </c>
      <c r="T23" s="202"/>
      <c r="U23" s="202"/>
      <c r="V23" s="202"/>
      <c r="W23" s="202"/>
      <c r="X23" s="203">
        <v>1</v>
      </c>
      <c r="Y23" s="203">
        <v>0</v>
      </c>
      <c r="Z23" s="203">
        <v>-1</v>
      </c>
      <c r="AA23" s="229"/>
    </row>
    <row r="24" spans="1:27" ht="18.75">
      <c r="A24" s="236"/>
      <c r="B24" s="235"/>
      <c r="C24" s="214">
        <v>1</v>
      </c>
      <c r="D24" s="214">
        <v>-1</v>
      </c>
      <c r="E24" s="214">
        <v>0</v>
      </c>
      <c r="F24" s="214">
        <v>0</v>
      </c>
      <c r="G24" s="234">
        <v>0</v>
      </c>
      <c r="H24" s="202" t="s">
        <v>10</v>
      </c>
      <c r="I24" s="203">
        <v>1</v>
      </c>
      <c r="J24" s="203">
        <v>-1</v>
      </c>
      <c r="K24" s="203">
        <v>-1</v>
      </c>
      <c r="L24" s="202"/>
      <c r="M24" s="203">
        <v>1</v>
      </c>
      <c r="N24" s="203">
        <v>-1</v>
      </c>
      <c r="O24" s="203">
        <v>-1</v>
      </c>
      <c r="P24" s="202"/>
      <c r="Q24" s="203">
        <v>1</v>
      </c>
      <c r="R24" s="203">
        <v>1</v>
      </c>
      <c r="S24" s="203">
        <v>0</v>
      </c>
      <c r="T24" s="202"/>
      <c r="U24" s="202"/>
      <c r="V24" s="202"/>
      <c r="W24" s="202"/>
      <c r="X24" s="203">
        <v>1</v>
      </c>
      <c r="Y24" s="203">
        <v>-1</v>
      </c>
      <c r="Z24" s="203">
        <v>-1</v>
      </c>
      <c r="AA24" s="229"/>
    </row>
    <row r="25" spans="1:27" ht="14.25">
      <c r="B25" s="230"/>
      <c r="C25" s="201" t="s">
        <v>11</v>
      </c>
      <c r="H25" s="233"/>
      <c r="I25" s="232" t="s">
        <v>193</v>
      </c>
      <c r="J25" s="232" t="s">
        <v>193</v>
      </c>
      <c r="K25" s="232" t="s">
        <v>193</v>
      </c>
      <c r="L25" s="233"/>
      <c r="M25" s="232" t="s">
        <v>193</v>
      </c>
      <c r="N25" s="232" t="s">
        <v>193</v>
      </c>
      <c r="O25" s="232" t="s">
        <v>193</v>
      </c>
      <c r="P25" s="233"/>
      <c r="Q25" s="232" t="s">
        <v>193</v>
      </c>
      <c r="R25" s="232" t="s">
        <v>193</v>
      </c>
      <c r="S25" s="232" t="s">
        <v>193</v>
      </c>
      <c r="T25" s="202"/>
      <c r="U25" s="202"/>
      <c r="V25" s="202"/>
      <c r="W25" s="233"/>
      <c r="X25" s="232" t="s">
        <v>193</v>
      </c>
      <c r="Y25" s="232" t="s">
        <v>193</v>
      </c>
      <c r="Z25" s="232" t="s">
        <v>193</v>
      </c>
      <c r="AA25" s="229"/>
    </row>
    <row r="26" spans="1:27" ht="12.75">
      <c r="B26" s="230"/>
      <c r="C26" s="615" t="s">
        <v>192</v>
      </c>
      <c r="D26" s="610"/>
      <c r="E26" s="610"/>
      <c r="F26" s="610"/>
      <c r="I26" s="203">
        <f t="shared" ref="I26:K29" si="0">MAX(I21,0)</f>
        <v>0</v>
      </c>
      <c r="J26" s="203">
        <f t="shared" si="0"/>
        <v>0</v>
      </c>
      <c r="K26" s="203">
        <f t="shared" si="0"/>
        <v>1</v>
      </c>
      <c r="L26" s="202"/>
      <c r="M26" s="203">
        <f t="shared" ref="M26:O29" si="1">MAX(M21,0)</f>
        <v>1</v>
      </c>
      <c r="N26" s="203">
        <f t="shared" si="1"/>
        <v>0</v>
      </c>
      <c r="O26" s="203">
        <f t="shared" si="1"/>
        <v>1</v>
      </c>
      <c r="P26" s="202"/>
      <c r="Q26" s="203">
        <f t="shared" ref="Q26:S29" si="2">MAX(Q21,0)</f>
        <v>1</v>
      </c>
      <c r="R26" s="203">
        <f t="shared" si="2"/>
        <v>0</v>
      </c>
      <c r="S26" s="203">
        <f t="shared" si="2"/>
        <v>1</v>
      </c>
      <c r="T26" s="202"/>
      <c r="U26" s="202"/>
      <c r="V26" s="202"/>
      <c r="W26" s="202"/>
      <c r="X26" s="203">
        <f t="shared" ref="X26:Z29" si="3">MAX(X21,0)</f>
        <v>0</v>
      </c>
      <c r="Y26" s="203">
        <f t="shared" si="3"/>
        <v>0</v>
      </c>
      <c r="Z26" s="203">
        <f t="shared" si="3"/>
        <v>1</v>
      </c>
      <c r="AA26" s="229"/>
    </row>
    <row r="27" spans="1:27" ht="12.75">
      <c r="B27" s="230"/>
      <c r="C27" s="610"/>
      <c r="D27" s="610"/>
      <c r="E27" s="610"/>
      <c r="F27" s="610"/>
      <c r="I27" s="203">
        <f t="shared" si="0"/>
        <v>0</v>
      </c>
      <c r="J27" s="203">
        <f t="shared" si="0"/>
        <v>1</v>
      </c>
      <c r="K27" s="203">
        <f t="shared" si="0"/>
        <v>1</v>
      </c>
      <c r="L27" s="202"/>
      <c r="M27" s="203">
        <f t="shared" si="1"/>
        <v>0</v>
      </c>
      <c r="N27" s="203">
        <f t="shared" si="1"/>
        <v>1</v>
      </c>
      <c r="O27" s="203">
        <f t="shared" si="1"/>
        <v>1</v>
      </c>
      <c r="P27" s="202"/>
      <c r="Q27" s="203">
        <f t="shared" si="2"/>
        <v>0</v>
      </c>
      <c r="R27" s="203">
        <f t="shared" si="2"/>
        <v>0</v>
      </c>
      <c r="S27" s="203">
        <f t="shared" si="2"/>
        <v>1</v>
      </c>
      <c r="T27" s="202"/>
      <c r="U27" s="202"/>
      <c r="V27" s="202"/>
      <c r="W27" s="202"/>
      <c r="X27" s="203">
        <f t="shared" si="3"/>
        <v>0</v>
      </c>
      <c r="Y27" s="203">
        <f t="shared" si="3"/>
        <v>1</v>
      </c>
      <c r="Z27" s="203">
        <f t="shared" si="3"/>
        <v>1</v>
      </c>
      <c r="AA27" s="229"/>
    </row>
    <row r="28" spans="1:27" ht="12.75">
      <c r="B28" s="230"/>
      <c r="I28" s="203">
        <f t="shared" si="0"/>
        <v>1</v>
      </c>
      <c r="J28" s="203">
        <f t="shared" si="0"/>
        <v>0</v>
      </c>
      <c r="K28" s="203">
        <f t="shared" si="0"/>
        <v>0</v>
      </c>
      <c r="L28" s="202"/>
      <c r="M28" s="203">
        <f t="shared" si="1"/>
        <v>0</v>
      </c>
      <c r="N28" s="203">
        <f t="shared" si="1"/>
        <v>0</v>
      </c>
      <c r="O28" s="203">
        <f t="shared" si="1"/>
        <v>0</v>
      </c>
      <c r="P28" s="202"/>
      <c r="Q28" s="203">
        <f t="shared" si="2"/>
        <v>0</v>
      </c>
      <c r="R28" s="203">
        <f t="shared" si="2"/>
        <v>1</v>
      </c>
      <c r="S28" s="203">
        <f t="shared" si="2"/>
        <v>1</v>
      </c>
      <c r="T28" s="202"/>
      <c r="U28" s="202"/>
      <c r="V28" s="202"/>
      <c r="W28" s="202"/>
      <c r="X28" s="203">
        <f t="shared" si="3"/>
        <v>1</v>
      </c>
      <c r="Y28" s="203">
        <f t="shared" si="3"/>
        <v>0</v>
      </c>
      <c r="Z28" s="203">
        <f t="shared" si="3"/>
        <v>0</v>
      </c>
      <c r="AA28" s="229"/>
    </row>
    <row r="29" spans="1:27" ht="12.75">
      <c r="B29" s="230"/>
      <c r="I29" s="203">
        <f t="shared" si="0"/>
        <v>1</v>
      </c>
      <c r="J29" s="203">
        <f t="shared" si="0"/>
        <v>0</v>
      </c>
      <c r="K29" s="203">
        <f t="shared" si="0"/>
        <v>0</v>
      </c>
      <c r="L29" s="202"/>
      <c r="M29" s="203">
        <f t="shared" si="1"/>
        <v>1</v>
      </c>
      <c r="N29" s="203">
        <f t="shared" si="1"/>
        <v>0</v>
      </c>
      <c r="O29" s="203">
        <f t="shared" si="1"/>
        <v>0</v>
      </c>
      <c r="P29" s="202"/>
      <c r="Q29" s="203">
        <f t="shared" si="2"/>
        <v>1</v>
      </c>
      <c r="R29" s="203">
        <f t="shared" si="2"/>
        <v>1</v>
      </c>
      <c r="S29" s="203">
        <f t="shared" si="2"/>
        <v>0</v>
      </c>
      <c r="T29" s="202"/>
      <c r="U29" s="202"/>
      <c r="V29" s="202"/>
      <c r="W29" s="202"/>
      <c r="X29" s="203">
        <f t="shared" si="3"/>
        <v>1</v>
      </c>
      <c r="Y29" s="203">
        <f t="shared" si="3"/>
        <v>0</v>
      </c>
      <c r="Z29" s="203">
        <f t="shared" si="3"/>
        <v>0</v>
      </c>
      <c r="AA29" s="229"/>
    </row>
    <row r="30" spans="1:27" ht="7.5" customHeight="1">
      <c r="B30" s="228"/>
      <c r="C30" s="227"/>
      <c r="D30" s="227"/>
      <c r="E30" s="227"/>
      <c r="F30" s="227"/>
      <c r="G30" s="227"/>
      <c r="H30" s="227"/>
      <c r="I30" s="226"/>
      <c r="J30" s="225"/>
      <c r="K30" s="225"/>
      <c r="L30" s="208"/>
      <c r="M30" s="208"/>
      <c r="N30" s="224"/>
      <c r="O30" s="208"/>
      <c r="P30" s="208"/>
      <c r="Q30" s="208"/>
      <c r="R30" s="224"/>
      <c r="S30" s="208"/>
      <c r="T30" s="208"/>
      <c r="U30" s="208"/>
      <c r="V30" s="208"/>
      <c r="W30" s="208"/>
      <c r="X30" s="208"/>
      <c r="Y30" s="224"/>
      <c r="Z30" s="208"/>
      <c r="AA30" s="223"/>
    </row>
    <row r="31" spans="1:27" ht="12.75">
      <c r="I31" s="221" t="s">
        <v>191</v>
      </c>
      <c r="J31" s="222" t="s">
        <v>8</v>
      </c>
      <c r="K31" s="221" t="s">
        <v>190</v>
      </c>
      <c r="L31" s="202"/>
      <c r="M31" s="221" t="s">
        <v>191</v>
      </c>
      <c r="N31" s="222" t="s">
        <v>8</v>
      </c>
      <c r="O31" s="221" t="s">
        <v>190</v>
      </c>
      <c r="P31" s="202"/>
      <c r="Q31" s="221" t="s">
        <v>191</v>
      </c>
      <c r="R31" s="222" t="s">
        <v>8</v>
      </c>
      <c r="S31" s="221" t="s">
        <v>190</v>
      </c>
      <c r="T31" s="202"/>
      <c r="U31" s="202"/>
      <c r="V31" s="202"/>
      <c r="W31" s="202"/>
      <c r="X31" s="221" t="s">
        <v>191</v>
      </c>
      <c r="Y31" s="222" t="s">
        <v>8</v>
      </c>
      <c r="Z31" s="221" t="s">
        <v>190</v>
      </c>
    </row>
    <row r="32" spans="1:27" ht="12.75">
      <c r="E32" s="201" t="s">
        <v>189</v>
      </c>
      <c r="I32" s="205"/>
      <c r="J32" s="219">
        <f>SUM(I26:K26)/3</f>
        <v>0.33333333333333331</v>
      </c>
      <c r="K32" s="205"/>
      <c r="L32" s="205"/>
      <c r="M32" s="205"/>
      <c r="N32" s="219">
        <f>SUM(M26:O26)/3</f>
        <v>0.66666666666666663</v>
      </c>
      <c r="O32" s="205"/>
      <c r="P32" s="205"/>
      <c r="Q32" s="205"/>
      <c r="R32" s="219">
        <f>SUM(Q26:S26)/3</f>
        <v>0.66666666666666663</v>
      </c>
      <c r="S32" s="205"/>
      <c r="T32" s="202"/>
      <c r="U32" s="202"/>
      <c r="V32" s="202"/>
      <c r="W32" s="202"/>
      <c r="X32" s="205"/>
      <c r="Y32" s="219">
        <f>SUM(X26:Z26)/3</f>
        <v>0.33333333333333331</v>
      </c>
      <c r="Z32" s="205"/>
    </row>
    <row r="33" spans="1:28" ht="12.75">
      <c r="F33" s="220">
        <v>45294</v>
      </c>
      <c r="G33" s="201" t="s">
        <v>188</v>
      </c>
      <c r="I33" s="205"/>
      <c r="J33" s="219">
        <f>SUM(I27:K27)/3</f>
        <v>0.66666666666666663</v>
      </c>
      <c r="K33" s="205"/>
      <c r="L33" s="205"/>
      <c r="M33" s="205"/>
      <c r="N33" s="219">
        <f>SUM(M27:O27)/3</f>
        <v>0.66666666666666663</v>
      </c>
      <c r="O33" s="205"/>
      <c r="P33" s="205"/>
      <c r="Q33" s="205"/>
      <c r="R33" s="219">
        <f>SUM(Q27:S27)/3</f>
        <v>0.33333333333333331</v>
      </c>
      <c r="S33" s="205"/>
      <c r="T33" s="202"/>
      <c r="U33" s="202"/>
      <c r="V33" s="202"/>
      <c r="W33" s="202"/>
      <c r="X33" s="205"/>
      <c r="Y33" s="219">
        <f>SUM(X27:Z27)/3</f>
        <v>0.66666666666666663</v>
      </c>
      <c r="Z33" s="205"/>
    </row>
    <row r="34" spans="1:28" ht="12.75">
      <c r="I34" s="205"/>
      <c r="J34" s="219">
        <f>SUM(I28:K28)/3</f>
        <v>0.33333333333333331</v>
      </c>
      <c r="K34" s="205"/>
      <c r="L34" s="205"/>
      <c r="M34" s="205"/>
      <c r="N34" s="219">
        <f>SUM(M28:O28)/3</f>
        <v>0</v>
      </c>
      <c r="O34" s="205"/>
      <c r="P34" s="205"/>
      <c r="Q34" s="205"/>
      <c r="R34" s="219">
        <f>SUM(Q28:S28)/3</f>
        <v>0.66666666666666663</v>
      </c>
      <c r="S34" s="205"/>
      <c r="T34" s="202"/>
      <c r="U34" s="202"/>
      <c r="V34" s="202"/>
      <c r="W34" s="202"/>
      <c r="X34" s="205"/>
      <c r="Y34" s="219">
        <f>SUM(X28:Z28)/3</f>
        <v>0.33333333333333331</v>
      </c>
      <c r="Z34" s="205"/>
    </row>
    <row r="35" spans="1:28" ht="12.75">
      <c r="I35" s="205"/>
      <c r="J35" s="219">
        <f>SUM(I29:K29)/3</f>
        <v>0.33333333333333331</v>
      </c>
      <c r="K35" s="205"/>
      <c r="L35" s="205"/>
      <c r="M35" s="205"/>
      <c r="N35" s="219">
        <f>SUM(M29:O29)/3</f>
        <v>0.33333333333333331</v>
      </c>
      <c r="O35" s="205"/>
      <c r="P35" s="205"/>
      <c r="Q35" s="205"/>
      <c r="R35" s="219">
        <f>SUM(Q29:S29)/3</f>
        <v>0.66666666666666663</v>
      </c>
      <c r="S35" s="205"/>
      <c r="T35" s="202"/>
      <c r="U35" s="202"/>
      <c r="V35" s="202"/>
      <c r="W35" s="202"/>
      <c r="X35" s="205"/>
      <c r="Y35" s="219">
        <f>SUM(X29:Z29)/3</f>
        <v>0.33333333333333331</v>
      </c>
      <c r="Z35" s="205"/>
    </row>
    <row r="36" spans="1:28" ht="18">
      <c r="B36" s="616" t="s">
        <v>187</v>
      </c>
      <c r="C36" s="610"/>
      <c r="D36" s="610"/>
      <c r="F36" s="617" t="s">
        <v>186</v>
      </c>
      <c r="G36" s="610"/>
      <c r="H36" s="610"/>
      <c r="I36" s="202"/>
      <c r="J36" s="202" t="s">
        <v>8</v>
      </c>
      <c r="K36" s="202"/>
      <c r="L36" s="202"/>
      <c r="M36" s="202"/>
      <c r="N36" s="202" t="s">
        <v>8</v>
      </c>
      <c r="O36" s="202"/>
      <c r="P36" s="202"/>
      <c r="Q36" s="202"/>
      <c r="R36" s="202" t="s">
        <v>8</v>
      </c>
      <c r="S36" s="202"/>
      <c r="T36" s="202"/>
      <c r="U36" s="202"/>
      <c r="V36" s="202"/>
      <c r="W36" s="202"/>
      <c r="X36" s="202"/>
      <c r="Y36" s="202" t="s">
        <v>8</v>
      </c>
      <c r="Z36" s="202"/>
    </row>
    <row r="37" spans="1:28" ht="7.5" customHeight="1">
      <c r="E37" s="218"/>
      <c r="F37" s="218"/>
      <c r="G37" s="218"/>
      <c r="H37" s="218"/>
      <c r="I37" s="217"/>
      <c r="J37" s="206"/>
      <c r="K37" s="206"/>
      <c r="L37" s="206"/>
      <c r="M37" s="206"/>
      <c r="N37" s="206"/>
      <c r="O37" s="206"/>
      <c r="P37" s="206"/>
      <c r="Q37" s="206"/>
      <c r="R37" s="216"/>
      <c r="S37" s="206"/>
      <c r="T37" s="206"/>
      <c r="U37" s="206"/>
      <c r="V37" s="215"/>
      <c r="W37" s="202"/>
      <c r="X37" s="202"/>
      <c r="Y37" s="205"/>
      <c r="Z37" s="202"/>
    </row>
    <row r="38" spans="1:28" ht="12.75">
      <c r="D38" s="214">
        <v>1</v>
      </c>
      <c r="E38" s="214">
        <v>1</v>
      </c>
      <c r="F38" s="214">
        <v>0</v>
      </c>
      <c r="G38" s="214">
        <v>0</v>
      </c>
      <c r="H38" s="213" t="s">
        <v>10</v>
      </c>
      <c r="I38" s="213"/>
      <c r="J38" s="210">
        <f t="array" ref="J38:J39">MMULT($D38:$G39,J32:J35)</f>
        <v>1</v>
      </c>
      <c r="K38" s="202"/>
      <c r="L38" s="202"/>
      <c r="M38" s="202"/>
      <c r="N38" s="210">
        <f t="array" ref="N38:N39">MMULT($D38:$G39,N32:N35)</f>
        <v>1.3333333333333333</v>
      </c>
      <c r="O38" s="202"/>
      <c r="P38" s="202"/>
      <c r="Q38" s="202"/>
      <c r="R38" s="210">
        <f t="array" ref="R38:R39">MMULT($D38:$G39,R32:R35)</f>
        <v>1</v>
      </c>
      <c r="S38" s="202"/>
      <c r="T38" s="212" t="s">
        <v>185</v>
      </c>
      <c r="U38" s="202"/>
      <c r="V38" s="211"/>
      <c r="W38" s="202"/>
      <c r="X38" s="202"/>
      <c r="Y38" s="210">
        <f t="array" ref="Y38:Y39">MMULT($D38:$G39,Y32:Y35)</f>
        <v>1</v>
      </c>
      <c r="Z38" s="202"/>
    </row>
    <row r="39" spans="1:28" ht="12.75">
      <c r="D39" s="214">
        <v>0</v>
      </c>
      <c r="E39" s="214">
        <v>0</v>
      </c>
      <c r="F39" s="214">
        <v>1</v>
      </c>
      <c r="G39" s="214">
        <v>1</v>
      </c>
      <c r="H39" s="213" t="s">
        <v>10</v>
      </c>
      <c r="I39" s="213"/>
      <c r="J39" s="210">
        <v>0.66666666666666663</v>
      </c>
      <c r="K39" s="202"/>
      <c r="L39" s="202"/>
      <c r="M39" s="202"/>
      <c r="N39" s="210">
        <v>0.33333333333333331</v>
      </c>
      <c r="O39" s="202"/>
      <c r="P39" s="202"/>
      <c r="Q39" s="202"/>
      <c r="R39" s="210">
        <v>1.3333333333333333</v>
      </c>
      <c r="S39" s="202"/>
      <c r="T39" s="212" t="s">
        <v>184</v>
      </c>
      <c r="U39" s="202"/>
      <c r="V39" s="211"/>
      <c r="W39" s="202"/>
      <c r="X39" s="202"/>
      <c r="Y39" s="210">
        <v>0.66666666666666663</v>
      </c>
      <c r="Z39" s="202"/>
    </row>
    <row r="40" spans="1:28" ht="8.25" customHeight="1">
      <c r="I40" s="209"/>
      <c r="J40" s="208"/>
      <c r="K40" s="208"/>
      <c r="L40" s="208"/>
      <c r="M40" s="208"/>
      <c r="N40" s="208"/>
      <c r="O40" s="208"/>
      <c r="P40" s="208"/>
      <c r="Q40" s="208"/>
      <c r="R40" s="208"/>
      <c r="S40" s="208"/>
      <c r="T40" s="208"/>
      <c r="U40" s="208"/>
      <c r="V40" s="207"/>
      <c r="W40" s="202"/>
      <c r="X40" s="202"/>
      <c r="Y40" s="202"/>
      <c r="Z40" s="202"/>
    </row>
    <row r="41" spans="1:28" ht="18">
      <c r="B41" s="609" t="s">
        <v>183</v>
      </c>
      <c r="C41" s="610"/>
      <c r="D41" s="610"/>
      <c r="I41" s="202"/>
      <c r="J41" s="206" t="s">
        <v>8</v>
      </c>
      <c r="K41" s="202"/>
      <c r="L41" s="202"/>
      <c r="M41" s="202"/>
      <c r="N41" s="206" t="s">
        <v>8</v>
      </c>
      <c r="O41" s="202"/>
      <c r="P41" s="202"/>
      <c r="Q41" s="202"/>
      <c r="R41" s="206" t="s">
        <v>8</v>
      </c>
      <c r="S41" s="202"/>
      <c r="T41" s="202"/>
      <c r="U41" s="202"/>
      <c r="V41" s="202"/>
      <c r="W41" s="202"/>
      <c r="X41" s="202"/>
      <c r="Y41" s="618" t="s">
        <v>157</v>
      </c>
      <c r="Z41" s="202"/>
    </row>
    <row r="42" spans="1:28" ht="12.75">
      <c r="F42" s="201" t="s">
        <v>182</v>
      </c>
      <c r="I42" s="202"/>
      <c r="J42" s="204">
        <f t="array" ref="J42">MMULT($V42:$W42,J38:J39)</f>
        <v>1.4444444444444444</v>
      </c>
      <c r="K42" s="205"/>
      <c r="L42" s="205"/>
      <c r="M42" s="205"/>
      <c r="N42" s="204">
        <f t="array" ref="N42">MMULT($V42:$W42,N38:N39)</f>
        <v>1.5555555555555554</v>
      </c>
      <c r="O42" s="205"/>
      <c r="P42" s="205"/>
      <c r="Q42" s="205"/>
      <c r="R42" s="204">
        <f t="array" ref="R42">MMULT($V42:$W42,R38:R39)</f>
        <v>1.8888888888888888</v>
      </c>
      <c r="S42" s="202"/>
      <c r="T42" s="202"/>
      <c r="U42" s="202" t="s">
        <v>101</v>
      </c>
      <c r="V42" s="204">
        <f t="array" ref="V42:W42">TRANSPOSE(Y38:Y39)</f>
        <v>1</v>
      </c>
      <c r="W42" s="204">
        <v>0.66666666666666663</v>
      </c>
      <c r="X42" s="202"/>
      <c r="Y42" s="610"/>
      <c r="Z42" s="202"/>
    </row>
    <row r="43" spans="1:28" ht="12.75">
      <c r="I43" s="202"/>
      <c r="J43" s="202"/>
      <c r="K43" s="202"/>
      <c r="L43" s="202"/>
      <c r="M43" s="202"/>
      <c r="N43" s="202"/>
      <c r="O43" s="202"/>
      <c r="P43" s="202"/>
      <c r="Q43" s="202"/>
      <c r="R43" s="202"/>
      <c r="S43" s="202"/>
      <c r="T43" s="202"/>
      <c r="U43" s="202"/>
      <c r="V43" s="202"/>
      <c r="W43" s="202"/>
      <c r="X43" s="202"/>
      <c r="Y43" s="202"/>
      <c r="Z43" s="202"/>
    </row>
    <row r="44" spans="1:28" ht="12.75">
      <c r="C44" s="201" t="s">
        <v>181</v>
      </c>
      <c r="I44" s="202"/>
      <c r="J44" s="203" t="str">
        <f>IF(J42=MAX($J42:$R42),"Y","")</f>
        <v/>
      </c>
      <c r="K44" s="202"/>
      <c r="L44" s="202"/>
      <c r="M44" s="202"/>
      <c r="N44" s="203" t="str">
        <f>IF(N42=MAX($J42:$R42),"Y","")</f>
        <v/>
      </c>
      <c r="O44" s="202"/>
      <c r="P44" s="202"/>
      <c r="Q44" s="202"/>
      <c r="R44" s="203" t="str">
        <f>IF(R42=MAX($J42:$R42),"Y","")</f>
        <v>Y</v>
      </c>
      <c r="S44" s="202"/>
      <c r="T44" s="202"/>
      <c r="U44" s="202"/>
      <c r="V44" s="202"/>
      <c r="W44" s="202"/>
      <c r="X44" s="202"/>
      <c r="Y44" s="202"/>
      <c r="Z44" s="202"/>
    </row>
    <row r="46" spans="1:28" ht="15">
      <c r="A46" s="611" t="s">
        <v>6</v>
      </c>
      <c r="B46" s="610"/>
      <c r="C46" s="610"/>
      <c r="D46" s="610"/>
      <c r="E46" s="610"/>
      <c r="F46" s="610"/>
      <c r="G46" s="610"/>
      <c r="H46" s="610"/>
      <c r="I46" s="610"/>
      <c r="J46" s="610"/>
      <c r="K46" s="610"/>
      <c r="L46" s="610"/>
      <c r="M46" s="610"/>
      <c r="N46" s="610"/>
      <c r="O46" s="610"/>
      <c r="P46" s="610"/>
      <c r="Q46" s="610"/>
      <c r="R46" s="610"/>
      <c r="S46" s="610"/>
      <c r="T46" s="610"/>
      <c r="U46" s="610"/>
      <c r="V46" s="610"/>
      <c r="W46" s="610"/>
      <c r="X46" s="610"/>
      <c r="Y46" s="610"/>
      <c r="Z46" s="610"/>
      <c r="AA46" s="610"/>
      <c r="AB46" s="610"/>
    </row>
    <row r="47" spans="1:28" ht="12.75">
      <c r="B47" s="201" t="s">
        <v>5</v>
      </c>
      <c r="F47" s="200" t="s">
        <v>180</v>
      </c>
    </row>
    <row r="48" spans="1:28" ht="12.75">
      <c r="B48" s="201" t="s">
        <v>3</v>
      </c>
      <c r="F48" s="200" t="s">
        <v>179</v>
      </c>
    </row>
  </sheetData>
  <mergeCells count="9">
    <mergeCell ref="B41:D41"/>
    <mergeCell ref="A46:AB46"/>
    <mergeCell ref="A1:AB1"/>
    <mergeCell ref="B5:G5"/>
    <mergeCell ref="B18:G18"/>
    <mergeCell ref="C26:F27"/>
    <mergeCell ref="B36:D36"/>
    <mergeCell ref="F36:H36"/>
    <mergeCell ref="Y41:Y42"/>
  </mergeCells>
  <phoneticPr fontId="3" type="noConversion"/>
  <conditionalFormatting sqref="I21:K24 M21:O24 Q21:S24 X21:Z24 I26:K29 M26:O29 Q26:S29 X26:Z29 J32:J35 N32:N35 R32:R35 Y32:Y35 J38:J39 N38:N39 R38:R39 Y38:Y39 J42 N42 R42 V42:W42 J44 N44 R44">
    <cfRule type="expression" dxfId="6" priority="1">
      <formula>$B$2=TRUE</formula>
    </cfRule>
  </conditionalFormatting>
  <hyperlinks>
    <hyperlink ref="F47" r:id="rId1" xr:uid="{0E6D78D6-C4A3-4F96-A1A3-3EDE2AB074A1}"/>
    <hyperlink ref="F48" r:id="rId2" xr:uid="{61424E92-58D6-4870-BB19-E01B65F548F9}"/>
  </hyperlinks>
  <pageMargins left="0.7" right="0.7" top="0.75" bottom="0.75" header="0.3" footer="0.3"/>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F0C3-01E2-433F-B2C7-6D0A092BA610}">
  <sheetPr>
    <outlinePr summaryBelow="0" summaryRight="0"/>
  </sheetPr>
  <dimension ref="A1:V997"/>
  <sheetViews>
    <sheetView tabSelected="1" workbookViewId="0">
      <selection activeCell="H51" sqref="H51"/>
    </sheetView>
  </sheetViews>
  <sheetFormatPr defaultColWidth="11" defaultRowHeight="15.75" customHeight="1"/>
  <cols>
    <col min="1" max="1" width="3.875" style="246" customWidth="1"/>
    <col min="2" max="18" width="2.875" style="246" customWidth="1"/>
    <col min="19" max="19" width="3" style="246" customWidth="1"/>
    <col min="20" max="21" width="3.75" style="246" customWidth="1"/>
    <col min="22" max="22" width="24.875" style="246" customWidth="1"/>
    <col min="23" max="16384" width="11" style="246"/>
  </cols>
  <sheetData>
    <row r="1" spans="1:22" ht="53.25" customHeight="1">
      <c r="A1" s="619" t="s">
        <v>228</v>
      </c>
      <c r="B1" s="620"/>
      <c r="C1" s="620"/>
      <c r="D1" s="620"/>
      <c r="E1" s="620"/>
      <c r="F1" s="620"/>
      <c r="G1" s="620"/>
      <c r="H1" s="620"/>
      <c r="I1" s="620"/>
      <c r="J1" s="620"/>
      <c r="K1" s="620"/>
      <c r="L1" s="620"/>
      <c r="M1" s="620"/>
      <c r="N1" s="620"/>
      <c r="O1" s="620"/>
      <c r="P1" s="620"/>
      <c r="Q1" s="620"/>
      <c r="R1" s="620"/>
      <c r="S1" s="620"/>
      <c r="T1" s="620"/>
      <c r="U1" s="620"/>
      <c r="V1" s="620"/>
    </row>
    <row r="2" spans="1:22" ht="12.75">
      <c r="T2" s="247"/>
      <c r="U2" s="247" t="b">
        <v>0</v>
      </c>
      <c r="V2" s="267" t="s">
        <v>25</v>
      </c>
    </row>
    <row r="3" spans="1:22" ht="12.75">
      <c r="T3" s="247"/>
      <c r="U3" s="247"/>
    </row>
    <row r="4" spans="1:22" ht="12.75">
      <c r="A4" s="266" t="s">
        <v>227</v>
      </c>
      <c r="C4" s="247"/>
      <c r="D4" s="247"/>
      <c r="E4" s="247"/>
      <c r="F4" s="247"/>
      <c r="G4" s="247"/>
      <c r="H4" s="247" t="s">
        <v>20</v>
      </c>
      <c r="I4" s="247" t="s">
        <v>19</v>
      </c>
      <c r="J4" s="247"/>
      <c r="K4" s="247"/>
      <c r="L4" s="247"/>
      <c r="M4" s="247"/>
      <c r="N4" s="247"/>
      <c r="O4" s="247"/>
      <c r="P4" s="247"/>
      <c r="R4" s="247"/>
      <c r="T4" s="247"/>
      <c r="U4" s="247"/>
    </row>
    <row r="5" spans="1:22" ht="12.75">
      <c r="B5" s="247"/>
      <c r="C5" s="247"/>
      <c r="D5" s="247"/>
      <c r="E5" s="247"/>
      <c r="F5" s="247"/>
      <c r="G5" s="247"/>
      <c r="H5" s="265">
        <v>2</v>
      </c>
      <c r="I5" s="265">
        <v>-1</v>
      </c>
      <c r="J5" s="247"/>
      <c r="K5" s="247"/>
      <c r="L5" s="247"/>
      <c r="M5" s="247"/>
      <c r="N5" s="247"/>
      <c r="Q5" s="247"/>
      <c r="R5" s="247"/>
      <c r="S5" s="247"/>
      <c r="T5" s="247"/>
      <c r="U5" s="247"/>
      <c r="V5" s="247"/>
    </row>
    <row r="6" spans="1:22" ht="12.75">
      <c r="B6" s="247"/>
      <c r="C6" s="247"/>
      <c r="D6" s="247"/>
      <c r="E6" s="247"/>
      <c r="F6" s="247"/>
      <c r="G6" s="247"/>
      <c r="H6" s="265">
        <v>1</v>
      </c>
      <c r="I6" s="265">
        <v>1</v>
      </c>
      <c r="J6" s="247"/>
      <c r="K6" s="247"/>
      <c r="L6" s="247"/>
      <c r="M6" s="247"/>
      <c r="N6" s="247"/>
      <c r="Q6" s="247"/>
      <c r="R6" s="247"/>
      <c r="S6" s="247"/>
      <c r="T6" s="247"/>
      <c r="U6" s="247"/>
      <c r="V6" s="247"/>
    </row>
    <row r="7" spans="1:22" ht="12.75">
      <c r="B7" s="247"/>
      <c r="C7" s="247"/>
      <c r="D7" s="247"/>
      <c r="E7" s="247"/>
      <c r="F7" s="247"/>
      <c r="G7" s="247"/>
      <c r="H7" s="265">
        <v>2</v>
      </c>
      <c r="I7" s="265">
        <v>1</v>
      </c>
      <c r="J7" s="247"/>
      <c r="K7" s="247"/>
      <c r="L7" s="247"/>
      <c r="M7" s="247"/>
      <c r="N7" s="247"/>
      <c r="Q7" s="247"/>
      <c r="R7" s="247"/>
      <c r="S7" s="247"/>
      <c r="T7" s="247"/>
      <c r="U7" s="247"/>
      <c r="V7" s="247"/>
    </row>
    <row r="8" spans="1:22" ht="12.75">
      <c r="B8" s="247"/>
      <c r="C8" s="247"/>
      <c r="D8" s="247"/>
      <c r="E8" s="247"/>
      <c r="F8" s="247"/>
      <c r="G8" s="247"/>
      <c r="H8" s="265">
        <v>1</v>
      </c>
      <c r="I8" s="265">
        <v>2</v>
      </c>
      <c r="J8" s="247"/>
      <c r="K8" s="247"/>
      <c r="L8" s="247"/>
      <c r="M8" s="247"/>
      <c r="N8" s="247"/>
      <c r="Q8" s="247"/>
      <c r="R8" s="247"/>
      <c r="S8" s="247"/>
      <c r="T8" s="247"/>
      <c r="U8" s="247"/>
      <c r="V8" s="247"/>
    </row>
    <row r="9" spans="1:22" ht="12.75">
      <c r="A9" s="254" t="s">
        <v>226</v>
      </c>
      <c r="C9" s="247"/>
      <c r="D9" s="247"/>
      <c r="E9" s="247"/>
      <c r="F9" s="247"/>
      <c r="G9" s="247"/>
      <c r="H9" s="247">
        <v>1</v>
      </c>
      <c r="I9" s="247">
        <v>1</v>
      </c>
      <c r="J9" s="247"/>
      <c r="K9" s="247"/>
      <c r="L9" s="247"/>
      <c r="M9" s="247"/>
      <c r="N9" s="247"/>
      <c r="O9" s="247"/>
      <c r="Q9" s="247"/>
      <c r="R9" s="247"/>
      <c r="S9" s="247"/>
      <c r="T9" s="247"/>
      <c r="U9" s="247"/>
      <c r="V9" s="247"/>
    </row>
    <row r="10" spans="1:22" ht="13.5" thickBot="1">
      <c r="B10" s="247" t="s">
        <v>111</v>
      </c>
      <c r="C10" s="247"/>
      <c r="D10" s="247"/>
      <c r="E10" s="247"/>
      <c r="F10" s="247" t="s">
        <v>110</v>
      </c>
      <c r="G10" s="247"/>
      <c r="H10" s="247" t="s">
        <v>8</v>
      </c>
      <c r="I10" s="247" t="s">
        <v>8</v>
      </c>
      <c r="J10" s="264" t="s">
        <v>11</v>
      </c>
      <c r="K10" s="247"/>
      <c r="L10" s="247"/>
      <c r="M10" s="247"/>
      <c r="N10" s="247"/>
      <c r="O10" s="247"/>
      <c r="Q10" s="247"/>
      <c r="R10" s="247"/>
      <c r="S10" s="247"/>
      <c r="T10" s="247"/>
      <c r="U10" s="247"/>
      <c r="V10" s="247"/>
    </row>
    <row r="11" spans="1:22" ht="12.75">
      <c r="B11" s="263">
        <v>1</v>
      </c>
      <c r="C11" s="262">
        <v>0</v>
      </c>
      <c r="D11" s="262">
        <v>-1</v>
      </c>
      <c r="E11" s="262">
        <v>1</v>
      </c>
      <c r="F11" s="261">
        <v>1</v>
      </c>
      <c r="G11" s="247" t="s">
        <v>10</v>
      </c>
      <c r="H11" s="249">
        <f t="array" ref="H11:I13">MMULT(B11:F13,H5:I9)</f>
        <v>2</v>
      </c>
      <c r="I11" s="249">
        <v>1</v>
      </c>
      <c r="J11" s="247" t="s">
        <v>9</v>
      </c>
      <c r="K11" s="249">
        <f t="array" ref="K11:L13">IF(H11:I13&gt;0, H11:I13, 0)</f>
        <v>2</v>
      </c>
      <c r="L11" s="249">
        <v>1</v>
      </c>
      <c r="M11" s="247"/>
      <c r="N11" s="247"/>
      <c r="O11" s="247"/>
      <c r="Q11" s="247"/>
      <c r="R11" s="247"/>
      <c r="S11" s="247"/>
      <c r="T11" s="247"/>
      <c r="U11" s="247"/>
      <c r="V11" s="247"/>
    </row>
    <row r="12" spans="1:22" ht="12.75">
      <c r="B12" s="260">
        <v>0</v>
      </c>
      <c r="C12" s="259">
        <v>1</v>
      </c>
      <c r="D12" s="259">
        <v>1</v>
      </c>
      <c r="E12" s="259">
        <v>0</v>
      </c>
      <c r="F12" s="258">
        <v>1</v>
      </c>
      <c r="G12" s="247" t="s">
        <v>10</v>
      </c>
      <c r="H12" s="249">
        <v>4</v>
      </c>
      <c r="I12" s="249">
        <v>3</v>
      </c>
      <c r="J12" s="247" t="s">
        <v>9</v>
      </c>
      <c r="K12" s="249">
        <v>4</v>
      </c>
      <c r="L12" s="249">
        <v>3</v>
      </c>
      <c r="M12" s="247"/>
      <c r="N12" s="247"/>
      <c r="O12" s="247"/>
      <c r="P12" s="247"/>
      <c r="Q12" s="247"/>
      <c r="R12" s="247"/>
      <c r="S12" s="247"/>
      <c r="T12" s="247"/>
      <c r="U12" s="247"/>
      <c r="V12" s="247"/>
    </row>
    <row r="13" spans="1:22" ht="13.5" thickBot="1">
      <c r="B13" s="257">
        <v>1</v>
      </c>
      <c r="C13" s="256">
        <v>-1</v>
      </c>
      <c r="D13" s="256">
        <v>0</v>
      </c>
      <c r="E13" s="256">
        <v>0</v>
      </c>
      <c r="F13" s="255">
        <v>0</v>
      </c>
      <c r="G13" s="247" t="s">
        <v>10</v>
      </c>
      <c r="H13" s="249">
        <v>1</v>
      </c>
      <c r="I13" s="249">
        <v>-2</v>
      </c>
      <c r="J13" s="247" t="s">
        <v>9</v>
      </c>
      <c r="K13" s="249">
        <v>1</v>
      </c>
      <c r="L13" s="249">
        <v>0</v>
      </c>
      <c r="M13" s="247"/>
      <c r="N13" s="247"/>
      <c r="O13" s="247"/>
      <c r="P13" s="247"/>
      <c r="Q13" s="247"/>
      <c r="R13" s="247"/>
      <c r="S13" s="247"/>
      <c r="T13" s="247"/>
      <c r="U13" s="247"/>
      <c r="V13" s="247"/>
    </row>
    <row r="14" spans="1:22" ht="12.75">
      <c r="B14" s="247"/>
      <c r="C14" s="247"/>
      <c r="D14" s="247"/>
      <c r="E14" s="247"/>
      <c r="F14" s="247"/>
      <c r="G14" s="247"/>
      <c r="H14" s="247"/>
      <c r="I14" s="247"/>
      <c r="J14" s="247"/>
      <c r="K14" s="247">
        <v>1</v>
      </c>
      <c r="L14" s="247">
        <v>1</v>
      </c>
      <c r="M14" s="247"/>
      <c r="N14" s="247"/>
      <c r="O14" s="247"/>
      <c r="P14" s="247"/>
      <c r="Q14" s="247"/>
      <c r="R14" s="247"/>
      <c r="S14" s="247"/>
      <c r="T14" s="247"/>
      <c r="U14" s="247"/>
      <c r="V14" s="247"/>
    </row>
    <row r="15" spans="1:22" ht="13.5" thickBot="1">
      <c r="A15" s="254" t="s">
        <v>225</v>
      </c>
      <c r="C15" s="247"/>
      <c r="D15" s="247"/>
      <c r="E15" s="247"/>
      <c r="F15" s="247" t="s">
        <v>106</v>
      </c>
      <c r="G15" s="247"/>
      <c r="H15" s="247"/>
      <c r="I15" s="247" t="s">
        <v>105</v>
      </c>
      <c r="J15" s="247"/>
      <c r="K15" s="247" t="s">
        <v>8</v>
      </c>
      <c r="L15" s="247" t="s">
        <v>8</v>
      </c>
      <c r="M15" s="264" t="s">
        <v>11</v>
      </c>
      <c r="N15" s="247"/>
      <c r="O15" s="247"/>
      <c r="P15" s="247"/>
      <c r="Q15" s="247"/>
      <c r="R15" s="247"/>
      <c r="S15" s="247"/>
      <c r="T15" s="247"/>
      <c r="U15" s="247"/>
      <c r="V15" s="247"/>
    </row>
    <row r="16" spans="1:22" ht="12.75">
      <c r="C16" s="247"/>
      <c r="D16" s="247"/>
      <c r="E16" s="247"/>
      <c r="F16" s="263">
        <v>0</v>
      </c>
      <c r="G16" s="262">
        <v>-1</v>
      </c>
      <c r="H16" s="262">
        <v>2</v>
      </c>
      <c r="I16" s="261">
        <v>1</v>
      </c>
      <c r="J16" s="247" t="s">
        <v>10</v>
      </c>
      <c r="K16" s="249">
        <f t="array" ref="K16:L19">MMULT(F16:I19,K11:L14)</f>
        <v>-1</v>
      </c>
      <c r="L16" s="249">
        <v>-2</v>
      </c>
      <c r="M16" s="247" t="s">
        <v>9</v>
      </c>
      <c r="N16" s="249">
        <f t="array" ref="N16:O19">IF(K16:L19&gt;0, K16:L19, 0)</f>
        <v>0</v>
      </c>
      <c r="O16" s="249">
        <v>0</v>
      </c>
      <c r="P16" s="247"/>
      <c r="Q16" s="247"/>
      <c r="R16" s="247"/>
      <c r="S16" s="247"/>
      <c r="T16" s="247"/>
      <c r="U16" s="247"/>
      <c r="V16" s="247"/>
    </row>
    <row r="17" spans="1:22" ht="12.75">
      <c r="B17" s="247"/>
      <c r="C17" s="247"/>
      <c r="D17" s="247"/>
      <c r="E17" s="247"/>
      <c r="F17" s="260">
        <v>-1</v>
      </c>
      <c r="G17" s="259">
        <v>1</v>
      </c>
      <c r="H17" s="259">
        <v>0</v>
      </c>
      <c r="I17" s="258">
        <v>2</v>
      </c>
      <c r="J17" s="247" t="s">
        <v>10</v>
      </c>
      <c r="K17" s="249">
        <v>4</v>
      </c>
      <c r="L17" s="249">
        <v>4</v>
      </c>
      <c r="M17" s="247" t="s">
        <v>9</v>
      </c>
      <c r="N17" s="249">
        <v>4</v>
      </c>
      <c r="O17" s="249">
        <v>4</v>
      </c>
      <c r="P17" s="247"/>
      <c r="Q17" s="247"/>
      <c r="R17" s="247"/>
      <c r="S17" s="247"/>
      <c r="T17" s="247"/>
      <c r="U17" s="247"/>
      <c r="V17" s="247"/>
    </row>
    <row r="18" spans="1:22" ht="12.75">
      <c r="B18" s="247"/>
      <c r="C18" s="247"/>
      <c r="D18" s="247"/>
      <c r="E18" s="247"/>
      <c r="F18" s="260">
        <v>0</v>
      </c>
      <c r="G18" s="259">
        <v>1</v>
      </c>
      <c r="H18" s="259">
        <v>1</v>
      </c>
      <c r="I18" s="258">
        <v>1</v>
      </c>
      <c r="J18" s="247" t="s">
        <v>10</v>
      </c>
      <c r="K18" s="249">
        <v>6</v>
      </c>
      <c r="L18" s="249">
        <v>4</v>
      </c>
      <c r="M18" s="247" t="s">
        <v>9</v>
      </c>
      <c r="N18" s="249">
        <v>6</v>
      </c>
      <c r="O18" s="249">
        <v>4</v>
      </c>
      <c r="P18" s="247"/>
      <c r="Q18" s="247"/>
      <c r="R18" s="247"/>
      <c r="S18" s="247"/>
      <c r="T18" s="247"/>
      <c r="U18" s="247"/>
      <c r="V18" s="247"/>
    </row>
    <row r="19" spans="1:22" ht="13.5" thickBot="1">
      <c r="B19" s="247"/>
      <c r="C19" s="247"/>
      <c r="D19" s="247"/>
      <c r="E19" s="247"/>
      <c r="F19" s="257">
        <v>-1</v>
      </c>
      <c r="G19" s="256">
        <v>0</v>
      </c>
      <c r="H19" s="256">
        <v>0</v>
      </c>
      <c r="I19" s="255">
        <v>3</v>
      </c>
      <c r="J19" s="247" t="s">
        <v>10</v>
      </c>
      <c r="K19" s="249">
        <v>1</v>
      </c>
      <c r="L19" s="249">
        <v>2</v>
      </c>
      <c r="M19" s="247" t="s">
        <v>9</v>
      </c>
      <c r="N19" s="249">
        <v>1</v>
      </c>
      <c r="O19" s="249">
        <v>2</v>
      </c>
      <c r="P19" s="247"/>
      <c r="Q19" s="247"/>
      <c r="R19" s="247"/>
      <c r="S19" s="247"/>
      <c r="T19" s="247"/>
      <c r="U19" s="247"/>
      <c r="V19" s="247"/>
    </row>
    <row r="20" spans="1:22" ht="12.75">
      <c r="B20" s="247"/>
      <c r="C20" s="247"/>
      <c r="D20" s="247"/>
      <c r="E20" s="247"/>
      <c r="F20" s="247"/>
      <c r="G20" s="247"/>
      <c r="H20" s="247"/>
      <c r="I20" s="247"/>
      <c r="J20" s="247"/>
      <c r="K20" s="247"/>
      <c r="L20" s="247"/>
      <c r="M20" s="247"/>
      <c r="N20" s="247">
        <v>1</v>
      </c>
      <c r="O20" s="247">
        <v>1</v>
      </c>
      <c r="P20" s="247"/>
      <c r="Q20" s="247"/>
      <c r="R20" s="247"/>
      <c r="S20" s="247"/>
      <c r="T20" s="247"/>
      <c r="U20" s="247"/>
      <c r="V20" s="247"/>
    </row>
    <row r="21" spans="1:22" ht="13.5" thickBot="1">
      <c r="A21" s="254" t="s">
        <v>224</v>
      </c>
      <c r="C21" s="247"/>
      <c r="D21" s="247"/>
      <c r="E21" s="247"/>
      <c r="F21" s="247"/>
      <c r="G21" s="247"/>
      <c r="H21" s="247" t="s">
        <v>99</v>
      </c>
      <c r="I21" s="247"/>
      <c r="J21" s="247"/>
      <c r="K21" s="247"/>
      <c r="L21" s="247" t="s">
        <v>98</v>
      </c>
      <c r="M21" s="247"/>
      <c r="N21" s="247" t="s">
        <v>8</v>
      </c>
      <c r="O21" s="247" t="s">
        <v>8</v>
      </c>
      <c r="P21" s="264" t="s">
        <v>11</v>
      </c>
      <c r="Q21" s="247"/>
      <c r="R21" s="247"/>
      <c r="S21" s="247"/>
      <c r="T21" s="247"/>
      <c r="U21" s="247"/>
      <c r="V21" s="247"/>
    </row>
    <row r="22" spans="1:22" ht="12.75">
      <c r="C22" s="247"/>
      <c r="D22" s="247"/>
      <c r="E22" s="247"/>
      <c r="F22" s="247"/>
      <c r="G22" s="247"/>
      <c r="H22" s="263">
        <v>0</v>
      </c>
      <c r="I22" s="262">
        <v>-1</v>
      </c>
      <c r="J22" s="262">
        <v>-1</v>
      </c>
      <c r="K22" s="262">
        <v>2</v>
      </c>
      <c r="L22" s="261">
        <v>5</v>
      </c>
      <c r="M22" s="247" t="s">
        <v>10</v>
      </c>
      <c r="N22" s="249">
        <f t="array" ref="N22:O24">MMULT(H22:L24,N16:O20)</f>
        <v>-3</v>
      </c>
      <c r="O22" s="249">
        <v>1</v>
      </c>
      <c r="P22" s="247" t="s">
        <v>9</v>
      </c>
      <c r="Q22" s="249">
        <f t="array" ref="Q22:R24">IF(N22:O24&gt;0, N22:O24, 0)</f>
        <v>0</v>
      </c>
      <c r="R22" s="249">
        <v>1</v>
      </c>
      <c r="S22" s="247"/>
      <c r="T22" s="247"/>
      <c r="U22" s="247"/>
      <c r="V22" s="247"/>
    </row>
    <row r="23" spans="1:22" ht="12.75">
      <c r="B23" s="247"/>
      <c r="C23" s="247"/>
      <c r="D23" s="247"/>
      <c r="E23" s="247"/>
      <c r="F23" s="247"/>
      <c r="G23" s="247"/>
      <c r="H23" s="260">
        <v>-1</v>
      </c>
      <c r="I23" s="259">
        <v>1</v>
      </c>
      <c r="J23" s="259">
        <v>1</v>
      </c>
      <c r="K23" s="259">
        <v>0</v>
      </c>
      <c r="L23" s="258">
        <v>2</v>
      </c>
      <c r="M23" s="247" t="s">
        <v>10</v>
      </c>
      <c r="N23" s="249">
        <v>12</v>
      </c>
      <c r="O23" s="249">
        <v>10</v>
      </c>
      <c r="P23" s="247" t="s">
        <v>9</v>
      </c>
      <c r="Q23" s="249">
        <v>12</v>
      </c>
      <c r="R23" s="249">
        <v>10</v>
      </c>
      <c r="S23" s="247"/>
      <c r="T23" s="247"/>
      <c r="U23" s="247"/>
      <c r="V23" s="247"/>
    </row>
    <row r="24" spans="1:22" ht="13.5" thickBot="1">
      <c r="B24" s="247"/>
      <c r="C24" s="247"/>
      <c r="D24" s="247"/>
      <c r="E24" s="247"/>
      <c r="F24" s="247"/>
      <c r="G24" s="247"/>
      <c r="H24" s="257">
        <v>-1</v>
      </c>
      <c r="I24" s="256">
        <v>0</v>
      </c>
      <c r="J24" s="256">
        <v>1</v>
      </c>
      <c r="K24" s="256">
        <v>0</v>
      </c>
      <c r="L24" s="255">
        <v>3</v>
      </c>
      <c r="M24" s="247" t="s">
        <v>10</v>
      </c>
      <c r="N24" s="249">
        <v>9</v>
      </c>
      <c r="O24" s="249">
        <v>7</v>
      </c>
      <c r="P24" s="247" t="s">
        <v>9</v>
      </c>
      <c r="Q24" s="249">
        <v>9</v>
      </c>
      <c r="R24" s="249">
        <v>7</v>
      </c>
      <c r="S24" s="247"/>
      <c r="T24" s="247"/>
      <c r="U24" s="247"/>
      <c r="V24" s="247"/>
    </row>
    <row r="25" spans="1:22" ht="12.75">
      <c r="H25" s="247"/>
      <c r="I25" s="247"/>
      <c r="J25" s="247"/>
      <c r="K25" s="247"/>
      <c r="L25" s="247"/>
      <c r="M25" s="247"/>
      <c r="N25" s="247"/>
      <c r="O25" s="247"/>
      <c r="P25" s="247"/>
      <c r="Q25" s="247">
        <v>1</v>
      </c>
      <c r="R25" s="247">
        <v>1</v>
      </c>
      <c r="S25" s="247"/>
      <c r="T25" s="247"/>
      <c r="U25" s="247"/>
      <c r="V25" s="247"/>
    </row>
    <row r="26" spans="1:22" ht="13.5" thickBot="1">
      <c r="A26" s="254" t="s">
        <v>223</v>
      </c>
      <c r="H26" s="247"/>
      <c r="I26" s="247"/>
      <c r="J26" s="247"/>
      <c r="K26" s="247"/>
      <c r="L26" s="247" t="s">
        <v>222</v>
      </c>
      <c r="M26" s="247"/>
      <c r="N26" s="247"/>
      <c r="O26" s="247" t="s">
        <v>221</v>
      </c>
      <c r="P26" s="247"/>
      <c r="Q26" s="247" t="s">
        <v>8</v>
      </c>
      <c r="R26" s="247" t="s">
        <v>8</v>
      </c>
      <c r="S26" s="253" t="s">
        <v>220</v>
      </c>
      <c r="T26" s="247"/>
      <c r="U26" s="247"/>
      <c r="V26" s="247"/>
    </row>
    <row r="27" spans="1:22" ht="13.5" thickBot="1">
      <c r="H27" s="247"/>
      <c r="I27" s="247"/>
      <c r="J27" s="247"/>
      <c r="K27" s="247"/>
      <c r="L27" s="252">
        <v>-1</v>
      </c>
      <c r="M27" s="251">
        <v>1</v>
      </c>
      <c r="N27" s="251">
        <v>-1</v>
      </c>
      <c r="O27" s="250">
        <v>-2</v>
      </c>
      <c r="P27" s="247" t="s">
        <v>10</v>
      </c>
      <c r="Q27" s="249">
        <f t="array" ref="Q27:R27">MMULT(L27:O27,Q22:R25)</f>
        <v>1</v>
      </c>
      <c r="R27" s="249">
        <v>0</v>
      </c>
      <c r="S27" s="247" t="s">
        <v>9</v>
      </c>
      <c r="T27" s="248">
        <f t="array" ref="T27">1/(1+EXP(-Q27))</f>
        <v>0.7310585786300049</v>
      </c>
      <c r="U27" s="248">
        <f t="array" ref="U27">1/(1+EXP(-R27))</f>
        <v>0.5</v>
      </c>
      <c r="V27" s="247"/>
    </row>
    <row r="28" spans="1:22" ht="12.75">
      <c r="S28" s="247"/>
      <c r="T28" s="247" t="s">
        <v>219</v>
      </c>
      <c r="U28" s="247" t="s">
        <v>218</v>
      </c>
    </row>
    <row r="29" spans="1:22" ht="12.75">
      <c r="S29" s="247"/>
      <c r="T29" s="247"/>
      <c r="U29" s="247"/>
    </row>
    <row r="30" spans="1:22" ht="15">
      <c r="A30" s="621" t="s">
        <v>6</v>
      </c>
      <c r="B30" s="620"/>
      <c r="C30" s="620"/>
      <c r="D30" s="620"/>
      <c r="E30" s="620"/>
      <c r="F30" s="620"/>
      <c r="G30" s="620"/>
      <c r="H30" s="620"/>
      <c r="I30" s="620"/>
      <c r="J30" s="620"/>
      <c r="K30" s="620"/>
      <c r="L30" s="620"/>
      <c r="M30" s="620"/>
      <c r="N30" s="620"/>
      <c r="O30" s="620"/>
      <c r="P30" s="620"/>
      <c r="Q30" s="620"/>
      <c r="R30" s="620"/>
      <c r="S30" s="620"/>
      <c r="T30" s="620"/>
      <c r="U30" s="620"/>
      <c r="V30" s="620"/>
    </row>
    <row r="31" spans="1:22" ht="12.75">
      <c r="T31" s="247"/>
      <c r="U31" s="247"/>
    </row>
    <row r="32" spans="1:22" ht="12.75">
      <c r="T32" s="247"/>
      <c r="U32" s="247"/>
    </row>
    <row r="33" spans="20:21" ht="12.75">
      <c r="T33" s="247"/>
      <c r="U33" s="247"/>
    </row>
    <row r="34" spans="20:21" ht="12.75">
      <c r="T34" s="247"/>
      <c r="U34" s="247"/>
    </row>
    <row r="35" spans="20:21" ht="12.75">
      <c r="T35" s="247"/>
      <c r="U35" s="247"/>
    </row>
    <row r="36" spans="20:21" ht="12.75">
      <c r="T36" s="247"/>
      <c r="U36" s="247"/>
    </row>
    <row r="37" spans="20:21" ht="12.75">
      <c r="T37" s="247"/>
      <c r="U37" s="247"/>
    </row>
    <row r="38" spans="20:21" ht="12.75">
      <c r="T38" s="247"/>
      <c r="U38" s="247"/>
    </row>
    <row r="39" spans="20:21" ht="12.75">
      <c r="T39" s="247"/>
      <c r="U39" s="247"/>
    </row>
    <row r="40" spans="20:21" ht="12.75">
      <c r="T40" s="247"/>
      <c r="U40" s="247"/>
    </row>
    <row r="41" spans="20:21" ht="12.75">
      <c r="T41" s="247"/>
      <c r="U41" s="247"/>
    </row>
    <row r="42" spans="20:21" ht="12.75">
      <c r="T42" s="247"/>
      <c r="U42" s="247"/>
    </row>
    <row r="43" spans="20:21" ht="12.75">
      <c r="T43" s="247"/>
      <c r="U43" s="247"/>
    </row>
    <row r="44" spans="20:21" ht="12.75">
      <c r="T44" s="247"/>
      <c r="U44" s="247"/>
    </row>
    <row r="45" spans="20:21" ht="12.75">
      <c r="T45" s="247"/>
      <c r="U45" s="247"/>
    </row>
    <row r="46" spans="20:21" ht="12.75">
      <c r="T46" s="247"/>
      <c r="U46" s="247"/>
    </row>
    <row r="47" spans="20:21" ht="12.75">
      <c r="T47" s="247"/>
      <c r="U47" s="247"/>
    </row>
    <row r="48" spans="20:21" ht="12.75">
      <c r="T48" s="247"/>
      <c r="U48" s="247"/>
    </row>
    <row r="49" spans="20:21" ht="12.75">
      <c r="T49" s="247"/>
      <c r="U49" s="247"/>
    </row>
    <row r="50" spans="20:21" ht="12.75">
      <c r="T50" s="247"/>
      <c r="U50" s="247"/>
    </row>
    <row r="51" spans="20:21" ht="12.75">
      <c r="T51" s="247"/>
      <c r="U51" s="247"/>
    </row>
    <row r="52" spans="20:21" ht="12.75">
      <c r="T52" s="247"/>
      <c r="U52" s="247"/>
    </row>
    <row r="53" spans="20:21" ht="12.75">
      <c r="T53" s="247"/>
      <c r="U53" s="247"/>
    </row>
    <row r="54" spans="20:21" ht="12.75">
      <c r="T54" s="247"/>
      <c r="U54" s="247"/>
    </row>
    <row r="55" spans="20:21" ht="12.75">
      <c r="T55" s="247"/>
      <c r="U55" s="247"/>
    </row>
    <row r="56" spans="20:21" ht="12.75">
      <c r="T56" s="247"/>
      <c r="U56" s="247"/>
    </row>
    <row r="57" spans="20:21" ht="12.75">
      <c r="T57" s="247"/>
      <c r="U57" s="247"/>
    </row>
    <row r="58" spans="20:21" ht="12.75">
      <c r="T58" s="247"/>
      <c r="U58" s="247"/>
    </row>
    <row r="59" spans="20:21" ht="12.75">
      <c r="T59" s="247"/>
      <c r="U59" s="247"/>
    </row>
    <row r="60" spans="20:21" ht="12.75">
      <c r="T60" s="247"/>
      <c r="U60" s="247"/>
    </row>
    <row r="61" spans="20:21" ht="12.75">
      <c r="T61" s="247"/>
      <c r="U61" s="247"/>
    </row>
    <row r="62" spans="20:21" ht="12.75">
      <c r="T62" s="247"/>
      <c r="U62" s="247"/>
    </row>
    <row r="63" spans="20:21" ht="12.75">
      <c r="T63" s="247"/>
      <c r="U63" s="247"/>
    </row>
    <row r="64" spans="20:21" ht="12.75">
      <c r="T64" s="247"/>
      <c r="U64" s="247"/>
    </row>
    <row r="65" spans="20:21" ht="12.75">
      <c r="T65" s="247"/>
      <c r="U65" s="247"/>
    </row>
    <row r="66" spans="20:21" ht="12.75">
      <c r="T66" s="247"/>
      <c r="U66" s="247"/>
    </row>
    <row r="67" spans="20:21" ht="12.75">
      <c r="T67" s="247"/>
      <c r="U67" s="247"/>
    </row>
    <row r="68" spans="20:21" ht="12.75">
      <c r="T68" s="247"/>
      <c r="U68" s="247"/>
    </row>
    <row r="69" spans="20:21" ht="12.75">
      <c r="T69" s="247"/>
      <c r="U69" s="247"/>
    </row>
    <row r="70" spans="20:21" ht="12.75">
      <c r="T70" s="247"/>
      <c r="U70" s="247"/>
    </row>
    <row r="71" spans="20:21" ht="12.75">
      <c r="T71" s="247"/>
      <c r="U71" s="247"/>
    </row>
    <row r="72" spans="20:21" ht="12.75">
      <c r="T72" s="247"/>
      <c r="U72" s="247"/>
    </row>
    <row r="73" spans="20:21" ht="12.75">
      <c r="T73" s="247"/>
      <c r="U73" s="247"/>
    </row>
    <row r="74" spans="20:21" ht="12.75">
      <c r="T74" s="247"/>
      <c r="U74" s="247"/>
    </row>
    <row r="75" spans="20:21" ht="12.75">
      <c r="T75" s="247"/>
      <c r="U75" s="247"/>
    </row>
    <row r="76" spans="20:21" ht="12.75">
      <c r="T76" s="247"/>
      <c r="U76" s="247"/>
    </row>
    <row r="77" spans="20:21" ht="12.75">
      <c r="T77" s="247"/>
      <c r="U77" s="247"/>
    </row>
    <row r="78" spans="20:21" ht="12.75">
      <c r="T78" s="247"/>
      <c r="U78" s="247"/>
    </row>
    <row r="79" spans="20:21" ht="12.75">
      <c r="T79" s="247"/>
      <c r="U79" s="247"/>
    </row>
    <row r="80" spans="20:21" ht="12.75">
      <c r="T80" s="247"/>
      <c r="U80" s="247"/>
    </row>
    <row r="81" spans="20:21" ht="12.75">
      <c r="T81" s="247"/>
      <c r="U81" s="247"/>
    </row>
    <row r="82" spans="20:21" ht="12.75">
      <c r="T82" s="247"/>
      <c r="U82" s="247"/>
    </row>
    <row r="83" spans="20:21" ht="12.75">
      <c r="T83" s="247"/>
      <c r="U83" s="247"/>
    </row>
    <row r="84" spans="20:21" ht="12.75">
      <c r="T84" s="247"/>
      <c r="U84" s="247"/>
    </row>
    <row r="85" spans="20:21" ht="12.75">
      <c r="T85" s="247"/>
      <c r="U85" s="247"/>
    </row>
    <row r="86" spans="20:21" ht="12.75">
      <c r="T86" s="247"/>
      <c r="U86" s="247"/>
    </row>
    <row r="87" spans="20:21" ht="12.75">
      <c r="T87" s="247"/>
      <c r="U87" s="247"/>
    </row>
    <row r="88" spans="20:21" ht="12.75">
      <c r="T88" s="247"/>
      <c r="U88" s="247"/>
    </row>
    <row r="89" spans="20:21" ht="12.75">
      <c r="T89" s="247"/>
      <c r="U89" s="247"/>
    </row>
    <row r="90" spans="20:21" ht="12.75">
      <c r="T90" s="247"/>
      <c r="U90" s="247"/>
    </row>
    <row r="91" spans="20:21" ht="12.75">
      <c r="T91" s="247"/>
      <c r="U91" s="247"/>
    </row>
    <row r="92" spans="20:21" ht="12.75">
      <c r="T92" s="247"/>
      <c r="U92" s="247"/>
    </row>
    <row r="93" spans="20:21" ht="12.75">
      <c r="T93" s="247"/>
      <c r="U93" s="247"/>
    </row>
    <row r="94" spans="20:21" ht="12.75">
      <c r="T94" s="247"/>
      <c r="U94" s="247"/>
    </row>
    <row r="95" spans="20:21" ht="12.75">
      <c r="T95" s="247"/>
      <c r="U95" s="247"/>
    </row>
    <row r="96" spans="20:21" ht="12.75">
      <c r="T96" s="247"/>
      <c r="U96" s="247"/>
    </row>
    <row r="97" spans="20:21" ht="12.75">
      <c r="T97" s="247"/>
      <c r="U97" s="247"/>
    </row>
    <row r="98" spans="20:21" ht="12.75">
      <c r="T98" s="247"/>
      <c r="U98" s="247"/>
    </row>
    <row r="99" spans="20:21" ht="12.75">
      <c r="T99" s="247"/>
      <c r="U99" s="247"/>
    </row>
    <row r="100" spans="20:21" ht="12.75">
      <c r="T100" s="247"/>
      <c r="U100" s="247"/>
    </row>
    <row r="101" spans="20:21" ht="12.75">
      <c r="T101" s="247"/>
      <c r="U101" s="247"/>
    </row>
    <row r="102" spans="20:21" ht="12.75">
      <c r="T102" s="247"/>
      <c r="U102" s="247"/>
    </row>
    <row r="103" spans="20:21" ht="12.75">
      <c r="T103" s="247"/>
      <c r="U103" s="247"/>
    </row>
    <row r="104" spans="20:21" ht="12.75">
      <c r="T104" s="247"/>
      <c r="U104" s="247"/>
    </row>
    <row r="105" spans="20:21" ht="12.75">
      <c r="T105" s="247"/>
      <c r="U105" s="247"/>
    </row>
    <row r="106" spans="20:21" ht="12.75">
      <c r="T106" s="247"/>
      <c r="U106" s="247"/>
    </row>
    <row r="107" spans="20:21" ht="12.75">
      <c r="T107" s="247"/>
      <c r="U107" s="247"/>
    </row>
    <row r="108" spans="20:21" ht="12.75">
      <c r="T108" s="247"/>
      <c r="U108" s="247"/>
    </row>
    <row r="109" spans="20:21" ht="12.75">
      <c r="T109" s="247"/>
      <c r="U109" s="247"/>
    </row>
    <row r="110" spans="20:21" ht="12.75">
      <c r="T110" s="247"/>
      <c r="U110" s="247"/>
    </row>
    <row r="111" spans="20:21" ht="12.75">
      <c r="T111" s="247"/>
      <c r="U111" s="247"/>
    </row>
    <row r="112" spans="20:21" ht="12.75">
      <c r="T112" s="247"/>
      <c r="U112" s="247"/>
    </row>
    <row r="113" spans="20:21" ht="12.75">
      <c r="T113" s="247"/>
      <c r="U113" s="247"/>
    </row>
    <row r="114" spans="20:21" ht="12.75">
      <c r="T114" s="247"/>
      <c r="U114" s="247"/>
    </row>
    <row r="115" spans="20:21" ht="12.75">
      <c r="T115" s="247"/>
      <c r="U115" s="247"/>
    </row>
    <row r="116" spans="20:21" ht="12.75">
      <c r="T116" s="247"/>
      <c r="U116" s="247"/>
    </row>
    <row r="117" spans="20:21" ht="12.75">
      <c r="T117" s="247"/>
      <c r="U117" s="247"/>
    </row>
    <row r="118" spans="20:21" ht="12.75">
      <c r="T118" s="247"/>
      <c r="U118" s="247"/>
    </row>
    <row r="119" spans="20:21" ht="12.75">
      <c r="T119" s="247"/>
      <c r="U119" s="247"/>
    </row>
    <row r="120" spans="20:21" ht="12.75">
      <c r="T120" s="247"/>
      <c r="U120" s="247"/>
    </row>
    <row r="121" spans="20:21" ht="12.75">
      <c r="T121" s="247"/>
      <c r="U121" s="247"/>
    </row>
    <row r="122" spans="20:21" ht="12.75">
      <c r="T122" s="247"/>
      <c r="U122" s="247"/>
    </row>
    <row r="123" spans="20:21" ht="12.75">
      <c r="T123" s="247"/>
      <c r="U123" s="247"/>
    </row>
    <row r="124" spans="20:21" ht="12.75">
      <c r="T124" s="247"/>
      <c r="U124" s="247"/>
    </row>
    <row r="125" spans="20:21" ht="12.75">
      <c r="T125" s="247"/>
      <c r="U125" s="247"/>
    </row>
    <row r="126" spans="20:21" ht="12.75">
      <c r="T126" s="247"/>
      <c r="U126" s="247"/>
    </row>
    <row r="127" spans="20:21" ht="12.75">
      <c r="T127" s="247"/>
      <c r="U127" s="247"/>
    </row>
    <row r="128" spans="20:21" ht="12.75">
      <c r="T128" s="247"/>
      <c r="U128" s="247"/>
    </row>
    <row r="129" spans="20:21" ht="12.75">
      <c r="T129" s="247"/>
      <c r="U129" s="247"/>
    </row>
    <row r="130" spans="20:21" ht="12.75">
      <c r="T130" s="247"/>
      <c r="U130" s="247"/>
    </row>
    <row r="131" spans="20:21" ht="12.75">
      <c r="T131" s="247"/>
      <c r="U131" s="247"/>
    </row>
    <row r="132" spans="20:21" ht="12.75">
      <c r="T132" s="247"/>
      <c r="U132" s="247"/>
    </row>
    <row r="133" spans="20:21" ht="12.75">
      <c r="T133" s="247"/>
      <c r="U133" s="247"/>
    </row>
    <row r="134" spans="20:21" ht="12.75">
      <c r="T134" s="247"/>
      <c r="U134" s="247"/>
    </row>
    <row r="135" spans="20:21" ht="12.75">
      <c r="T135" s="247"/>
      <c r="U135" s="247"/>
    </row>
    <row r="136" spans="20:21" ht="12.75">
      <c r="T136" s="247"/>
      <c r="U136" s="247"/>
    </row>
    <row r="137" spans="20:21" ht="12.75">
      <c r="T137" s="247"/>
      <c r="U137" s="247"/>
    </row>
    <row r="138" spans="20:21" ht="12.75">
      <c r="T138" s="247"/>
      <c r="U138" s="247"/>
    </row>
    <row r="139" spans="20:21" ht="12.75">
      <c r="T139" s="247"/>
      <c r="U139" s="247"/>
    </row>
    <row r="140" spans="20:21" ht="12.75">
      <c r="T140" s="247"/>
      <c r="U140" s="247"/>
    </row>
    <row r="141" spans="20:21" ht="12.75">
      <c r="T141" s="247"/>
      <c r="U141" s="247"/>
    </row>
    <row r="142" spans="20:21" ht="12.75">
      <c r="T142" s="247"/>
      <c r="U142" s="247"/>
    </row>
    <row r="143" spans="20:21" ht="12.75">
      <c r="T143" s="247"/>
      <c r="U143" s="247"/>
    </row>
    <row r="144" spans="20:21" ht="12.75">
      <c r="T144" s="247"/>
      <c r="U144" s="247"/>
    </row>
    <row r="145" spans="20:21" ht="12.75">
      <c r="T145" s="247"/>
      <c r="U145" s="247"/>
    </row>
    <row r="146" spans="20:21" ht="12.75">
      <c r="T146" s="247"/>
      <c r="U146" s="247"/>
    </row>
    <row r="147" spans="20:21" ht="12.75">
      <c r="T147" s="247"/>
      <c r="U147" s="247"/>
    </row>
    <row r="148" spans="20:21" ht="12.75">
      <c r="T148" s="247"/>
      <c r="U148" s="247"/>
    </row>
    <row r="149" spans="20:21" ht="12.75">
      <c r="T149" s="247"/>
      <c r="U149" s="247"/>
    </row>
    <row r="150" spans="20:21" ht="12.75">
      <c r="T150" s="247"/>
      <c r="U150" s="247"/>
    </row>
    <row r="151" spans="20:21" ht="12.75">
      <c r="T151" s="247"/>
      <c r="U151" s="247"/>
    </row>
    <row r="152" spans="20:21" ht="12.75">
      <c r="T152" s="247"/>
      <c r="U152" s="247"/>
    </row>
    <row r="153" spans="20:21" ht="12.75">
      <c r="T153" s="247"/>
      <c r="U153" s="247"/>
    </row>
    <row r="154" spans="20:21" ht="12.75">
      <c r="T154" s="247"/>
      <c r="U154" s="247"/>
    </row>
    <row r="155" spans="20:21" ht="12.75">
      <c r="T155" s="247"/>
      <c r="U155" s="247"/>
    </row>
    <row r="156" spans="20:21" ht="12.75">
      <c r="T156" s="247"/>
      <c r="U156" s="247"/>
    </row>
    <row r="157" spans="20:21" ht="12.75">
      <c r="T157" s="247"/>
      <c r="U157" s="247"/>
    </row>
    <row r="158" spans="20:21" ht="12.75">
      <c r="T158" s="247"/>
      <c r="U158" s="247"/>
    </row>
    <row r="159" spans="20:21" ht="12.75">
      <c r="T159" s="247"/>
      <c r="U159" s="247"/>
    </row>
    <row r="160" spans="20:21" ht="12.75">
      <c r="T160" s="247"/>
      <c r="U160" s="247"/>
    </row>
    <row r="161" spans="20:21" ht="12.75">
      <c r="T161" s="247"/>
      <c r="U161" s="247"/>
    </row>
    <row r="162" spans="20:21" ht="12.75">
      <c r="T162" s="247"/>
      <c r="U162" s="247"/>
    </row>
    <row r="163" spans="20:21" ht="12.75">
      <c r="T163" s="247"/>
      <c r="U163" s="247"/>
    </row>
    <row r="164" spans="20:21" ht="12.75">
      <c r="T164" s="247"/>
      <c r="U164" s="247"/>
    </row>
    <row r="165" spans="20:21" ht="12.75">
      <c r="T165" s="247"/>
      <c r="U165" s="247"/>
    </row>
    <row r="166" spans="20:21" ht="12.75">
      <c r="T166" s="247"/>
      <c r="U166" s="247"/>
    </row>
    <row r="167" spans="20:21" ht="12.75">
      <c r="T167" s="247"/>
      <c r="U167" s="247"/>
    </row>
    <row r="168" spans="20:21" ht="12.75">
      <c r="T168" s="247"/>
      <c r="U168" s="247"/>
    </row>
    <row r="169" spans="20:21" ht="12.75">
      <c r="T169" s="247"/>
      <c r="U169" s="247"/>
    </row>
    <row r="170" spans="20:21" ht="12.75">
      <c r="T170" s="247"/>
      <c r="U170" s="247"/>
    </row>
    <row r="171" spans="20:21" ht="12.75">
      <c r="T171" s="247"/>
      <c r="U171" s="247"/>
    </row>
    <row r="172" spans="20:21" ht="12.75">
      <c r="T172" s="247"/>
      <c r="U172" s="247"/>
    </row>
    <row r="173" spans="20:21" ht="12.75">
      <c r="T173" s="247"/>
      <c r="U173" s="247"/>
    </row>
    <row r="174" spans="20:21" ht="12.75">
      <c r="T174" s="247"/>
      <c r="U174" s="247"/>
    </row>
    <row r="175" spans="20:21" ht="12.75">
      <c r="T175" s="247"/>
      <c r="U175" s="247"/>
    </row>
    <row r="176" spans="20:21" ht="12.75">
      <c r="T176" s="247"/>
      <c r="U176" s="247"/>
    </row>
    <row r="177" spans="20:21" ht="12.75">
      <c r="T177" s="247"/>
      <c r="U177" s="247"/>
    </row>
    <row r="178" spans="20:21" ht="12.75">
      <c r="T178" s="247"/>
      <c r="U178" s="247"/>
    </row>
    <row r="179" spans="20:21" ht="12.75">
      <c r="T179" s="247"/>
      <c r="U179" s="247"/>
    </row>
    <row r="180" spans="20:21" ht="12.75">
      <c r="T180" s="247"/>
      <c r="U180" s="247"/>
    </row>
    <row r="181" spans="20:21" ht="12.75">
      <c r="T181" s="247"/>
      <c r="U181" s="247"/>
    </row>
    <row r="182" spans="20:21" ht="12.75">
      <c r="T182" s="247"/>
      <c r="U182" s="247"/>
    </row>
    <row r="183" spans="20:21" ht="12.75">
      <c r="T183" s="247"/>
      <c r="U183" s="247"/>
    </row>
    <row r="184" spans="20:21" ht="12.75">
      <c r="T184" s="247"/>
      <c r="U184" s="247"/>
    </row>
    <row r="185" spans="20:21" ht="12.75">
      <c r="T185" s="247"/>
      <c r="U185" s="247"/>
    </row>
    <row r="186" spans="20:21" ht="12.75">
      <c r="T186" s="247"/>
      <c r="U186" s="247"/>
    </row>
    <row r="187" spans="20:21" ht="12.75">
      <c r="T187" s="247"/>
      <c r="U187" s="247"/>
    </row>
    <row r="188" spans="20:21" ht="12.75">
      <c r="T188" s="247"/>
      <c r="U188" s="247"/>
    </row>
    <row r="189" spans="20:21" ht="12.75">
      <c r="T189" s="247"/>
      <c r="U189" s="247"/>
    </row>
    <row r="190" spans="20:21" ht="12.75">
      <c r="T190" s="247"/>
      <c r="U190" s="247"/>
    </row>
    <row r="191" spans="20:21" ht="12.75">
      <c r="T191" s="247"/>
      <c r="U191" s="247"/>
    </row>
    <row r="192" spans="20:21" ht="12.75">
      <c r="T192" s="247"/>
      <c r="U192" s="247"/>
    </row>
    <row r="193" spans="20:21" ht="12.75">
      <c r="T193" s="247"/>
      <c r="U193" s="247"/>
    </row>
    <row r="194" spans="20:21" ht="12.75">
      <c r="T194" s="247"/>
      <c r="U194" s="247"/>
    </row>
    <row r="195" spans="20:21" ht="12.75">
      <c r="T195" s="247"/>
      <c r="U195" s="247"/>
    </row>
    <row r="196" spans="20:21" ht="12.75">
      <c r="T196" s="247"/>
      <c r="U196" s="247"/>
    </row>
    <row r="197" spans="20:21" ht="12.75">
      <c r="T197" s="247"/>
      <c r="U197" s="247"/>
    </row>
    <row r="198" spans="20:21" ht="12.75">
      <c r="T198" s="247"/>
      <c r="U198" s="247"/>
    </row>
    <row r="199" spans="20:21" ht="12.75">
      <c r="T199" s="247"/>
      <c r="U199" s="247"/>
    </row>
    <row r="200" spans="20:21" ht="12.75">
      <c r="T200" s="247"/>
      <c r="U200" s="247"/>
    </row>
    <row r="201" spans="20:21" ht="12.75">
      <c r="T201" s="247"/>
      <c r="U201" s="247"/>
    </row>
    <row r="202" spans="20:21" ht="12.75">
      <c r="T202" s="247"/>
      <c r="U202" s="247"/>
    </row>
    <row r="203" spans="20:21" ht="12.75">
      <c r="T203" s="247"/>
      <c r="U203" s="247"/>
    </row>
    <row r="204" spans="20:21" ht="12.75">
      <c r="T204" s="247"/>
      <c r="U204" s="247"/>
    </row>
    <row r="205" spans="20:21" ht="12.75">
      <c r="T205" s="247"/>
      <c r="U205" s="247"/>
    </row>
    <row r="206" spans="20:21" ht="12.75">
      <c r="T206" s="247"/>
      <c r="U206" s="247"/>
    </row>
    <row r="207" spans="20:21" ht="12.75">
      <c r="T207" s="247"/>
      <c r="U207" s="247"/>
    </row>
    <row r="208" spans="20:21" ht="12.75">
      <c r="T208" s="247"/>
      <c r="U208" s="247"/>
    </row>
    <row r="209" spans="20:21" ht="12.75">
      <c r="T209" s="247"/>
      <c r="U209" s="247"/>
    </row>
    <row r="210" spans="20:21" ht="12.75">
      <c r="T210" s="247"/>
      <c r="U210" s="247"/>
    </row>
    <row r="211" spans="20:21" ht="12.75">
      <c r="T211" s="247"/>
      <c r="U211" s="247"/>
    </row>
    <row r="212" spans="20:21" ht="12.75">
      <c r="T212" s="247"/>
      <c r="U212" s="247"/>
    </row>
    <row r="213" spans="20:21" ht="12.75">
      <c r="T213" s="247"/>
      <c r="U213" s="247"/>
    </row>
    <row r="214" spans="20:21" ht="12.75">
      <c r="T214" s="247"/>
      <c r="U214" s="247"/>
    </row>
    <row r="215" spans="20:21" ht="12.75">
      <c r="T215" s="247"/>
      <c r="U215" s="247"/>
    </row>
    <row r="216" spans="20:21" ht="12.75">
      <c r="T216" s="247"/>
      <c r="U216" s="247"/>
    </row>
    <row r="217" spans="20:21" ht="12.75">
      <c r="T217" s="247"/>
      <c r="U217" s="247"/>
    </row>
    <row r="218" spans="20:21" ht="12.75">
      <c r="T218" s="247"/>
      <c r="U218" s="247"/>
    </row>
    <row r="219" spans="20:21" ht="12.75">
      <c r="T219" s="247"/>
      <c r="U219" s="247"/>
    </row>
    <row r="220" spans="20:21" ht="12.75">
      <c r="T220" s="247"/>
      <c r="U220" s="247"/>
    </row>
    <row r="221" spans="20:21" ht="12.75">
      <c r="T221" s="247"/>
      <c r="U221" s="247"/>
    </row>
    <row r="222" spans="20:21" ht="12.75">
      <c r="T222" s="247"/>
      <c r="U222" s="247"/>
    </row>
    <row r="223" spans="20:21" ht="12.75">
      <c r="T223" s="247"/>
      <c r="U223" s="247"/>
    </row>
    <row r="224" spans="20:21" ht="12.75">
      <c r="T224" s="247"/>
      <c r="U224" s="247"/>
    </row>
    <row r="225" spans="20:21" ht="12.75">
      <c r="T225" s="247"/>
      <c r="U225" s="247"/>
    </row>
    <row r="226" spans="20:21" ht="12.75">
      <c r="T226" s="247"/>
      <c r="U226" s="247"/>
    </row>
    <row r="227" spans="20:21" ht="12.75">
      <c r="T227" s="247"/>
      <c r="U227" s="247"/>
    </row>
    <row r="228" spans="20:21" ht="12.75">
      <c r="T228" s="247"/>
      <c r="U228" s="247"/>
    </row>
    <row r="229" spans="20:21" ht="12.75">
      <c r="T229" s="247"/>
      <c r="U229" s="247"/>
    </row>
    <row r="230" spans="20:21" ht="12.75">
      <c r="T230" s="247"/>
      <c r="U230" s="247"/>
    </row>
    <row r="231" spans="20:21" ht="12.75">
      <c r="T231" s="247"/>
      <c r="U231" s="247"/>
    </row>
    <row r="232" spans="20:21" ht="12.75">
      <c r="T232" s="247"/>
      <c r="U232" s="247"/>
    </row>
    <row r="233" spans="20:21" ht="12.75">
      <c r="T233" s="247"/>
      <c r="U233" s="247"/>
    </row>
    <row r="234" spans="20:21" ht="12.75">
      <c r="T234" s="247"/>
      <c r="U234" s="247"/>
    </row>
    <row r="235" spans="20:21" ht="12.75">
      <c r="T235" s="247"/>
      <c r="U235" s="247"/>
    </row>
    <row r="236" spans="20:21" ht="12.75">
      <c r="T236" s="247"/>
      <c r="U236" s="247"/>
    </row>
    <row r="237" spans="20:21" ht="12.75">
      <c r="T237" s="247"/>
      <c r="U237" s="247"/>
    </row>
    <row r="238" spans="20:21" ht="12.75">
      <c r="T238" s="247"/>
      <c r="U238" s="247"/>
    </row>
    <row r="239" spans="20:21" ht="12.75">
      <c r="T239" s="247"/>
      <c r="U239" s="247"/>
    </row>
    <row r="240" spans="20:21" ht="12.75">
      <c r="T240" s="247"/>
      <c r="U240" s="247"/>
    </row>
    <row r="241" spans="20:21" ht="12.75">
      <c r="T241" s="247"/>
      <c r="U241" s="247"/>
    </row>
    <row r="242" spans="20:21" ht="12.75">
      <c r="T242" s="247"/>
      <c r="U242" s="247"/>
    </row>
    <row r="243" spans="20:21" ht="12.75">
      <c r="T243" s="247"/>
      <c r="U243" s="247"/>
    </row>
    <row r="244" spans="20:21" ht="12.75">
      <c r="T244" s="247"/>
      <c r="U244" s="247"/>
    </row>
    <row r="245" spans="20:21" ht="12.75">
      <c r="T245" s="247"/>
      <c r="U245" s="247"/>
    </row>
    <row r="246" spans="20:21" ht="12.75">
      <c r="T246" s="247"/>
      <c r="U246" s="247"/>
    </row>
    <row r="247" spans="20:21" ht="12.75">
      <c r="T247" s="247"/>
      <c r="U247" s="247"/>
    </row>
    <row r="248" spans="20:21" ht="12.75">
      <c r="T248" s="247"/>
      <c r="U248" s="247"/>
    </row>
    <row r="249" spans="20:21" ht="12.75">
      <c r="T249" s="247"/>
      <c r="U249" s="247"/>
    </row>
    <row r="250" spans="20:21" ht="12.75">
      <c r="T250" s="247"/>
      <c r="U250" s="247"/>
    </row>
    <row r="251" spans="20:21" ht="12.75">
      <c r="T251" s="247"/>
      <c r="U251" s="247"/>
    </row>
    <row r="252" spans="20:21" ht="12.75">
      <c r="T252" s="247"/>
      <c r="U252" s="247"/>
    </row>
    <row r="253" spans="20:21" ht="12.75">
      <c r="T253" s="247"/>
      <c r="U253" s="247"/>
    </row>
    <row r="254" spans="20:21" ht="12.75">
      <c r="T254" s="247"/>
      <c r="U254" s="247"/>
    </row>
    <row r="255" spans="20:21" ht="12.75">
      <c r="T255" s="247"/>
      <c r="U255" s="247"/>
    </row>
    <row r="256" spans="20:21" ht="12.75">
      <c r="T256" s="247"/>
      <c r="U256" s="247"/>
    </row>
    <row r="257" spans="20:21" ht="12.75">
      <c r="T257" s="247"/>
      <c r="U257" s="247"/>
    </row>
    <row r="258" spans="20:21" ht="12.75">
      <c r="T258" s="247"/>
      <c r="U258" s="247"/>
    </row>
    <row r="259" spans="20:21" ht="12.75">
      <c r="T259" s="247"/>
      <c r="U259" s="247"/>
    </row>
    <row r="260" spans="20:21" ht="12.75">
      <c r="T260" s="247"/>
      <c r="U260" s="247"/>
    </row>
    <row r="261" spans="20:21" ht="12.75">
      <c r="T261" s="247"/>
      <c r="U261" s="247"/>
    </row>
    <row r="262" spans="20:21" ht="12.75">
      <c r="T262" s="247"/>
      <c r="U262" s="247"/>
    </row>
    <row r="263" spans="20:21" ht="12.75">
      <c r="T263" s="247"/>
      <c r="U263" s="247"/>
    </row>
    <row r="264" spans="20:21" ht="12.75">
      <c r="T264" s="247"/>
      <c r="U264" s="247"/>
    </row>
    <row r="265" spans="20:21" ht="12.75">
      <c r="T265" s="247"/>
      <c r="U265" s="247"/>
    </row>
    <row r="266" spans="20:21" ht="12.75">
      <c r="T266" s="247"/>
      <c r="U266" s="247"/>
    </row>
    <row r="267" spans="20:21" ht="12.75">
      <c r="T267" s="247"/>
      <c r="U267" s="247"/>
    </row>
    <row r="268" spans="20:21" ht="12.75">
      <c r="T268" s="247"/>
      <c r="U268" s="247"/>
    </row>
    <row r="269" spans="20:21" ht="12.75">
      <c r="T269" s="247"/>
      <c r="U269" s="247"/>
    </row>
    <row r="270" spans="20:21" ht="12.75">
      <c r="T270" s="247"/>
      <c r="U270" s="247"/>
    </row>
    <row r="271" spans="20:21" ht="12.75">
      <c r="T271" s="247"/>
      <c r="U271" s="247"/>
    </row>
    <row r="272" spans="20:21" ht="12.75">
      <c r="T272" s="247"/>
      <c r="U272" s="247"/>
    </row>
    <row r="273" spans="20:21" ht="12.75">
      <c r="T273" s="247"/>
      <c r="U273" s="247"/>
    </row>
    <row r="274" spans="20:21" ht="12.75">
      <c r="T274" s="247"/>
      <c r="U274" s="247"/>
    </row>
    <row r="275" spans="20:21" ht="12.75">
      <c r="T275" s="247"/>
      <c r="U275" s="247"/>
    </row>
    <row r="276" spans="20:21" ht="12.75">
      <c r="T276" s="247"/>
      <c r="U276" s="247"/>
    </row>
    <row r="277" spans="20:21" ht="12.75">
      <c r="T277" s="247"/>
      <c r="U277" s="247"/>
    </row>
    <row r="278" spans="20:21" ht="12.75">
      <c r="T278" s="247"/>
      <c r="U278" s="247"/>
    </row>
    <row r="279" spans="20:21" ht="12.75">
      <c r="T279" s="247"/>
      <c r="U279" s="247"/>
    </row>
    <row r="280" spans="20:21" ht="12.75">
      <c r="T280" s="247"/>
      <c r="U280" s="247"/>
    </row>
    <row r="281" spans="20:21" ht="12.75">
      <c r="T281" s="247"/>
      <c r="U281" s="247"/>
    </row>
    <row r="282" spans="20:21" ht="12.75">
      <c r="T282" s="247"/>
      <c r="U282" s="247"/>
    </row>
    <row r="283" spans="20:21" ht="12.75">
      <c r="T283" s="247"/>
      <c r="U283" s="247"/>
    </row>
    <row r="284" spans="20:21" ht="12.75">
      <c r="T284" s="247"/>
      <c r="U284" s="247"/>
    </row>
    <row r="285" spans="20:21" ht="12.75">
      <c r="T285" s="247"/>
      <c r="U285" s="247"/>
    </row>
    <row r="286" spans="20:21" ht="12.75">
      <c r="T286" s="247"/>
      <c r="U286" s="247"/>
    </row>
    <row r="287" spans="20:21" ht="12.75">
      <c r="T287" s="247"/>
      <c r="U287" s="247"/>
    </row>
    <row r="288" spans="20:21" ht="12.75">
      <c r="T288" s="247"/>
      <c r="U288" s="247"/>
    </row>
    <row r="289" spans="20:21" ht="12.75">
      <c r="T289" s="247"/>
      <c r="U289" s="247"/>
    </row>
    <row r="290" spans="20:21" ht="12.75">
      <c r="T290" s="247"/>
      <c r="U290" s="247"/>
    </row>
    <row r="291" spans="20:21" ht="12.75">
      <c r="T291" s="247"/>
      <c r="U291" s="247"/>
    </row>
    <row r="292" spans="20:21" ht="12.75">
      <c r="T292" s="247"/>
      <c r="U292" s="247"/>
    </row>
    <row r="293" spans="20:21" ht="12.75">
      <c r="T293" s="247"/>
      <c r="U293" s="247"/>
    </row>
    <row r="294" spans="20:21" ht="12.75">
      <c r="T294" s="247"/>
      <c r="U294" s="247"/>
    </row>
    <row r="295" spans="20:21" ht="12.75">
      <c r="T295" s="247"/>
      <c r="U295" s="247"/>
    </row>
    <row r="296" spans="20:21" ht="12.75">
      <c r="T296" s="247"/>
      <c r="U296" s="247"/>
    </row>
    <row r="297" spans="20:21" ht="12.75">
      <c r="T297" s="247"/>
      <c r="U297" s="247"/>
    </row>
    <row r="298" spans="20:21" ht="12.75">
      <c r="T298" s="247"/>
      <c r="U298" s="247"/>
    </row>
    <row r="299" spans="20:21" ht="12.75">
      <c r="T299" s="247"/>
      <c r="U299" s="247"/>
    </row>
    <row r="300" spans="20:21" ht="12.75">
      <c r="T300" s="247"/>
      <c r="U300" s="247"/>
    </row>
    <row r="301" spans="20:21" ht="12.75">
      <c r="T301" s="247"/>
      <c r="U301" s="247"/>
    </row>
    <row r="302" spans="20:21" ht="12.75">
      <c r="T302" s="247"/>
      <c r="U302" s="247"/>
    </row>
    <row r="303" spans="20:21" ht="12.75">
      <c r="T303" s="247"/>
      <c r="U303" s="247"/>
    </row>
    <row r="304" spans="20:21" ht="12.75">
      <c r="T304" s="247"/>
      <c r="U304" s="247"/>
    </row>
    <row r="305" spans="20:21" ht="12.75">
      <c r="T305" s="247"/>
      <c r="U305" s="247"/>
    </row>
    <row r="306" spans="20:21" ht="12.75">
      <c r="T306" s="247"/>
      <c r="U306" s="247"/>
    </row>
    <row r="307" spans="20:21" ht="12.75">
      <c r="T307" s="247"/>
      <c r="U307" s="247"/>
    </row>
    <row r="308" spans="20:21" ht="12.75">
      <c r="T308" s="247"/>
      <c r="U308" s="247"/>
    </row>
    <row r="309" spans="20:21" ht="12.75">
      <c r="T309" s="247"/>
      <c r="U309" s="247"/>
    </row>
    <row r="310" spans="20:21" ht="12.75">
      <c r="T310" s="247"/>
      <c r="U310" s="247"/>
    </row>
    <row r="311" spans="20:21" ht="12.75">
      <c r="T311" s="247"/>
      <c r="U311" s="247"/>
    </row>
    <row r="312" spans="20:21" ht="12.75">
      <c r="T312" s="247"/>
      <c r="U312" s="247"/>
    </row>
    <row r="313" spans="20:21" ht="12.75">
      <c r="T313" s="247"/>
      <c r="U313" s="247"/>
    </row>
    <row r="314" spans="20:21" ht="12.75">
      <c r="T314" s="247"/>
      <c r="U314" s="247"/>
    </row>
    <row r="315" spans="20:21" ht="12.75">
      <c r="T315" s="247"/>
      <c r="U315" s="247"/>
    </row>
    <row r="316" spans="20:21" ht="12.75">
      <c r="T316" s="247"/>
      <c r="U316" s="247"/>
    </row>
    <row r="317" spans="20:21" ht="12.75">
      <c r="T317" s="247"/>
      <c r="U317" s="247"/>
    </row>
    <row r="318" spans="20:21" ht="12.75">
      <c r="T318" s="247"/>
      <c r="U318" s="247"/>
    </row>
    <row r="319" spans="20:21" ht="12.75">
      <c r="T319" s="247"/>
      <c r="U319" s="247"/>
    </row>
    <row r="320" spans="20:21" ht="12.75">
      <c r="T320" s="247"/>
      <c r="U320" s="247"/>
    </row>
    <row r="321" spans="20:21" ht="12.75">
      <c r="T321" s="247"/>
      <c r="U321" s="247"/>
    </row>
    <row r="322" spans="20:21" ht="12.75">
      <c r="T322" s="247"/>
      <c r="U322" s="247"/>
    </row>
    <row r="323" spans="20:21" ht="12.75">
      <c r="T323" s="247"/>
      <c r="U323" s="247"/>
    </row>
    <row r="324" spans="20:21" ht="12.75">
      <c r="T324" s="247"/>
      <c r="U324" s="247"/>
    </row>
    <row r="325" spans="20:21" ht="12.75">
      <c r="T325" s="247"/>
      <c r="U325" s="247"/>
    </row>
    <row r="326" spans="20:21" ht="12.75">
      <c r="T326" s="247"/>
      <c r="U326" s="247"/>
    </row>
    <row r="327" spans="20:21" ht="12.75">
      <c r="T327" s="247"/>
      <c r="U327" s="247"/>
    </row>
    <row r="328" spans="20:21" ht="12.75">
      <c r="T328" s="247"/>
      <c r="U328" s="247"/>
    </row>
    <row r="329" spans="20:21" ht="12.75">
      <c r="T329" s="247"/>
      <c r="U329" s="247"/>
    </row>
    <row r="330" spans="20:21" ht="12.75">
      <c r="T330" s="247"/>
      <c r="U330" s="247"/>
    </row>
    <row r="331" spans="20:21" ht="12.75">
      <c r="T331" s="247"/>
      <c r="U331" s="247"/>
    </row>
    <row r="332" spans="20:21" ht="12.75">
      <c r="T332" s="247"/>
      <c r="U332" s="247"/>
    </row>
    <row r="333" spans="20:21" ht="12.75">
      <c r="T333" s="247"/>
      <c r="U333" s="247"/>
    </row>
    <row r="334" spans="20:21" ht="12.75">
      <c r="T334" s="247"/>
      <c r="U334" s="247"/>
    </row>
    <row r="335" spans="20:21" ht="12.75">
      <c r="T335" s="247"/>
      <c r="U335" s="247"/>
    </row>
    <row r="336" spans="20:21" ht="12.75">
      <c r="T336" s="247"/>
      <c r="U336" s="247"/>
    </row>
    <row r="337" spans="20:21" ht="12.75">
      <c r="T337" s="247"/>
      <c r="U337" s="247"/>
    </row>
    <row r="338" spans="20:21" ht="12.75">
      <c r="T338" s="247"/>
      <c r="U338" s="247"/>
    </row>
    <row r="339" spans="20:21" ht="12.75">
      <c r="T339" s="247"/>
      <c r="U339" s="247"/>
    </row>
    <row r="340" spans="20:21" ht="12.75">
      <c r="T340" s="247"/>
      <c r="U340" s="247"/>
    </row>
    <row r="341" spans="20:21" ht="12.75">
      <c r="T341" s="247"/>
      <c r="U341" s="247"/>
    </row>
    <row r="342" spans="20:21" ht="12.75">
      <c r="T342" s="247"/>
      <c r="U342" s="247"/>
    </row>
    <row r="343" spans="20:21" ht="12.75">
      <c r="T343" s="247"/>
      <c r="U343" s="247"/>
    </row>
    <row r="344" spans="20:21" ht="12.75">
      <c r="T344" s="247"/>
      <c r="U344" s="247"/>
    </row>
    <row r="345" spans="20:21" ht="12.75">
      <c r="T345" s="247"/>
      <c r="U345" s="247"/>
    </row>
    <row r="346" spans="20:21" ht="12.75">
      <c r="T346" s="247"/>
      <c r="U346" s="247"/>
    </row>
    <row r="347" spans="20:21" ht="12.75">
      <c r="T347" s="247"/>
      <c r="U347" s="247"/>
    </row>
    <row r="348" spans="20:21" ht="12.75">
      <c r="T348" s="247"/>
      <c r="U348" s="247"/>
    </row>
    <row r="349" spans="20:21" ht="12.75">
      <c r="T349" s="247"/>
      <c r="U349" s="247"/>
    </row>
    <row r="350" spans="20:21" ht="12.75">
      <c r="T350" s="247"/>
      <c r="U350" s="247"/>
    </row>
    <row r="351" spans="20:21" ht="12.75">
      <c r="T351" s="247"/>
      <c r="U351" s="247"/>
    </row>
    <row r="352" spans="20:21" ht="12.75">
      <c r="T352" s="247"/>
      <c r="U352" s="247"/>
    </row>
    <row r="353" spans="20:21" ht="12.75">
      <c r="T353" s="247"/>
      <c r="U353" s="247"/>
    </row>
    <row r="354" spans="20:21" ht="12.75">
      <c r="T354" s="247"/>
      <c r="U354" s="247"/>
    </row>
    <row r="355" spans="20:21" ht="12.75">
      <c r="T355" s="247"/>
      <c r="U355" s="247"/>
    </row>
    <row r="356" spans="20:21" ht="12.75">
      <c r="T356" s="247"/>
      <c r="U356" s="247"/>
    </row>
    <row r="357" spans="20:21" ht="12.75">
      <c r="T357" s="247"/>
      <c r="U357" s="247"/>
    </row>
    <row r="358" spans="20:21" ht="12.75">
      <c r="T358" s="247"/>
      <c r="U358" s="247"/>
    </row>
    <row r="359" spans="20:21" ht="12.75">
      <c r="T359" s="247"/>
      <c r="U359" s="247"/>
    </row>
    <row r="360" spans="20:21" ht="12.75">
      <c r="T360" s="247"/>
      <c r="U360" s="247"/>
    </row>
    <row r="361" spans="20:21" ht="12.75">
      <c r="T361" s="247"/>
      <c r="U361" s="247"/>
    </row>
    <row r="362" spans="20:21" ht="12.75">
      <c r="T362" s="247"/>
      <c r="U362" s="247"/>
    </row>
    <row r="363" spans="20:21" ht="12.75">
      <c r="T363" s="247"/>
      <c r="U363" s="247"/>
    </row>
    <row r="364" spans="20:21" ht="12.75">
      <c r="T364" s="247"/>
      <c r="U364" s="247"/>
    </row>
    <row r="365" spans="20:21" ht="12.75">
      <c r="T365" s="247"/>
      <c r="U365" s="247"/>
    </row>
    <row r="366" spans="20:21" ht="12.75">
      <c r="T366" s="247"/>
      <c r="U366" s="247"/>
    </row>
    <row r="367" spans="20:21" ht="12.75">
      <c r="T367" s="247"/>
      <c r="U367" s="247"/>
    </row>
    <row r="368" spans="20:21" ht="12.75">
      <c r="T368" s="247"/>
      <c r="U368" s="247"/>
    </row>
    <row r="369" spans="20:21" ht="12.75">
      <c r="T369" s="247"/>
      <c r="U369" s="247"/>
    </row>
    <row r="370" spans="20:21" ht="12.75">
      <c r="T370" s="247"/>
      <c r="U370" s="247"/>
    </row>
    <row r="371" spans="20:21" ht="12.75">
      <c r="T371" s="247"/>
      <c r="U371" s="247"/>
    </row>
    <row r="372" spans="20:21" ht="12.75">
      <c r="T372" s="247"/>
      <c r="U372" s="247"/>
    </row>
    <row r="373" spans="20:21" ht="12.75">
      <c r="T373" s="247"/>
      <c r="U373" s="247"/>
    </row>
    <row r="374" spans="20:21" ht="12.75">
      <c r="T374" s="247"/>
      <c r="U374" s="247"/>
    </row>
    <row r="375" spans="20:21" ht="12.75">
      <c r="T375" s="247"/>
      <c r="U375" s="247"/>
    </row>
    <row r="376" spans="20:21" ht="12.75">
      <c r="T376" s="247"/>
      <c r="U376" s="247"/>
    </row>
    <row r="377" spans="20:21" ht="12.75">
      <c r="T377" s="247"/>
      <c r="U377" s="247"/>
    </row>
    <row r="378" spans="20:21" ht="12.75">
      <c r="T378" s="247"/>
      <c r="U378" s="247"/>
    </row>
    <row r="379" spans="20:21" ht="12.75">
      <c r="T379" s="247"/>
      <c r="U379" s="247"/>
    </row>
    <row r="380" spans="20:21" ht="12.75">
      <c r="T380" s="247"/>
      <c r="U380" s="247"/>
    </row>
    <row r="381" spans="20:21" ht="12.75">
      <c r="T381" s="247"/>
      <c r="U381" s="247"/>
    </row>
    <row r="382" spans="20:21" ht="12.75">
      <c r="T382" s="247"/>
      <c r="U382" s="247"/>
    </row>
    <row r="383" spans="20:21" ht="12.75">
      <c r="T383" s="247"/>
      <c r="U383" s="247"/>
    </row>
    <row r="384" spans="20:21" ht="12.75">
      <c r="T384" s="247"/>
      <c r="U384" s="247"/>
    </row>
    <row r="385" spans="20:21" ht="12.75">
      <c r="T385" s="247"/>
      <c r="U385" s="247"/>
    </row>
    <row r="386" spans="20:21" ht="12.75">
      <c r="T386" s="247"/>
      <c r="U386" s="247"/>
    </row>
    <row r="387" spans="20:21" ht="12.75">
      <c r="T387" s="247"/>
      <c r="U387" s="247"/>
    </row>
    <row r="388" spans="20:21" ht="12.75">
      <c r="T388" s="247"/>
      <c r="U388" s="247"/>
    </row>
    <row r="389" spans="20:21" ht="12.75">
      <c r="T389" s="247"/>
      <c r="U389" s="247"/>
    </row>
    <row r="390" spans="20:21" ht="12.75">
      <c r="T390" s="247"/>
      <c r="U390" s="247"/>
    </row>
    <row r="391" spans="20:21" ht="12.75">
      <c r="T391" s="247"/>
      <c r="U391" s="247"/>
    </row>
    <row r="392" spans="20:21" ht="12.75">
      <c r="T392" s="247"/>
      <c r="U392" s="247"/>
    </row>
    <row r="393" spans="20:21" ht="12.75">
      <c r="T393" s="247"/>
      <c r="U393" s="247"/>
    </row>
    <row r="394" spans="20:21" ht="12.75">
      <c r="T394" s="247"/>
      <c r="U394" s="247"/>
    </row>
    <row r="395" spans="20:21" ht="12.75">
      <c r="T395" s="247"/>
      <c r="U395" s="247"/>
    </row>
    <row r="396" spans="20:21" ht="12.75">
      <c r="T396" s="247"/>
      <c r="U396" s="247"/>
    </row>
    <row r="397" spans="20:21" ht="12.75">
      <c r="T397" s="247"/>
      <c r="U397" s="247"/>
    </row>
    <row r="398" spans="20:21" ht="12.75">
      <c r="T398" s="247"/>
      <c r="U398" s="247"/>
    </row>
    <row r="399" spans="20:21" ht="12.75">
      <c r="T399" s="247"/>
      <c r="U399" s="247"/>
    </row>
    <row r="400" spans="20:21" ht="12.75">
      <c r="T400" s="247"/>
      <c r="U400" s="247"/>
    </row>
    <row r="401" spans="20:21" ht="12.75">
      <c r="T401" s="247"/>
      <c r="U401" s="247"/>
    </row>
    <row r="402" spans="20:21" ht="12.75">
      <c r="T402" s="247"/>
      <c r="U402" s="247"/>
    </row>
    <row r="403" spans="20:21" ht="12.75">
      <c r="T403" s="247"/>
      <c r="U403" s="247"/>
    </row>
    <row r="404" spans="20:21" ht="12.75">
      <c r="T404" s="247"/>
      <c r="U404" s="247"/>
    </row>
    <row r="405" spans="20:21" ht="12.75">
      <c r="T405" s="247"/>
      <c r="U405" s="247"/>
    </row>
    <row r="406" spans="20:21" ht="12.75">
      <c r="T406" s="247"/>
      <c r="U406" s="247"/>
    </row>
    <row r="407" spans="20:21" ht="12.75">
      <c r="T407" s="247"/>
      <c r="U407" s="247"/>
    </row>
    <row r="408" spans="20:21" ht="12.75">
      <c r="T408" s="247"/>
      <c r="U408" s="247"/>
    </row>
    <row r="409" spans="20:21" ht="12.75">
      <c r="T409" s="247"/>
      <c r="U409" s="247"/>
    </row>
    <row r="410" spans="20:21" ht="12.75">
      <c r="T410" s="247"/>
      <c r="U410" s="247"/>
    </row>
    <row r="411" spans="20:21" ht="12.75">
      <c r="T411" s="247"/>
      <c r="U411" s="247"/>
    </row>
    <row r="412" spans="20:21" ht="12.75">
      <c r="T412" s="247"/>
      <c r="U412" s="247"/>
    </row>
    <row r="413" spans="20:21" ht="12.75">
      <c r="T413" s="247"/>
      <c r="U413" s="247"/>
    </row>
    <row r="414" spans="20:21" ht="12.75">
      <c r="T414" s="247"/>
      <c r="U414" s="247"/>
    </row>
    <row r="415" spans="20:21" ht="12.75">
      <c r="T415" s="247"/>
      <c r="U415" s="247"/>
    </row>
    <row r="416" spans="20:21" ht="12.75">
      <c r="T416" s="247"/>
      <c r="U416" s="247"/>
    </row>
    <row r="417" spans="20:21" ht="12.75">
      <c r="T417" s="247"/>
      <c r="U417" s="247"/>
    </row>
    <row r="418" spans="20:21" ht="12.75">
      <c r="T418" s="247"/>
      <c r="U418" s="247"/>
    </row>
    <row r="419" spans="20:21" ht="12.75">
      <c r="T419" s="247"/>
      <c r="U419" s="247"/>
    </row>
    <row r="420" spans="20:21" ht="12.75">
      <c r="T420" s="247"/>
      <c r="U420" s="247"/>
    </row>
    <row r="421" spans="20:21" ht="12.75">
      <c r="T421" s="247"/>
      <c r="U421" s="247"/>
    </row>
    <row r="422" spans="20:21" ht="12.75">
      <c r="T422" s="247"/>
      <c r="U422" s="247"/>
    </row>
    <row r="423" spans="20:21" ht="12.75">
      <c r="T423" s="247"/>
      <c r="U423" s="247"/>
    </row>
    <row r="424" spans="20:21" ht="12.75">
      <c r="T424" s="247"/>
      <c r="U424" s="247"/>
    </row>
    <row r="425" spans="20:21" ht="12.75">
      <c r="T425" s="247"/>
      <c r="U425" s="247"/>
    </row>
    <row r="426" spans="20:21" ht="12.75">
      <c r="T426" s="247"/>
      <c r="U426" s="247"/>
    </row>
    <row r="427" spans="20:21" ht="12.75">
      <c r="T427" s="247"/>
      <c r="U427" s="247"/>
    </row>
    <row r="428" spans="20:21" ht="12.75">
      <c r="T428" s="247"/>
      <c r="U428" s="247"/>
    </row>
    <row r="429" spans="20:21" ht="12.75">
      <c r="T429" s="247"/>
      <c r="U429" s="247"/>
    </row>
    <row r="430" spans="20:21" ht="12.75">
      <c r="T430" s="247"/>
      <c r="U430" s="247"/>
    </row>
    <row r="431" spans="20:21" ht="12.75">
      <c r="T431" s="247"/>
      <c r="U431" s="247"/>
    </row>
    <row r="432" spans="20:21" ht="12.75">
      <c r="T432" s="247"/>
      <c r="U432" s="247"/>
    </row>
    <row r="433" spans="20:21" ht="12.75">
      <c r="T433" s="247"/>
      <c r="U433" s="247"/>
    </row>
    <row r="434" spans="20:21" ht="12.75">
      <c r="T434" s="247"/>
      <c r="U434" s="247"/>
    </row>
    <row r="435" spans="20:21" ht="12.75">
      <c r="T435" s="247"/>
      <c r="U435" s="247"/>
    </row>
    <row r="436" spans="20:21" ht="12.75">
      <c r="T436" s="247"/>
      <c r="U436" s="247"/>
    </row>
    <row r="437" spans="20:21" ht="12.75">
      <c r="T437" s="247"/>
      <c r="U437" s="247"/>
    </row>
    <row r="438" spans="20:21" ht="12.75">
      <c r="T438" s="247"/>
      <c r="U438" s="247"/>
    </row>
    <row r="439" spans="20:21" ht="12.75">
      <c r="T439" s="247"/>
      <c r="U439" s="247"/>
    </row>
    <row r="440" spans="20:21" ht="12.75">
      <c r="T440" s="247"/>
      <c r="U440" s="247"/>
    </row>
    <row r="441" spans="20:21" ht="12.75">
      <c r="T441" s="247"/>
      <c r="U441" s="247"/>
    </row>
    <row r="442" spans="20:21" ht="12.75">
      <c r="T442" s="247"/>
      <c r="U442" s="247"/>
    </row>
    <row r="443" spans="20:21" ht="12.75">
      <c r="T443" s="247"/>
      <c r="U443" s="247"/>
    </row>
    <row r="444" spans="20:21" ht="12.75">
      <c r="T444" s="247"/>
      <c r="U444" s="247"/>
    </row>
    <row r="445" spans="20:21" ht="12.75">
      <c r="T445" s="247"/>
      <c r="U445" s="247"/>
    </row>
    <row r="446" spans="20:21" ht="12.75">
      <c r="T446" s="247"/>
      <c r="U446" s="247"/>
    </row>
    <row r="447" spans="20:21" ht="12.75">
      <c r="T447" s="247"/>
      <c r="U447" s="247"/>
    </row>
    <row r="448" spans="20:21" ht="12.75">
      <c r="T448" s="247"/>
      <c r="U448" s="247"/>
    </row>
    <row r="449" spans="20:21" ht="12.75">
      <c r="T449" s="247"/>
      <c r="U449" s="247"/>
    </row>
    <row r="450" spans="20:21" ht="12.75">
      <c r="T450" s="247"/>
      <c r="U450" s="247"/>
    </row>
    <row r="451" spans="20:21" ht="12.75">
      <c r="T451" s="247"/>
      <c r="U451" s="247"/>
    </row>
    <row r="452" spans="20:21" ht="12.75">
      <c r="T452" s="247"/>
      <c r="U452" s="247"/>
    </row>
    <row r="453" spans="20:21" ht="12.75">
      <c r="T453" s="247"/>
      <c r="U453" s="247"/>
    </row>
    <row r="454" spans="20:21" ht="12.75">
      <c r="T454" s="247"/>
      <c r="U454" s="247"/>
    </row>
    <row r="455" spans="20:21" ht="12.75">
      <c r="T455" s="247"/>
      <c r="U455" s="247"/>
    </row>
    <row r="456" spans="20:21" ht="12.75">
      <c r="T456" s="247"/>
      <c r="U456" s="247"/>
    </row>
    <row r="457" spans="20:21" ht="12.75">
      <c r="T457" s="247"/>
      <c r="U457" s="247"/>
    </row>
    <row r="458" spans="20:21" ht="12.75">
      <c r="T458" s="247"/>
      <c r="U458" s="247"/>
    </row>
    <row r="459" spans="20:21" ht="12.75">
      <c r="T459" s="247"/>
      <c r="U459" s="247"/>
    </row>
    <row r="460" spans="20:21" ht="12.75">
      <c r="T460" s="247"/>
      <c r="U460" s="247"/>
    </row>
    <row r="461" spans="20:21" ht="12.75">
      <c r="T461" s="247"/>
      <c r="U461" s="247"/>
    </row>
    <row r="462" spans="20:21" ht="12.75">
      <c r="T462" s="247"/>
      <c r="U462" s="247"/>
    </row>
    <row r="463" spans="20:21" ht="12.75">
      <c r="T463" s="247"/>
      <c r="U463" s="247"/>
    </row>
    <row r="464" spans="20:21" ht="12.75">
      <c r="T464" s="247"/>
      <c r="U464" s="247"/>
    </row>
    <row r="465" spans="20:21" ht="12.75">
      <c r="T465" s="247"/>
      <c r="U465" s="247"/>
    </row>
    <row r="466" spans="20:21" ht="12.75">
      <c r="T466" s="247"/>
      <c r="U466" s="247"/>
    </row>
    <row r="467" spans="20:21" ht="12.75">
      <c r="T467" s="247"/>
      <c r="U467" s="247"/>
    </row>
    <row r="468" spans="20:21" ht="12.75">
      <c r="T468" s="247"/>
      <c r="U468" s="247"/>
    </row>
    <row r="469" spans="20:21" ht="12.75">
      <c r="T469" s="247"/>
      <c r="U469" s="247"/>
    </row>
    <row r="470" spans="20:21" ht="12.75">
      <c r="T470" s="247"/>
      <c r="U470" s="247"/>
    </row>
    <row r="471" spans="20:21" ht="12.75">
      <c r="T471" s="247"/>
      <c r="U471" s="247"/>
    </row>
    <row r="472" spans="20:21" ht="12.75">
      <c r="T472" s="247"/>
      <c r="U472" s="247"/>
    </row>
    <row r="473" spans="20:21" ht="12.75">
      <c r="T473" s="247"/>
      <c r="U473" s="247"/>
    </row>
    <row r="474" spans="20:21" ht="12.75">
      <c r="T474" s="247"/>
      <c r="U474" s="247"/>
    </row>
    <row r="475" spans="20:21" ht="12.75">
      <c r="T475" s="247"/>
      <c r="U475" s="247"/>
    </row>
    <row r="476" spans="20:21" ht="12.75">
      <c r="T476" s="247"/>
      <c r="U476" s="247"/>
    </row>
    <row r="477" spans="20:21" ht="12.75">
      <c r="T477" s="247"/>
      <c r="U477" s="247"/>
    </row>
    <row r="478" spans="20:21" ht="12.75">
      <c r="T478" s="247"/>
      <c r="U478" s="247"/>
    </row>
    <row r="479" spans="20:21" ht="12.75">
      <c r="T479" s="247"/>
      <c r="U479" s="247"/>
    </row>
    <row r="480" spans="20:21" ht="12.75">
      <c r="T480" s="247"/>
      <c r="U480" s="247"/>
    </row>
    <row r="481" spans="20:21" ht="12.75">
      <c r="T481" s="247"/>
      <c r="U481" s="247"/>
    </row>
    <row r="482" spans="20:21" ht="12.75">
      <c r="T482" s="247"/>
      <c r="U482" s="247"/>
    </row>
    <row r="483" spans="20:21" ht="12.75">
      <c r="T483" s="247"/>
      <c r="U483" s="247"/>
    </row>
    <row r="484" spans="20:21" ht="12.75">
      <c r="T484" s="247"/>
      <c r="U484" s="247"/>
    </row>
    <row r="485" spans="20:21" ht="12.75">
      <c r="T485" s="247"/>
      <c r="U485" s="247"/>
    </row>
    <row r="486" spans="20:21" ht="12.75">
      <c r="T486" s="247"/>
      <c r="U486" s="247"/>
    </row>
    <row r="487" spans="20:21" ht="12.75">
      <c r="T487" s="247"/>
      <c r="U487" s="247"/>
    </row>
    <row r="488" spans="20:21" ht="12.75">
      <c r="T488" s="247"/>
      <c r="U488" s="247"/>
    </row>
    <row r="489" spans="20:21" ht="12.75">
      <c r="T489" s="247"/>
      <c r="U489" s="247"/>
    </row>
    <row r="490" spans="20:21" ht="12.75">
      <c r="T490" s="247"/>
      <c r="U490" s="247"/>
    </row>
    <row r="491" spans="20:21" ht="12.75">
      <c r="T491" s="247"/>
      <c r="U491" s="247"/>
    </row>
    <row r="492" spans="20:21" ht="12.75">
      <c r="T492" s="247"/>
      <c r="U492" s="247"/>
    </row>
    <row r="493" spans="20:21" ht="12.75">
      <c r="T493" s="247"/>
      <c r="U493" s="247"/>
    </row>
    <row r="494" spans="20:21" ht="12.75">
      <c r="T494" s="247"/>
      <c r="U494" s="247"/>
    </row>
    <row r="495" spans="20:21" ht="12.75">
      <c r="T495" s="247"/>
      <c r="U495" s="247"/>
    </row>
    <row r="496" spans="20:21" ht="12.75">
      <c r="T496" s="247"/>
      <c r="U496" s="247"/>
    </row>
    <row r="497" spans="20:21" ht="12.75">
      <c r="T497" s="247"/>
      <c r="U497" s="247"/>
    </row>
    <row r="498" spans="20:21" ht="12.75">
      <c r="T498" s="247"/>
      <c r="U498" s="247"/>
    </row>
    <row r="499" spans="20:21" ht="12.75">
      <c r="T499" s="247"/>
      <c r="U499" s="247"/>
    </row>
    <row r="500" spans="20:21" ht="12.75">
      <c r="T500" s="247"/>
      <c r="U500" s="247"/>
    </row>
    <row r="501" spans="20:21" ht="12.75">
      <c r="T501" s="247"/>
      <c r="U501" s="247"/>
    </row>
    <row r="502" spans="20:21" ht="12.75">
      <c r="T502" s="247"/>
      <c r="U502" s="247"/>
    </row>
    <row r="503" spans="20:21" ht="12.75">
      <c r="T503" s="247"/>
      <c r="U503" s="247"/>
    </row>
    <row r="504" spans="20:21" ht="12.75">
      <c r="T504" s="247"/>
      <c r="U504" s="247"/>
    </row>
    <row r="505" spans="20:21" ht="12.75">
      <c r="T505" s="247"/>
      <c r="U505" s="247"/>
    </row>
    <row r="506" spans="20:21" ht="12.75">
      <c r="T506" s="247"/>
      <c r="U506" s="247"/>
    </row>
    <row r="507" spans="20:21" ht="12.75">
      <c r="T507" s="247"/>
      <c r="U507" s="247"/>
    </row>
    <row r="508" spans="20:21" ht="12.75">
      <c r="T508" s="247"/>
      <c r="U508" s="247"/>
    </row>
    <row r="509" spans="20:21" ht="12.75">
      <c r="T509" s="247"/>
      <c r="U509" s="247"/>
    </row>
    <row r="510" spans="20:21" ht="12.75">
      <c r="T510" s="247"/>
      <c r="U510" s="247"/>
    </row>
    <row r="511" spans="20:21" ht="12.75">
      <c r="T511" s="247"/>
      <c r="U511" s="247"/>
    </row>
    <row r="512" spans="20:21" ht="12.75">
      <c r="T512" s="247"/>
      <c r="U512" s="247"/>
    </row>
    <row r="513" spans="20:21" ht="12.75">
      <c r="T513" s="247"/>
      <c r="U513" s="247"/>
    </row>
    <row r="514" spans="20:21" ht="12.75">
      <c r="T514" s="247"/>
      <c r="U514" s="247"/>
    </row>
    <row r="515" spans="20:21" ht="12.75">
      <c r="T515" s="247"/>
      <c r="U515" s="247"/>
    </row>
    <row r="516" spans="20:21" ht="12.75">
      <c r="T516" s="247"/>
      <c r="U516" s="247"/>
    </row>
    <row r="517" spans="20:21" ht="12.75">
      <c r="T517" s="247"/>
      <c r="U517" s="247"/>
    </row>
    <row r="518" spans="20:21" ht="12.75">
      <c r="T518" s="247"/>
      <c r="U518" s="247"/>
    </row>
    <row r="519" spans="20:21" ht="12.75">
      <c r="T519" s="247"/>
      <c r="U519" s="247"/>
    </row>
    <row r="520" spans="20:21" ht="12.75">
      <c r="T520" s="247"/>
      <c r="U520" s="247"/>
    </row>
    <row r="521" spans="20:21" ht="12.75">
      <c r="T521" s="247"/>
      <c r="U521" s="247"/>
    </row>
    <row r="522" spans="20:21" ht="12.75">
      <c r="T522" s="247"/>
      <c r="U522" s="247"/>
    </row>
    <row r="523" spans="20:21" ht="12.75">
      <c r="T523" s="247"/>
      <c r="U523" s="247"/>
    </row>
    <row r="524" spans="20:21" ht="12.75">
      <c r="T524" s="247"/>
      <c r="U524" s="247"/>
    </row>
    <row r="525" spans="20:21" ht="12.75">
      <c r="T525" s="247"/>
      <c r="U525" s="247"/>
    </row>
    <row r="526" spans="20:21" ht="12.75">
      <c r="T526" s="247"/>
      <c r="U526" s="247"/>
    </row>
    <row r="527" spans="20:21" ht="12.75">
      <c r="T527" s="247"/>
      <c r="U527" s="247"/>
    </row>
    <row r="528" spans="20:21" ht="12.75">
      <c r="T528" s="247"/>
      <c r="U528" s="247"/>
    </row>
    <row r="529" spans="20:21" ht="12.75">
      <c r="T529" s="247"/>
      <c r="U529" s="247"/>
    </row>
    <row r="530" spans="20:21" ht="12.75">
      <c r="T530" s="247"/>
      <c r="U530" s="247"/>
    </row>
    <row r="531" spans="20:21" ht="12.75">
      <c r="T531" s="247"/>
      <c r="U531" s="247"/>
    </row>
    <row r="532" spans="20:21" ht="12.75">
      <c r="T532" s="247"/>
      <c r="U532" s="247"/>
    </row>
    <row r="533" spans="20:21" ht="12.75">
      <c r="T533" s="247"/>
      <c r="U533" s="247"/>
    </row>
    <row r="534" spans="20:21" ht="12.75">
      <c r="T534" s="247"/>
      <c r="U534" s="247"/>
    </row>
    <row r="535" spans="20:21" ht="12.75">
      <c r="T535" s="247"/>
      <c r="U535" s="247"/>
    </row>
    <row r="536" spans="20:21" ht="12.75">
      <c r="T536" s="247"/>
      <c r="U536" s="247"/>
    </row>
    <row r="537" spans="20:21" ht="12.75">
      <c r="T537" s="247"/>
      <c r="U537" s="247"/>
    </row>
    <row r="538" spans="20:21" ht="12.75">
      <c r="T538" s="247"/>
      <c r="U538" s="247"/>
    </row>
    <row r="539" spans="20:21" ht="12.75">
      <c r="T539" s="247"/>
      <c r="U539" s="247"/>
    </row>
    <row r="540" spans="20:21" ht="12.75">
      <c r="T540" s="247"/>
      <c r="U540" s="247"/>
    </row>
    <row r="541" spans="20:21" ht="12.75">
      <c r="T541" s="247"/>
      <c r="U541" s="247"/>
    </row>
    <row r="542" spans="20:21" ht="12.75">
      <c r="T542" s="247"/>
      <c r="U542" s="247"/>
    </row>
    <row r="543" spans="20:21" ht="12.75">
      <c r="T543" s="247"/>
      <c r="U543" s="247"/>
    </row>
    <row r="544" spans="20:21" ht="12.75">
      <c r="T544" s="247"/>
      <c r="U544" s="247"/>
    </row>
    <row r="545" spans="20:21" ht="12.75">
      <c r="T545" s="247"/>
      <c r="U545" s="247"/>
    </row>
    <row r="546" spans="20:21" ht="12.75">
      <c r="T546" s="247"/>
      <c r="U546" s="247"/>
    </row>
    <row r="547" spans="20:21" ht="12.75">
      <c r="T547" s="247"/>
      <c r="U547" s="247"/>
    </row>
    <row r="548" spans="20:21" ht="12.75">
      <c r="T548" s="247"/>
      <c r="U548" s="247"/>
    </row>
    <row r="549" spans="20:21" ht="12.75">
      <c r="T549" s="247"/>
      <c r="U549" s="247"/>
    </row>
    <row r="550" spans="20:21" ht="12.75">
      <c r="T550" s="247"/>
      <c r="U550" s="247"/>
    </row>
    <row r="551" spans="20:21" ht="12.75">
      <c r="T551" s="247"/>
      <c r="U551" s="247"/>
    </row>
    <row r="552" spans="20:21" ht="12.75">
      <c r="T552" s="247"/>
      <c r="U552" s="247"/>
    </row>
    <row r="553" spans="20:21" ht="12.75">
      <c r="T553" s="247"/>
      <c r="U553" s="247"/>
    </row>
    <row r="554" spans="20:21" ht="12.75">
      <c r="T554" s="247"/>
      <c r="U554" s="247"/>
    </row>
    <row r="555" spans="20:21" ht="12.75">
      <c r="T555" s="247"/>
      <c r="U555" s="247"/>
    </row>
    <row r="556" spans="20:21" ht="12.75">
      <c r="T556" s="247"/>
      <c r="U556" s="247"/>
    </row>
    <row r="557" spans="20:21" ht="12.75">
      <c r="T557" s="247"/>
      <c r="U557" s="247"/>
    </row>
    <row r="558" spans="20:21" ht="12.75">
      <c r="T558" s="247"/>
      <c r="U558" s="247"/>
    </row>
    <row r="559" spans="20:21" ht="12.75">
      <c r="T559" s="247"/>
      <c r="U559" s="247"/>
    </row>
    <row r="560" spans="20:21" ht="12.75">
      <c r="T560" s="247"/>
      <c r="U560" s="247"/>
    </row>
    <row r="561" spans="20:21" ht="12.75">
      <c r="T561" s="247"/>
      <c r="U561" s="247"/>
    </row>
    <row r="562" spans="20:21" ht="12.75">
      <c r="T562" s="247"/>
      <c r="U562" s="247"/>
    </row>
    <row r="563" spans="20:21" ht="12.75">
      <c r="T563" s="247"/>
      <c r="U563" s="247"/>
    </row>
    <row r="564" spans="20:21" ht="12.75">
      <c r="T564" s="247"/>
      <c r="U564" s="247"/>
    </row>
    <row r="565" spans="20:21" ht="12.75">
      <c r="T565" s="247"/>
      <c r="U565" s="247"/>
    </row>
    <row r="566" spans="20:21" ht="12.75">
      <c r="T566" s="247"/>
      <c r="U566" s="247"/>
    </row>
    <row r="567" spans="20:21" ht="12.75">
      <c r="T567" s="247"/>
      <c r="U567" s="247"/>
    </row>
    <row r="568" spans="20:21" ht="12.75">
      <c r="T568" s="247"/>
      <c r="U568" s="247"/>
    </row>
    <row r="569" spans="20:21" ht="12.75">
      <c r="T569" s="247"/>
      <c r="U569" s="247"/>
    </row>
    <row r="570" spans="20:21" ht="12.75">
      <c r="T570" s="247"/>
      <c r="U570" s="247"/>
    </row>
    <row r="571" spans="20:21" ht="12.75">
      <c r="T571" s="247"/>
      <c r="U571" s="247"/>
    </row>
    <row r="572" spans="20:21" ht="12.75">
      <c r="T572" s="247"/>
      <c r="U572" s="247"/>
    </row>
    <row r="573" spans="20:21" ht="12.75">
      <c r="T573" s="247"/>
      <c r="U573" s="247"/>
    </row>
    <row r="574" spans="20:21" ht="12.75">
      <c r="T574" s="247"/>
      <c r="U574" s="247"/>
    </row>
    <row r="575" spans="20:21" ht="12.75">
      <c r="T575" s="247"/>
      <c r="U575" s="247"/>
    </row>
    <row r="576" spans="20:21" ht="12.75">
      <c r="T576" s="247"/>
      <c r="U576" s="247"/>
    </row>
    <row r="577" spans="20:21" ht="12.75">
      <c r="T577" s="247"/>
      <c r="U577" s="247"/>
    </row>
    <row r="578" spans="20:21" ht="12.75">
      <c r="T578" s="247"/>
      <c r="U578" s="247"/>
    </row>
    <row r="579" spans="20:21" ht="12.75">
      <c r="T579" s="247"/>
      <c r="U579" s="247"/>
    </row>
    <row r="580" spans="20:21" ht="12.75">
      <c r="T580" s="247"/>
      <c r="U580" s="247"/>
    </row>
    <row r="581" spans="20:21" ht="12.75">
      <c r="T581" s="247"/>
      <c r="U581" s="247"/>
    </row>
    <row r="582" spans="20:21" ht="12.75">
      <c r="T582" s="247"/>
      <c r="U582" s="247"/>
    </row>
    <row r="583" spans="20:21" ht="12.75">
      <c r="T583" s="247"/>
      <c r="U583" s="247"/>
    </row>
    <row r="584" spans="20:21" ht="12.75">
      <c r="T584" s="247"/>
      <c r="U584" s="247"/>
    </row>
    <row r="585" spans="20:21" ht="12.75">
      <c r="T585" s="247"/>
      <c r="U585" s="247"/>
    </row>
    <row r="586" spans="20:21" ht="12.75">
      <c r="T586" s="247"/>
      <c r="U586" s="247"/>
    </row>
    <row r="587" spans="20:21" ht="12.75">
      <c r="T587" s="247"/>
      <c r="U587" s="247"/>
    </row>
    <row r="588" spans="20:21" ht="12.75">
      <c r="T588" s="247"/>
      <c r="U588" s="247"/>
    </row>
    <row r="589" spans="20:21" ht="12.75">
      <c r="T589" s="247"/>
      <c r="U589" s="247"/>
    </row>
    <row r="590" spans="20:21" ht="12.75">
      <c r="T590" s="247"/>
      <c r="U590" s="247"/>
    </row>
    <row r="591" spans="20:21" ht="12.75">
      <c r="T591" s="247"/>
      <c r="U591" s="247"/>
    </row>
    <row r="592" spans="20:21" ht="12.75">
      <c r="T592" s="247"/>
      <c r="U592" s="247"/>
    </row>
    <row r="593" spans="20:21" ht="12.75">
      <c r="T593" s="247"/>
      <c r="U593" s="247"/>
    </row>
    <row r="594" spans="20:21" ht="12.75">
      <c r="T594" s="247"/>
      <c r="U594" s="247"/>
    </row>
    <row r="595" spans="20:21" ht="12.75">
      <c r="T595" s="247"/>
      <c r="U595" s="247"/>
    </row>
    <row r="596" spans="20:21" ht="12.75">
      <c r="T596" s="247"/>
      <c r="U596" s="247"/>
    </row>
    <row r="597" spans="20:21" ht="12.75">
      <c r="T597" s="247"/>
      <c r="U597" s="247"/>
    </row>
    <row r="598" spans="20:21" ht="12.75">
      <c r="T598" s="247"/>
      <c r="U598" s="247"/>
    </row>
    <row r="599" spans="20:21" ht="12.75">
      <c r="T599" s="247"/>
      <c r="U599" s="247"/>
    </row>
    <row r="600" spans="20:21" ht="12.75">
      <c r="T600" s="247"/>
      <c r="U600" s="247"/>
    </row>
    <row r="601" spans="20:21" ht="12.75">
      <c r="T601" s="247"/>
      <c r="U601" s="247"/>
    </row>
    <row r="602" spans="20:21" ht="12.75">
      <c r="T602" s="247"/>
      <c r="U602" s="247"/>
    </row>
    <row r="603" spans="20:21" ht="12.75">
      <c r="T603" s="247"/>
      <c r="U603" s="247"/>
    </row>
    <row r="604" spans="20:21" ht="12.75">
      <c r="T604" s="247"/>
      <c r="U604" s="247"/>
    </row>
    <row r="605" spans="20:21" ht="12.75">
      <c r="T605" s="247"/>
      <c r="U605" s="247"/>
    </row>
    <row r="606" spans="20:21" ht="12.75">
      <c r="T606" s="247"/>
      <c r="U606" s="247"/>
    </row>
    <row r="607" spans="20:21" ht="12.75">
      <c r="T607" s="247"/>
      <c r="U607" s="247"/>
    </row>
    <row r="608" spans="20:21" ht="12.75">
      <c r="T608" s="247"/>
      <c r="U608" s="247"/>
    </row>
    <row r="609" spans="20:21" ht="12.75">
      <c r="T609" s="247"/>
      <c r="U609" s="247"/>
    </row>
    <row r="610" spans="20:21" ht="12.75">
      <c r="T610" s="247"/>
      <c r="U610" s="247"/>
    </row>
    <row r="611" spans="20:21" ht="12.75">
      <c r="T611" s="247"/>
      <c r="U611" s="247"/>
    </row>
    <row r="612" spans="20:21" ht="12.75">
      <c r="T612" s="247"/>
      <c r="U612" s="247"/>
    </row>
    <row r="613" spans="20:21" ht="12.75">
      <c r="T613" s="247"/>
      <c r="U613" s="247"/>
    </row>
    <row r="614" spans="20:21" ht="12.75">
      <c r="T614" s="247"/>
      <c r="U614" s="247"/>
    </row>
    <row r="615" spans="20:21" ht="12.75">
      <c r="T615" s="247"/>
      <c r="U615" s="247"/>
    </row>
    <row r="616" spans="20:21" ht="12.75">
      <c r="T616" s="247"/>
      <c r="U616" s="247"/>
    </row>
    <row r="617" spans="20:21" ht="12.75">
      <c r="T617" s="247"/>
      <c r="U617" s="247"/>
    </row>
    <row r="618" spans="20:21" ht="12.75">
      <c r="T618" s="247"/>
      <c r="U618" s="247"/>
    </row>
    <row r="619" spans="20:21" ht="12.75">
      <c r="T619" s="247"/>
      <c r="U619" s="247"/>
    </row>
    <row r="620" spans="20:21" ht="12.75">
      <c r="T620" s="247"/>
      <c r="U620" s="247"/>
    </row>
    <row r="621" spans="20:21" ht="12.75">
      <c r="T621" s="247"/>
      <c r="U621" s="247"/>
    </row>
    <row r="622" spans="20:21" ht="12.75">
      <c r="T622" s="247"/>
      <c r="U622" s="247"/>
    </row>
    <row r="623" spans="20:21" ht="12.75">
      <c r="T623" s="247"/>
      <c r="U623" s="247"/>
    </row>
    <row r="624" spans="20:21" ht="12.75">
      <c r="T624" s="247"/>
      <c r="U624" s="247"/>
    </row>
    <row r="625" spans="20:21" ht="12.75">
      <c r="T625" s="247"/>
      <c r="U625" s="247"/>
    </row>
    <row r="626" spans="20:21" ht="12.75">
      <c r="T626" s="247"/>
      <c r="U626" s="247"/>
    </row>
    <row r="627" spans="20:21" ht="12.75">
      <c r="T627" s="247"/>
      <c r="U627" s="247"/>
    </row>
    <row r="628" spans="20:21" ht="12.75">
      <c r="T628" s="247"/>
      <c r="U628" s="247"/>
    </row>
    <row r="629" spans="20:21" ht="12.75">
      <c r="T629" s="247"/>
      <c r="U629" s="247"/>
    </row>
    <row r="630" spans="20:21" ht="12.75">
      <c r="T630" s="247"/>
      <c r="U630" s="247"/>
    </row>
    <row r="631" spans="20:21" ht="12.75">
      <c r="T631" s="247"/>
      <c r="U631" s="247"/>
    </row>
    <row r="632" spans="20:21" ht="12.75">
      <c r="T632" s="247"/>
      <c r="U632" s="247"/>
    </row>
    <row r="633" spans="20:21" ht="12.75">
      <c r="T633" s="247"/>
      <c r="U633" s="247"/>
    </row>
    <row r="634" spans="20:21" ht="12.75">
      <c r="T634" s="247"/>
      <c r="U634" s="247"/>
    </row>
    <row r="635" spans="20:21" ht="12.75">
      <c r="T635" s="247"/>
      <c r="U635" s="247"/>
    </row>
    <row r="636" spans="20:21" ht="12.75">
      <c r="T636" s="247"/>
      <c r="U636" s="247"/>
    </row>
    <row r="637" spans="20:21" ht="12.75">
      <c r="T637" s="247"/>
      <c r="U637" s="247"/>
    </row>
    <row r="638" spans="20:21" ht="12.75">
      <c r="T638" s="247"/>
      <c r="U638" s="247"/>
    </row>
    <row r="639" spans="20:21" ht="12.75">
      <c r="T639" s="247"/>
      <c r="U639" s="247"/>
    </row>
    <row r="640" spans="20:21" ht="12.75">
      <c r="T640" s="247"/>
      <c r="U640" s="247"/>
    </row>
    <row r="641" spans="20:21" ht="12.75">
      <c r="T641" s="247"/>
      <c r="U641" s="247"/>
    </row>
    <row r="642" spans="20:21" ht="12.75">
      <c r="T642" s="247"/>
      <c r="U642" s="247"/>
    </row>
    <row r="643" spans="20:21" ht="12.75">
      <c r="T643" s="247"/>
      <c r="U643" s="247"/>
    </row>
    <row r="644" spans="20:21" ht="12.75">
      <c r="T644" s="247"/>
      <c r="U644" s="247"/>
    </row>
    <row r="645" spans="20:21" ht="12.75">
      <c r="T645" s="247"/>
      <c r="U645" s="247"/>
    </row>
    <row r="646" spans="20:21" ht="12.75">
      <c r="T646" s="247"/>
      <c r="U646" s="247"/>
    </row>
    <row r="647" spans="20:21" ht="12.75">
      <c r="T647" s="247"/>
      <c r="U647" s="247"/>
    </row>
    <row r="648" spans="20:21" ht="12.75">
      <c r="T648" s="247"/>
      <c r="U648" s="247"/>
    </row>
    <row r="649" spans="20:21" ht="12.75">
      <c r="T649" s="247"/>
      <c r="U649" s="247"/>
    </row>
    <row r="650" spans="20:21" ht="12.75">
      <c r="T650" s="247"/>
      <c r="U650" s="247"/>
    </row>
    <row r="651" spans="20:21" ht="12.75">
      <c r="T651" s="247"/>
      <c r="U651" s="247"/>
    </row>
    <row r="652" spans="20:21" ht="12.75">
      <c r="T652" s="247"/>
      <c r="U652" s="247"/>
    </row>
    <row r="653" spans="20:21" ht="12.75">
      <c r="T653" s="247"/>
      <c r="U653" s="247"/>
    </row>
    <row r="654" spans="20:21" ht="12.75">
      <c r="T654" s="247"/>
      <c r="U654" s="247"/>
    </row>
    <row r="655" spans="20:21" ht="12.75">
      <c r="T655" s="247"/>
      <c r="U655" s="247"/>
    </row>
    <row r="656" spans="20:21" ht="12.75">
      <c r="T656" s="247"/>
      <c r="U656" s="247"/>
    </row>
    <row r="657" spans="20:21" ht="12.75">
      <c r="T657" s="247"/>
      <c r="U657" s="247"/>
    </row>
    <row r="658" spans="20:21" ht="12.75">
      <c r="T658" s="247"/>
      <c r="U658" s="247"/>
    </row>
    <row r="659" spans="20:21" ht="12.75">
      <c r="T659" s="247"/>
      <c r="U659" s="247"/>
    </row>
    <row r="660" spans="20:21" ht="12.75">
      <c r="T660" s="247"/>
      <c r="U660" s="247"/>
    </row>
    <row r="661" spans="20:21" ht="12.75">
      <c r="T661" s="247"/>
      <c r="U661" s="247"/>
    </row>
    <row r="662" spans="20:21" ht="12.75">
      <c r="T662" s="247"/>
      <c r="U662" s="247"/>
    </row>
    <row r="663" spans="20:21" ht="12.75">
      <c r="T663" s="247"/>
      <c r="U663" s="247"/>
    </row>
    <row r="664" spans="20:21" ht="12.75">
      <c r="T664" s="247"/>
      <c r="U664" s="247"/>
    </row>
    <row r="665" spans="20:21" ht="12.75">
      <c r="T665" s="247"/>
      <c r="U665" s="247"/>
    </row>
    <row r="666" spans="20:21" ht="12.75">
      <c r="T666" s="247"/>
      <c r="U666" s="247"/>
    </row>
    <row r="667" spans="20:21" ht="12.75">
      <c r="T667" s="247"/>
      <c r="U667" s="247"/>
    </row>
    <row r="668" spans="20:21" ht="12.75">
      <c r="T668" s="247"/>
      <c r="U668" s="247"/>
    </row>
    <row r="669" spans="20:21" ht="12.75">
      <c r="T669" s="247"/>
      <c r="U669" s="247"/>
    </row>
    <row r="670" spans="20:21" ht="12.75">
      <c r="T670" s="247"/>
      <c r="U670" s="247"/>
    </row>
    <row r="671" spans="20:21" ht="12.75">
      <c r="T671" s="247"/>
      <c r="U671" s="247"/>
    </row>
    <row r="672" spans="20:21" ht="12.75">
      <c r="T672" s="247"/>
      <c r="U672" s="247"/>
    </row>
    <row r="673" spans="20:21" ht="12.75">
      <c r="T673" s="247"/>
      <c r="U673" s="247"/>
    </row>
    <row r="674" spans="20:21" ht="12.75">
      <c r="T674" s="247"/>
      <c r="U674" s="247"/>
    </row>
    <row r="675" spans="20:21" ht="12.75">
      <c r="T675" s="247"/>
      <c r="U675" s="247"/>
    </row>
    <row r="676" spans="20:21" ht="12.75">
      <c r="T676" s="247"/>
      <c r="U676" s="247"/>
    </row>
    <row r="677" spans="20:21" ht="12.75">
      <c r="T677" s="247"/>
      <c r="U677" s="247"/>
    </row>
    <row r="678" spans="20:21" ht="12.75">
      <c r="T678" s="247"/>
      <c r="U678" s="247"/>
    </row>
    <row r="679" spans="20:21" ht="12.75">
      <c r="T679" s="247"/>
      <c r="U679" s="247"/>
    </row>
    <row r="680" spans="20:21" ht="12.75">
      <c r="T680" s="247"/>
      <c r="U680" s="247"/>
    </row>
    <row r="681" spans="20:21" ht="12.75">
      <c r="T681" s="247"/>
      <c r="U681" s="247"/>
    </row>
    <row r="682" spans="20:21" ht="12.75">
      <c r="T682" s="247"/>
      <c r="U682" s="247"/>
    </row>
    <row r="683" spans="20:21" ht="12.75">
      <c r="T683" s="247"/>
      <c r="U683" s="247"/>
    </row>
    <row r="684" spans="20:21" ht="12.75">
      <c r="T684" s="247"/>
      <c r="U684" s="247"/>
    </row>
    <row r="685" spans="20:21" ht="12.75">
      <c r="T685" s="247"/>
      <c r="U685" s="247"/>
    </row>
    <row r="686" spans="20:21" ht="12.75">
      <c r="T686" s="247"/>
      <c r="U686" s="247"/>
    </row>
    <row r="687" spans="20:21" ht="12.75">
      <c r="T687" s="247"/>
      <c r="U687" s="247"/>
    </row>
    <row r="688" spans="20:21" ht="12.75">
      <c r="T688" s="247"/>
      <c r="U688" s="247"/>
    </row>
    <row r="689" spans="20:21" ht="12.75">
      <c r="T689" s="247"/>
      <c r="U689" s="247"/>
    </row>
    <row r="690" spans="20:21" ht="12.75">
      <c r="T690" s="247"/>
      <c r="U690" s="247"/>
    </row>
    <row r="691" spans="20:21" ht="12.75">
      <c r="T691" s="247"/>
      <c r="U691" s="247"/>
    </row>
    <row r="692" spans="20:21" ht="12.75">
      <c r="T692" s="247"/>
      <c r="U692" s="247"/>
    </row>
    <row r="693" spans="20:21" ht="12.75">
      <c r="T693" s="247"/>
      <c r="U693" s="247"/>
    </row>
    <row r="694" spans="20:21" ht="12.75">
      <c r="T694" s="247"/>
      <c r="U694" s="247"/>
    </row>
    <row r="695" spans="20:21" ht="12.75">
      <c r="T695" s="247"/>
      <c r="U695" s="247"/>
    </row>
    <row r="696" spans="20:21" ht="12.75">
      <c r="T696" s="247"/>
      <c r="U696" s="247"/>
    </row>
    <row r="697" spans="20:21" ht="12.75">
      <c r="T697" s="247"/>
      <c r="U697" s="247"/>
    </row>
    <row r="698" spans="20:21" ht="12.75">
      <c r="T698" s="247"/>
      <c r="U698" s="247"/>
    </row>
    <row r="699" spans="20:21" ht="12.75">
      <c r="T699" s="247"/>
      <c r="U699" s="247"/>
    </row>
    <row r="700" spans="20:21" ht="12.75">
      <c r="T700" s="247"/>
      <c r="U700" s="247"/>
    </row>
    <row r="701" spans="20:21" ht="12.75">
      <c r="T701" s="247"/>
      <c r="U701" s="247"/>
    </row>
    <row r="702" spans="20:21" ht="12.75">
      <c r="T702" s="247"/>
      <c r="U702" s="247"/>
    </row>
    <row r="703" spans="20:21" ht="12.75">
      <c r="T703" s="247"/>
      <c r="U703" s="247"/>
    </row>
    <row r="704" spans="20:21" ht="12.75">
      <c r="T704" s="247"/>
      <c r="U704" s="247"/>
    </row>
    <row r="705" spans="20:21" ht="12.75">
      <c r="T705" s="247"/>
      <c r="U705" s="247"/>
    </row>
    <row r="706" spans="20:21" ht="12.75">
      <c r="T706" s="247"/>
      <c r="U706" s="247"/>
    </row>
    <row r="707" spans="20:21" ht="12.75">
      <c r="T707" s="247"/>
      <c r="U707" s="247"/>
    </row>
    <row r="708" spans="20:21" ht="12.75">
      <c r="T708" s="247"/>
      <c r="U708" s="247"/>
    </row>
    <row r="709" spans="20:21" ht="12.75">
      <c r="T709" s="247"/>
      <c r="U709" s="247"/>
    </row>
    <row r="710" spans="20:21" ht="12.75">
      <c r="T710" s="247"/>
      <c r="U710" s="247"/>
    </row>
    <row r="711" spans="20:21" ht="12.75">
      <c r="T711" s="247"/>
      <c r="U711" s="247"/>
    </row>
    <row r="712" spans="20:21" ht="12.75">
      <c r="T712" s="247"/>
      <c r="U712" s="247"/>
    </row>
    <row r="713" spans="20:21" ht="12.75">
      <c r="T713" s="247"/>
      <c r="U713" s="247"/>
    </row>
    <row r="714" spans="20:21" ht="12.75">
      <c r="T714" s="247"/>
      <c r="U714" s="247"/>
    </row>
    <row r="715" spans="20:21" ht="12.75">
      <c r="T715" s="247"/>
      <c r="U715" s="247"/>
    </row>
    <row r="716" spans="20:21" ht="12.75">
      <c r="T716" s="247"/>
      <c r="U716" s="247"/>
    </row>
    <row r="717" spans="20:21" ht="12.75">
      <c r="T717" s="247"/>
      <c r="U717" s="247"/>
    </row>
    <row r="718" spans="20:21" ht="12.75">
      <c r="T718" s="247"/>
      <c r="U718" s="247"/>
    </row>
    <row r="719" spans="20:21" ht="12.75">
      <c r="T719" s="247"/>
      <c r="U719" s="247"/>
    </row>
    <row r="720" spans="20:21" ht="12.75">
      <c r="T720" s="247"/>
      <c r="U720" s="247"/>
    </row>
    <row r="721" spans="20:21" ht="12.75">
      <c r="T721" s="247"/>
      <c r="U721" s="247"/>
    </row>
    <row r="722" spans="20:21" ht="12.75">
      <c r="T722" s="247"/>
      <c r="U722" s="247"/>
    </row>
    <row r="723" spans="20:21" ht="12.75">
      <c r="T723" s="247"/>
      <c r="U723" s="247"/>
    </row>
    <row r="724" spans="20:21" ht="12.75">
      <c r="T724" s="247"/>
      <c r="U724" s="247"/>
    </row>
    <row r="725" spans="20:21" ht="12.75">
      <c r="T725" s="247"/>
      <c r="U725" s="247"/>
    </row>
    <row r="726" spans="20:21" ht="12.75">
      <c r="T726" s="247"/>
      <c r="U726" s="247"/>
    </row>
    <row r="727" spans="20:21" ht="12.75">
      <c r="T727" s="247"/>
      <c r="U727" s="247"/>
    </row>
    <row r="728" spans="20:21" ht="12.75">
      <c r="T728" s="247"/>
      <c r="U728" s="247"/>
    </row>
    <row r="729" spans="20:21" ht="12.75">
      <c r="T729" s="247"/>
      <c r="U729" s="247"/>
    </row>
    <row r="730" spans="20:21" ht="12.75">
      <c r="T730" s="247"/>
      <c r="U730" s="247"/>
    </row>
    <row r="731" spans="20:21" ht="12.75">
      <c r="T731" s="247"/>
      <c r="U731" s="247"/>
    </row>
    <row r="732" spans="20:21" ht="12.75">
      <c r="T732" s="247"/>
      <c r="U732" s="247"/>
    </row>
    <row r="733" spans="20:21" ht="12.75">
      <c r="T733" s="247"/>
      <c r="U733" s="247"/>
    </row>
    <row r="734" spans="20:21" ht="12.75">
      <c r="T734" s="247"/>
      <c r="U734" s="247"/>
    </row>
    <row r="735" spans="20:21" ht="12.75">
      <c r="T735" s="247"/>
      <c r="U735" s="247"/>
    </row>
    <row r="736" spans="20:21" ht="12.75">
      <c r="T736" s="247"/>
      <c r="U736" s="247"/>
    </row>
    <row r="737" spans="20:21" ht="12.75">
      <c r="T737" s="247"/>
      <c r="U737" s="247"/>
    </row>
    <row r="738" spans="20:21" ht="12.75">
      <c r="T738" s="247"/>
      <c r="U738" s="247"/>
    </row>
    <row r="739" spans="20:21" ht="12.75">
      <c r="T739" s="247"/>
      <c r="U739" s="247"/>
    </row>
    <row r="740" spans="20:21" ht="12.75">
      <c r="T740" s="247"/>
      <c r="U740" s="247"/>
    </row>
    <row r="741" spans="20:21" ht="12.75">
      <c r="T741" s="247"/>
      <c r="U741" s="247"/>
    </row>
    <row r="742" spans="20:21" ht="12.75">
      <c r="T742" s="247"/>
      <c r="U742" s="247"/>
    </row>
    <row r="743" spans="20:21" ht="12.75">
      <c r="T743" s="247"/>
      <c r="U743" s="247"/>
    </row>
    <row r="744" spans="20:21" ht="12.75">
      <c r="T744" s="247"/>
      <c r="U744" s="247"/>
    </row>
    <row r="745" spans="20:21" ht="12.75">
      <c r="T745" s="247"/>
      <c r="U745" s="247"/>
    </row>
    <row r="746" spans="20:21" ht="12.75">
      <c r="T746" s="247"/>
      <c r="U746" s="247"/>
    </row>
    <row r="747" spans="20:21" ht="12.75">
      <c r="T747" s="247"/>
      <c r="U747" s="247"/>
    </row>
    <row r="748" spans="20:21" ht="12.75">
      <c r="T748" s="247"/>
      <c r="U748" s="247"/>
    </row>
    <row r="749" spans="20:21" ht="12.75">
      <c r="T749" s="247"/>
      <c r="U749" s="247"/>
    </row>
    <row r="750" spans="20:21" ht="12.75">
      <c r="T750" s="247"/>
      <c r="U750" s="247"/>
    </row>
    <row r="751" spans="20:21" ht="12.75">
      <c r="T751" s="247"/>
      <c r="U751" s="247"/>
    </row>
    <row r="752" spans="20:21" ht="12.75">
      <c r="T752" s="247"/>
      <c r="U752" s="247"/>
    </row>
    <row r="753" spans="20:21" ht="12.75">
      <c r="T753" s="247"/>
      <c r="U753" s="247"/>
    </row>
    <row r="754" spans="20:21" ht="12.75">
      <c r="T754" s="247"/>
      <c r="U754" s="247"/>
    </row>
    <row r="755" spans="20:21" ht="12.75">
      <c r="T755" s="247"/>
      <c r="U755" s="247"/>
    </row>
    <row r="756" spans="20:21" ht="12.75">
      <c r="T756" s="247"/>
      <c r="U756" s="247"/>
    </row>
    <row r="757" spans="20:21" ht="12.75">
      <c r="T757" s="247"/>
      <c r="U757" s="247"/>
    </row>
    <row r="758" spans="20:21" ht="12.75">
      <c r="T758" s="247"/>
      <c r="U758" s="247"/>
    </row>
    <row r="759" spans="20:21" ht="12.75">
      <c r="T759" s="247"/>
      <c r="U759" s="247"/>
    </row>
    <row r="760" spans="20:21" ht="12.75">
      <c r="T760" s="247"/>
      <c r="U760" s="247"/>
    </row>
    <row r="761" spans="20:21" ht="12.75">
      <c r="T761" s="247"/>
      <c r="U761" s="247"/>
    </row>
    <row r="762" spans="20:21" ht="12.75">
      <c r="T762" s="247"/>
      <c r="U762" s="247"/>
    </row>
    <row r="763" spans="20:21" ht="12.75">
      <c r="T763" s="247"/>
      <c r="U763" s="247"/>
    </row>
    <row r="764" spans="20:21" ht="12.75">
      <c r="T764" s="247"/>
      <c r="U764" s="247"/>
    </row>
    <row r="765" spans="20:21" ht="12.75">
      <c r="T765" s="247"/>
      <c r="U765" s="247"/>
    </row>
    <row r="766" spans="20:21" ht="12.75">
      <c r="T766" s="247"/>
      <c r="U766" s="247"/>
    </row>
    <row r="767" spans="20:21" ht="12.75">
      <c r="T767" s="247"/>
      <c r="U767" s="247"/>
    </row>
    <row r="768" spans="20:21" ht="12.75">
      <c r="T768" s="247"/>
      <c r="U768" s="247"/>
    </row>
    <row r="769" spans="20:21" ht="12.75">
      <c r="T769" s="247"/>
      <c r="U769" s="247"/>
    </row>
    <row r="770" spans="20:21" ht="12.75">
      <c r="T770" s="247"/>
      <c r="U770" s="247"/>
    </row>
    <row r="771" spans="20:21" ht="12.75">
      <c r="T771" s="247"/>
      <c r="U771" s="247"/>
    </row>
    <row r="772" spans="20:21" ht="12.75">
      <c r="T772" s="247"/>
      <c r="U772" s="247"/>
    </row>
    <row r="773" spans="20:21" ht="12.75">
      <c r="T773" s="247"/>
      <c r="U773" s="247"/>
    </row>
    <row r="774" spans="20:21" ht="12.75">
      <c r="T774" s="247"/>
      <c r="U774" s="247"/>
    </row>
    <row r="775" spans="20:21" ht="12.75">
      <c r="T775" s="247"/>
      <c r="U775" s="247"/>
    </row>
    <row r="776" spans="20:21" ht="12.75">
      <c r="T776" s="247"/>
      <c r="U776" s="247"/>
    </row>
    <row r="777" spans="20:21" ht="12.75">
      <c r="T777" s="247"/>
      <c r="U777" s="247"/>
    </row>
    <row r="778" spans="20:21" ht="12.75">
      <c r="T778" s="247"/>
      <c r="U778" s="247"/>
    </row>
    <row r="779" spans="20:21" ht="12.75">
      <c r="T779" s="247"/>
      <c r="U779" s="247"/>
    </row>
    <row r="780" spans="20:21" ht="12.75">
      <c r="T780" s="247"/>
      <c r="U780" s="247"/>
    </row>
    <row r="781" spans="20:21" ht="12.75">
      <c r="T781" s="247"/>
      <c r="U781" s="247"/>
    </row>
    <row r="782" spans="20:21" ht="12.75">
      <c r="T782" s="247"/>
      <c r="U782" s="247"/>
    </row>
    <row r="783" spans="20:21" ht="12.75">
      <c r="T783" s="247"/>
      <c r="U783" s="247"/>
    </row>
    <row r="784" spans="20:21" ht="12.75">
      <c r="T784" s="247"/>
      <c r="U784" s="247"/>
    </row>
    <row r="785" spans="20:21" ht="12.75">
      <c r="T785" s="247"/>
      <c r="U785" s="247"/>
    </row>
    <row r="786" spans="20:21" ht="12.75">
      <c r="T786" s="247"/>
      <c r="U786" s="247"/>
    </row>
    <row r="787" spans="20:21" ht="12.75">
      <c r="T787" s="247"/>
      <c r="U787" s="247"/>
    </row>
    <row r="788" spans="20:21" ht="12.75">
      <c r="T788" s="247"/>
      <c r="U788" s="247"/>
    </row>
    <row r="789" spans="20:21" ht="12.75">
      <c r="T789" s="247"/>
      <c r="U789" s="247"/>
    </row>
    <row r="790" spans="20:21" ht="12.75">
      <c r="T790" s="247"/>
      <c r="U790" s="247"/>
    </row>
    <row r="791" spans="20:21" ht="12.75">
      <c r="T791" s="247"/>
      <c r="U791" s="247"/>
    </row>
    <row r="792" spans="20:21" ht="12.75">
      <c r="T792" s="247"/>
      <c r="U792" s="247"/>
    </row>
    <row r="793" spans="20:21" ht="12.75">
      <c r="T793" s="247"/>
      <c r="U793" s="247"/>
    </row>
    <row r="794" spans="20:21" ht="12.75">
      <c r="T794" s="247"/>
      <c r="U794" s="247"/>
    </row>
    <row r="795" spans="20:21" ht="12.75">
      <c r="T795" s="247"/>
      <c r="U795" s="247"/>
    </row>
    <row r="796" spans="20:21" ht="12.75">
      <c r="T796" s="247"/>
      <c r="U796" s="247"/>
    </row>
    <row r="797" spans="20:21" ht="12.75">
      <c r="T797" s="247"/>
      <c r="U797" s="247"/>
    </row>
    <row r="798" spans="20:21" ht="12.75">
      <c r="T798" s="247"/>
      <c r="U798" s="247"/>
    </row>
    <row r="799" spans="20:21" ht="12.75">
      <c r="T799" s="247"/>
      <c r="U799" s="247"/>
    </row>
    <row r="800" spans="20:21" ht="12.75">
      <c r="T800" s="247"/>
      <c r="U800" s="247"/>
    </row>
    <row r="801" spans="20:21" ht="12.75">
      <c r="T801" s="247"/>
      <c r="U801" s="247"/>
    </row>
    <row r="802" spans="20:21" ht="12.75">
      <c r="T802" s="247"/>
      <c r="U802" s="247"/>
    </row>
    <row r="803" spans="20:21" ht="12.75">
      <c r="T803" s="247"/>
      <c r="U803" s="247"/>
    </row>
    <row r="804" spans="20:21" ht="12.75">
      <c r="T804" s="247"/>
      <c r="U804" s="247"/>
    </row>
    <row r="805" spans="20:21" ht="12.75">
      <c r="T805" s="247"/>
      <c r="U805" s="247"/>
    </row>
    <row r="806" spans="20:21" ht="12.75">
      <c r="T806" s="247"/>
      <c r="U806" s="247"/>
    </row>
    <row r="807" spans="20:21" ht="12.75">
      <c r="T807" s="247"/>
      <c r="U807" s="247"/>
    </row>
    <row r="808" spans="20:21" ht="12.75">
      <c r="T808" s="247"/>
      <c r="U808" s="247"/>
    </row>
    <row r="809" spans="20:21" ht="12.75">
      <c r="T809" s="247"/>
      <c r="U809" s="247"/>
    </row>
    <row r="810" spans="20:21" ht="12.75">
      <c r="T810" s="247"/>
      <c r="U810" s="247"/>
    </row>
    <row r="811" spans="20:21" ht="12.75">
      <c r="T811" s="247"/>
      <c r="U811" s="247"/>
    </row>
    <row r="812" spans="20:21" ht="12.75">
      <c r="T812" s="247"/>
      <c r="U812" s="247"/>
    </row>
    <row r="813" spans="20:21" ht="12.75">
      <c r="T813" s="247"/>
      <c r="U813" s="247"/>
    </row>
    <row r="814" spans="20:21" ht="12.75">
      <c r="T814" s="247"/>
      <c r="U814" s="247"/>
    </row>
    <row r="815" spans="20:21" ht="12.75">
      <c r="T815" s="247"/>
      <c r="U815" s="247"/>
    </row>
    <row r="816" spans="20:21" ht="12.75">
      <c r="T816" s="247"/>
      <c r="U816" s="247"/>
    </row>
    <row r="817" spans="20:21" ht="12.75">
      <c r="T817" s="247"/>
      <c r="U817" s="247"/>
    </row>
    <row r="818" spans="20:21" ht="12.75">
      <c r="T818" s="247"/>
      <c r="U818" s="247"/>
    </row>
    <row r="819" spans="20:21" ht="12.75">
      <c r="T819" s="247"/>
      <c r="U819" s="247"/>
    </row>
    <row r="820" spans="20:21" ht="12.75">
      <c r="T820" s="247"/>
      <c r="U820" s="247"/>
    </row>
    <row r="821" spans="20:21" ht="12.75">
      <c r="T821" s="247"/>
      <c r="U821" s="247"/>
    </row>
    <row r="822" spans="20:21" ht="12.75">
      <c r="T822" s="247"/>
      <c r="U822" s="247"/>
    </row>
    <row r="823" spans="20:21" ht="12.75">
      <c r="T823" s="247"/>
      <c r="U823" s="247"/>
    </row>
    <row r="824" spans="20:21" ht="12.75">
      <c r="T824" s="247"/>
      <c r="U824" s="247"/>
    </row>
    <row r="825" spans="20:21" ht="12.75">
      <c r="T825" s="247"/>
      <c r="U825" s="247"/>
    </row>
    <row r="826" spans="20:21" ht="12.75">
      <c r="T826" s="247"/>
      <c r="U826" s="247"/>
    </row>
    <row r="827" spans="20:21" ht="12.75">
      <c r="T827" s="247"/>
      <c r="U827" s="247"/>
    </row>
    <row r="828" spans="20:21" ht="12.75">
      <c r="T828" s="247"/>
      <c r="U828" s="247"/>
    </row>
    <row r="829" spans="20:21" ht="12.75">
      <c r="T829" s="247"/>
      <c r="U829" s="247"/>
    </row>
    <row r="830" spans="20:21" ht="12.75">
      <c r="T830" s="247"/>
      <c r="U830" s="247"/>
    </row>
    <row r="831" spans="20:21" ht="12.75">
      <c r="T831" s="247"/>
      <c r="U831" s="247"/>
    </row>
    <row r="832" spans="20:21" ht="12.75">
      <c r="T832" s="247"/>
      <c r="U832" s="247"/>
    </row>
    <row r="833" spans="20:21" ht="12.75">
      <c r="T833" s="247"/>
      <c r="U833" s="247"/>
    </row>
    <row r="834" spans="20:21" ht="12.75">
      <c r="T834" s="247"/>
      <c r="U834" s="247"/>
    </row>
    <row r="835" spans="20:21" ht="12.75">
      <c r="T835" s="247"/>
      <c r="U835" s="247"/>
    </row>
    <row r="836" spans="20:21" ht="12.75">
      <c r="T836" s="247"/>
      <c r="U836" s="247"/>
    </row>
    <row r="837" spans="20:21" ht="12.75">
      <c r="T837" s="247"/>
      <c r="U837" s="247"/>
    </row>
    <row r="838" spans="20:21" ht="12.75">
      <c r="T838" s="247"/>
      <c r="U838" s="247"/>
    </row>
    <row r="839" spans="20:21" ht="12.75">
      <c r="T839" s="247"/>
      <c r="U839" s="247"/>
    </row>
    <row r="840" spans="20:21" ht="12.75">
      <c r="T840" s="247"/>
      <c r="U840" s="247"/>
    </row>
    <row r="841" spans="20:21" ht="12.75">
      <c r="T841" s="247"/>
      <c r="U841" s="247"/>
    </row>
    <row r="842" spans="20:21" ht="12.75">
      <c r="T842" s="247"/>
      <c r="U842" s="247"/>
    </row>
    <row r="843" spans="20:21" ht="12.75">
      <c r="T843" s="247"/>
      <c r="U843" s="247"/>
    </row>
    <row r="844" spans="20:21" ht="12.75">
      <c r="T844" s="247"/>
      <c r="U844" s="247"/>
    </row>
    <row r="845" spans="20:21" ht="12.75">
      <c r="T845" s="247"/>
      <c r="U845" s="247"/>
    </row>
    <row r="846" spans="20:21" ht="12.75">
      <c r="T846" s="247"/>
      <c r="U846" s="247"/>
    </row>
    <row r="847" spans="20:21" ht="12.75">
      <c r="T847" s="247"/>
      <c r="U847" s="247"/>
    </row>
    <row r="848" spans="20:21" ht="12.75">
      <c r="T848" s="247"/>
      <c r="U848" s="247"/>
    </row>
    <row r="849" spans="20:21" ht="12.75">
      <c r="T849" s="247"/>
      <c r="U849" s="247"/>
    </row>
    <row r="850" spans="20:21" ht="12.75">
      <c r="T850" s="247"/>
      <c r="U850" s="247"/>
    </row>
    <row r="851" spans="20:21" ht="12.75">
      <c r="T851" s="247"/>
      <c r="U851" s="247"/>
    </row>
    <row r="852" spans="20:21" ht="12.75">
      <c r="T852" s="247"/>
      <c r="U852" s="247"/>
    </row>
    <row r="853" spans="20:21" ht="12.75">
      <c r="T853" s="247"/>
      <c r="U853" s="247"/>
    </row>
    <row r="854" spans="20:21" ht="12.75">
      <c r="T854" s="247"/>
      <c r="U854" s="247"/>
    </row>
    <row r="855" spans="20:21" ht="12.75">
      <c r="T855" s="247"/>
      <c r="U855" s="247"/>
    </row>
    <row r="856" spans="20:21" ht="12.75">
      <c r="T856" s="247"/>
      <c r="U856" s="247"/>
    </row>
    <row r="857" spans="20:21" ht="12.75">
      <c r="T857" s="247"/>
      <c r="U857" s="247"/>
    </row>
    <row r="858" spans="20:21" ht="12.75">
      <c r="T858" s="247"/>
      <c r="U858" s="247"/>
    </row>
    <row r="859" spans="20:21" ht="12.75">
      <c r="T859" s="247"/>
      <c r="U859" s="247"/>
    </row>
    <row r="860" spans="20:21" ht="12.75">
      <c r="T860" s="247"/>
      <c r="U860" s="247"/>
    </row>
    <row r="861" spans="20:21" ht="12.75">
      <c r="T861" s="247"/>
      <c r="U861" s="247"/>
    </row>
    <row r="862" spans="20:21" ht="12.75">
      <c r="T862" s="247"/>
      <c r="U862" s="247"/>
    </row>
    <row r="863" spans="20:21" ht="12.75">
      <c r="T863" s="247"/>
      <c r="U863" s="247"/>
    </row>
    <row r="864" spans="20:21" ht="12.75">
      <c r="T864" s="247"/>
      <c r="U864" s="247"/>
    </row>
    <row r="865" spans="20:21" ht="12.75">
      <c r="T865" s="247"/>
      <c r="U865" s="247"/>
    </row>
    <row r="866" spans="20:21" ht="12.75">
      <c r="T866" s="247"/>
      <c r="U866" s="247"/>
    </row>
    <row r="867" spans="20:21" ht="12.75">
      <c r="T867" s="247"/>
      <c r="U867" s="247"/>
    </row>
    <row r="868" spans="20:21" ht="12.75">
      <c r="T868" s="247"/>
      <c r="U868" s="247"/>
    </row>
    <row r="869" spans="20:21" ht="12.75">
      <c r="T869" s="247"/>
      <c r="U869" s="247"/>
    </row>
    <row r="870" spans="20:21" ht="12.75">
      <c r="T870" s="247"/>
      <c r="U870" s="247"/>
    </row>
    <row r="871" spans="20:21" ht="12.75">
      <c r="T871" s="247"/>
      <c r="U871" s="247"/>
    </row>
    <row r="872" spans="20:21" ht="12.75">
      <c r="T872" s="247"/>
      <c r="U872" s="247"/>
    </row>
    <row r="873" spans="20:21" ht="12.75">
      <c r="T873" s="247"/>
      <c r="U873" s="247"/>
    </row>
    <row r="874" spans="20:21" ht="12.75">
      <c r="T874" s="247"/>
      <c r="U874" s="247"/>
    </row>
    <row r="875" spans="20:21" ht="12.75">
      <c r="T875" s="247"/>
      <c r="U875" s="247"/>
    </row>
    <row r="876" spans="20:21" ht="12.75">
      <c r="T876" s="247"/>
      <c r="U876" s="247"/>
    </row>
    <row r="877" spans="20:21" ht="12.75">
      <c r="T877" s="247"/>
      <c r="U877" s="247"/>
    </row>
    <row r="878" spans="20:21" ht="12.75">
      <c r="T878" s="247"/>
      <c r="U878" s="247"/>
    </row>
    <row r="879" spans="20:21" ht="12.75">
      <c r="T879" s="247"/>
      <c r="U879" s="247"/>
    </row>
    <row r="880" spans="20:21" ht="12.75">
      <c r="T880" s="247"/>
      <c r="U880" s="247"/>
    </row>
    <row r="881" spans="20:21" ht="12.75">
      <c r="T881" s="247"/>
      <c r="U881" s="247"/>
    </row>
    <row r="882" spans="20:21" ht="12.75">
      <c r="T882" s="247"/>
      <c r="U882" s="247"/>
    </row>
    <row r="883" spans="20:21" ht="12.75">
      <c r="T883" s="247"/>
      <c r="U883" s="247"/>
    </row>
    <row r="884" spans="20:21" ht="12.75">
      <c r="T884" s="247"/>
      <c r="U884" s="247"/>
    </row>
    <row r="885" spans="20:21" ht="12.75">
      <c r="T885" s="247"/>
      <c r="U885" s="247"/>
    </row>
    <row r="886" spans="20:21" ht="12.75">
      <c r="T886" s="247"/>
      <c r="U886" s="247"/>
    </row>
    <row r="887" spans="20:21" ht="12.75">
      <c r="T887" s="247"/>
      <c r="U887" s="247"/>
    </row>
    <row r="888" spans="20:21" ht="12.75">
      <c r="T888" s="247"/>
      <c r="U888" s="247"/>
    </row>
    <row r="889" spans="20:21" ht="12.75">
      <c r="T889" s="247"/>
      <c r="U889" s="247"/>
    </row>
    <row r="890" spans="20:21" ht="12.75">
      <c r="T890" s="247"/>
      <c r="U890" s="247"/>
    </row>
    <row r="891" spans="20:21" ht="12.75">
      <c r="T891" s="247"/>
      <c r="U891" s="247"/>
    </row>
    <row r="892" spans="20:21" ht="12.75">
      <c r="T892" s="247"/>
      <c r="U892" s="247"/>
    </row>
    <row r="893" spans="20:21" ht="12.75">
      <c r="T893" s="247"/>
      <c r="U893" s="247"/>
    </row>
    <row r="894" spans="20:21" ht="12.75">
      <c r="T894" s="247"/>
      <c r="U894" s="247"/>
    </row>
    <row r="895" spans="20:21" ht="12.75">
      <c r="T895" s="247"/>
      <c r="U895" s="247"/>
    </row>
    <row r="896" spans="20:21" ht="12.75">
      <c r="T896" s="247"/>
      <c r="U896" s="247"/>
    </row>
    <row r="897" spans="20:21" ht="12.75">
      <c r="T897" s="247"/>
      <c r="U897" s="247"/>
    </row>
    <row r="898" spans="20:21" ht="12.75">
      <c r="T898" s="247"/>
      <c r="U898" s="247"/>
    </row>
    <row r="899" spans="20:21" ht="12.75">
      <c r="T899" s="247"/>
      <c r="U899" s="247"/>
    </row>
    <row r="900" spans="20:21" ht="12.75">
      <c r="T900" s="247"/>
      <c r="U900" s="247"/>
    </row>
    <row r="901" spans="20:21" ht="12.75">
      <c r="T901" s="247"/>
      <c r="U901" s="247"/>
    </row>
    <row r="902" spans="20:21" ht="12.75">
      <c r="T902" s="247"/>
      <c r="U902" s="247"/>
    </row>
    <row r="903" spans="20:21" ht="12.75">
      <c r="T903" s="247"/>
      <c r="U903" s="247"/>
    </row>
    <row r="904" spans="20:21" ht="12.75">
      <c r="T904" s="247"/>
      <c r="U904" s="247"/>
    </row>
    <row r="905" spans="20:21" ht="12.75">
      <c r="T905" s="247"/>
      <c r="U905" s="247"/>
    </row>
    <row r="906" spans="20:21" ht="12.75">
      <c r="T906" s="247"/>
      <c r="U906" s="247"/>
    </row>
    <row r="907" spans="20:21" ht="12.75">
      <c r="T907" s="247"/>
      <c r="U907" s="247"/>
    </row>
    <row r="908" spans="20:21" ht="12.75">
      <c r="T908" s="247"/>
      <c r="U908" s="247"/>
    </row>
    <row r="909" spans="20:21" ht="12.75">
      <c r="T909" s="247"/>
      <c r="U909" s="247"/>
    </row>
    <row r="910" spans="20:21" ht="12.75">
      <c r="T910" s="247"/>
      <c r="U910" s="247"/>
    </row>
    <row r="911" spans="20:21" ht="12.75">
      <c r="T911" s="247"/>
      <c r="U911" s="247"/>
    </row>
    <row r="912" spans="20:21" ht="12.75">
      <c r="T912" s="247"/>
      <c r="U912" s="247"/>
    </row>
    <row r="913" spans="20:21" ht="12.75">
      <c r="T913" s="247"/>
      <c r="U913" s="247"/>
    </row>
    <row r="914" spans="20:21" ht="12.75">
      <c r="T914" s="247"/>
      <c r="U914" s="247"/>
    </row>
    <row r="915" spans="20:21" ht="12.75">
      <c r="T915" s="247"/>
      <c r="U915" s="247"/>
    </row>
    <row r="916" spans="20:21" ht="12.75">
      <c r="T916" s="247"/>
      <c r="U916" s="247"/>
    </row>
    <row r="917" spans="20:21" ht="12.75">
      <c r="T917" s="247"/>
      <c r="U917" s="247"/>
    </row>
    <row r="918" spans="20:21" ht="12.75">
      <c r="T918" s="247"/>
      <c r="U918" s="247"/>
    </row>
    <row r="919" spans="20:21" ht="12.75">
      <c r="T919" s="247"/>
      <c r="U919" s="247"/>
    </row>
    <row r="920" spans="20:21" ht="12.75">
      <c r="T920" s="247"/>
      <c r="U920" s="247"/>
    </row>
    <row r="921" spans="20:21" ht="12.75">
      <c r="T921" s="247"/>
      <c r="U921" s="247"/>
    </row>
    <row r="922" spans="20:21" ht="12.75">
      <c r="T922" s="247"/>
      <c r="U922" s="247"/>
    </row>
    <row r="923" spans="20:21" ht="12.75">
      <c r="T923" s="247"/>
      <c r="U923" s="247"/>
    </row>
    <row r="924" spans="20:21" ht="12.75">
      <c r="T924" s="247"/>
      <c r="U924" s="247"/>
    </row>
    <row r="925" spans="20:21" ht="12.75">
      <c r="T925" s="247"/>
      <c r="U925" s="247"/>
    </row>
    <row r="926" spans="20:21" ht="12.75">
      <c r="T926" s="247"/>
      <c r="U926" s="247"/>
    </row>
    <row r="927" spans="20:21" ht="12.75">
      <c r="T927" s="247"/>
      <c r="U927" s="247"/>
    </row>
    <row r="928" spans="20:21" ht="12.75">
      <c r="T928" s="247"/>
      <c r="U928" s="247"/>
    </row>
    <row r="929" spans="20:21" ht="12.75">
      <c r="T929" s="247"/>
      <c r="U929" s="247"/>
    </row>
    <row r="930" spans="20:21" ht="12.75">
      <c r="T930" s="247"/>
      <c r="U930" s="247"/>
    </row>
    <row r="931" spans="20:21" ht="12.75">
      <c r="T931" s="247"/>
      <c r="U931" s="247"/>
    </row>
    <row r="932" spans="20:21" ht="12.75">
      <c r="T932" s="247"/>
      <c r="U932" s="247"/>
    </row>
    <row r="933" spans="20:21" ht="12.75">
      <c r="T933" s="247"/>
      <c r="U933" s="247"/>
    </row>
    <row r="934" spans="20:21" ht="12.75">
      <c r="T934" s="247"/>
      <c r="U934" s="247"/>
    </row>
    <row r="935" spans="20:21" ht="12.75">
      <c r="T935" s="247"/>
      <c r="U935" s="247"/>
    </row>
    <row r="936" spans="20:21" ht="12.75">
      <c r="T936" s="247"/>
      <c r="U936" s="247"/>
    </row>
    <row r="937" spans="20:21" ht="12.75">
      <c r="T937" s="247"/>
      <c r="U937" s="247"/>
    </row>
    <row r="938" spans="20:21" ht="12.75">
      <c r="T938" s="247"/>
      <c r="U938" s="247"/>
    </row>
    <row r="939" spans="20:21" ht="12.75">
      <c r="T939" s="247"/>
      <c r="U939" s="247"/>
    </row>
    <row r="940" spans="20:21" ht="12.75">
      <c r="T940" s="247"/>
      <c r="U940" s="247"/>
    </row>
    <row r="941" spans="20:21" ht="12.75">
      <c r="T941" s="247"/>
      <c r="U941" s="247"/>
    </row>
    <row r="942" spans="20:21" ht="12.75">
      <c r="T942" s="247"/>
      <c r="U942" s="247"/>
    </row>
    <row r="943" spans="20:21" ht="12.75">
      <c r="T943" s="247"/>
      <c r="U943" s="247"/>
    </row>
    <row r="944" spans="20:21" ht="12.75">
      <c r="T944" s="247"/>
      <c r="U944" s="247"/>
    </row>
    <row r="945" spans="20:21" ht="12.75">
      <c r="T945" s="247"/>
      <c r="U945" s="247"/>
    </row>
    <row r="946" spans="20:21" ht="12.75">
      <c r="T946" s="247"/>
      <c r="U946" s="247"/>
    </row>
    <row r="947" spans="20:21" ht="12.75">
      <c r="T947" s="247"/>
      <c r="U947" s="247"/>
    </row>
    <row r="948" spans="20:21" ht="12.75">
      <c r="T948" s="247"/>
      <c r="U948" s="247"/>
    </row>
    <row r="949" spans="20:21" ht="12.75">
      <c r="T949" s="247"/>
      <c r="U949" s="247"/>
    </row>
    <row r="950" spans="20:21" ht="12.75">
      <c r="T950" s="247"/>
      <c r="U950" s="247"/>
    </row>
    <row r="951" spans="20:21" ht="12.75">
      <c r="T951" s="247"/>
      <c r="U951" s="247"/>
    </row>
    <row r="952" spans="20:21" ht="12.75">
      <c r="T952" s="247"/>
      <c r="U952" s="247"/>
    </row>
    <row r="953" spans="20:21" ht="12.75">
      <c r="T953" s="247"/>
      <c r="U953" s="247"/>
    </row>
    <row r="954" spans="20:21" ht="12.75">
      <c r="T954" s="247"/>
      <c r="U954" s="247"/>
    </row>
    <row r="955" spans="20:21" ht="12.75">
      <c r="T955" s="247"/>
      <c r="U955" s="247"/>
    </row>
    <row r="956" spans="20:21" ht="12.75">
      <c r="T956" s="247"/>
      <c r="U956" s="247"/>
    </row>
    <row r="957" spans="20:21" ht="12.75">
      <c r="T957" s="247"/>
      <c r="U957" s="247"/>
    </row>
    <row r="958" spans="20:21" ht="12.75">
      <c r="T958" s="247"/>
      <c r="U958" s="247"/>
    </row>
    <row r="959" spans="20:21" ht="12.75">
      <c r="T959" s="247"/>
      <c r="U959" s="247"/>
    </row>
    <row r="960" spans="20:21" ht="12.75">
      <c r="T960" s="247"/>
      <c r="U960" s="247"/>
    </row>
    <row r="961" spans="20:21" ht="12.75">
      <c r="T961" s="247"/>
      <c r="U961" s="247"/>
    </row>
    <row r="962" spans="20:21" ht="12.75">
      <c r="T962" s="247"/>
      <c r="U962" s="247"/>
    </row>
    <row r="963" spans="20:21" ht="12.75">
      <c r="T963" s="247"/>
      <c r="U963" s="247"/>
    </row>
    <row r="964" spans="20:21" ht="12.75">
      <c r="T964" s="247"/>
      <c r="U964" s="247"/>
    </row>
    <row r="965" spans="20:21" ht="12.75">
      <c r="T965" s="247"/>
      <c r="U965" s="247"/>
    </row>
    <row r="966" spans="20:21" ht="12.75">
      <c r="T966" s="247"/>
      <c r="U966" s="247"/>
    </row>
    <row r="967" spans="20:21" ht="12.75">
      <c r="T967" s="247"/>
      <c r="U967" s="247"/>
    </row>
    <row r="968" spans="20:21" ht="12.75">
      <c r="T968" s="247"/>
      <c r="U968" s="247"/>
    </row>
    <row r="969" spans="20:21" ht="12.75">
      <c r="T969" s="247"/>
      <c r="U969" s="247"/>
    </row>
    <row r="970" spans="20:21" ht="12.75">
      <c r="T970" s="247"/>
      <c r="U970" s="247"/>
    </row>
    <row r="971" spans="20:21" ht="12.75">
      <c r="T971" s="247"/>
      <c r="U971" s="247"/>
    </row>
    <row r="972" spans="20:21" ht="12.75">
      <c r="T972" s="247"/>
      <c r="U972" s="247"/>
    </row>
    <row r="973" spans="20:21" ht="12.75">
      <c r="T973" s="247"/>
      <c r="U973" s="247"/>
    </row>
    <row r="974" spans="20:21" ht="12.75">
      <c r="T974" s="247"/>
      <c r="U974" s="247"/>
    </row>
    <row r="975" spans="20:21" ht="12.75">
      <c r="T975" s="247"/>
      <c r="U975" s="247"/>
    </row>
    <row r="976" spans="20:21" ht="12.75">
      <c r="T976" s="247"/>
      <c r="U976" s="247"/>
    </row>
    <row r="977" spans="20:21" ht="12.75">
      <c r="T977" s="247"/>
      <c r="U977" s="247"/>
    </row>
    <row r="978" spans="20:21" ht="12.75">
      <c r="T978" s="247"/>
      <c r="U978" s="247"/>
    </row>
    <row r="979" spans="20:21" ht="12.75">
      <c r="T979" s="247"/>
      <c r="U979" s="247"/>
    </row>
    <row r="980" spans="20:21" ht="12.75">
      <c r="T980" s="247"/>
      <c r="U980" s="247"/>
    </row>
    <row r="981" spans="20:21" ht="12.75">
      <c r="T981" s="247"/>
      <c r="U981" s="247"/>
    </row>
    <row r="982" spans="20:21" ht="12.75">
      <c r="T982" s="247"/>
      <c r="U982" s="247"/>
    </row>
    <row r="983" spans="20:21" ht="12.75">
      <c r="T983" s="247"/>
      <c r="U983" s="247"/>
    </row>
    <row r="984" spans="20:21" ht="12.75">
      <c r="T984" s="247"/>
      <c r="U984" s="247"/>
    </row>
    <row r="985" spans="20:21" ht="12.75">
      <c r="T985" s="247"/>
      <c r="U985" s="247"/>
    </row>
    <row r="986" spans="20:21" ht="12.75">
      <c r="T986" s="247"/>
      <c r="U986" s="247"/>
    </row>
    <row r="987" spans="20:21" ht="12.75">
      <c r="T987" s="247"/>
      <c r="U987" s="247"/>
    </row>
    <row r="988" spans="20:21" ht="12.75">
      <c r="T988" s="247"/>
      <c r="U988" s="247"/>
    </row>
    <row r="989" spans="20:21" ht="12.75">
      <c r="T989" s="247"/>
      <c r="U989" s="247"/>
    </row>
    <row r="990" spans="20:21" ht="12.75">
      <c r="T990" s="247"/>
      <c r="U990" s="247"/>
    </row>
    <row r="991" spans="20:21" ht="12.75">
      <c r="T991" s="247"/>
      <c r="U991" s="247"/>
    </row>
    <row r="992" spans="20:21" ht="12.75">
      <c r="T992" s="247"/>
      <c r="U992" s="247"/>
    </row>
    <row r="993" spans="20:21" ht="12.75">
      <c r="T993" s="247"/>
      <c r="U993" s="247"/>
    </row>
    <row r="994" spans="20:21" ht="12.75">
      <c r="T994" s="247"/>
      <c r="U994" s="247"/>
    </row>
    <row r="995" spans="20:21" ht="12.75">
      <c r="T995" s="247"/>
      <c r="U995" s="247"/>
    </row>
    <row r="996" spans="20:21" ht="12.75">
      <c r="T996" s="247"/>
      <c r="U996" s="247"/>
    </row>
    <row r="997" spans="20:21" ht="12.75">
      <c r="T997" s="247"/>
      <c r="U997" s="247"/>
    </row>
  </sheetData>
  <mergeCells count="2">
    <mergeCell ref="A1:V1"/>
    <mergeCell ref="A30:V30"/>
  </mergeCells>
  <phoneticPr fontId="3" type="noConversion"/>
  <conditionalFormatting sqref="H11:I13 K11:L13 K16:L19 N16:O19 N22:O24 Q22:R24 Q27:R27 T27:U27">
    <cfRule type="expression" dxfId="5" priority="1">
      <formula>$U$2=TRUE</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48005-AAF4-476C-B32F-C848EC405805}">
  <sheetPr>
    <outlinePr summaryBelow="0" summaryRight="0"/>
  </sheetPr>
  <dimension ref="A1:AC1001"/>
  <sheetViews>
    <sheetView tabSelected="1" zoomScale="140" zoomScaleNormal="140" workbookViewId="0">
      <pane ySplit="1" topLeftCell="A2" activePane="bottomLeft" state="frozen"/>
      <selection activeCell="H51" sqref="H51"/>
      <selection pane="bottomLeft" activeCell="H51" sqref="H51"/>
    </sheetView>
  </sheetViews>
  <sheetFormatPr defaultColWidth="11.125" defaultRowHeight="15.75" customHeight="1"/>
  <cols>
    <col min="1" max="1" width="3.75" style="268" customWidth="1"/>
    <col min="2" max="12" width="2.75" style="268" customWidth="1"/>
    <col min="13" max="13" width="1.875" style="268" customWidth="1"/>
    <col min="14" max="15" width="2.75" style="268" customWidth="1"/>
    <col min="16" max="16" width="1.25" style="268" customWidth="1"/>
    <col min="17" max="18" width="2.75" style="268" customWidth="1"/>
    <col min="19" max="19" width="1.5" style="268" customWidth="1"/>
    <col min="20" max="20" width="2.75" style="268" customWidth="1"/>
    <col min="21" max="21" width="3" style="268" customWidth="1"/>
    <col min="22" max="25" width="2.75" style="268" customWidth="1"/>
    <col min="26" max="26" width="3" style="268" customWidth="1"/>
    <col min="27" max="28" width="3.625" style="268" customWidth="1"/>
    <col min="29" max="29" width="4.625" style="268" customWidth="1"/>
    <col min="30" max="16384" width="11.125" style="268"/>
  </cols>
  <sheetData>
    <row r="1" spans="1:29" ht="21" customHeight="1">
      <c r="A1" s="312" t="s">
        <v>295</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row>
    <row r="2" spans="1:29" ht="21" customHeight="1">
      <c r="A2" s="312"/>
      <c r="B2" s="311"/>
      <c r="C2" s="311"/>
      <c r="D2" s="311"/>
      <c r="E2" s="311"/>
      <c r="F2" s="311"/>
      <c r="G2" s="311"/>
      <c r="H2" s="311"/>
      <c r="I2" s="311"/>
      <c r="J2" s="311"/>
      <c r="K2" s="311"/>
      <c r="L2" s="311"/>
      <c r="M2" s="311"/>
      <c r="N2" s="311"/>
      <c r="O2" s="311"/>
      <c r="P2" s="311"/>
      <c r="Q2" s="311"/>
      <c r="R2" s="311"/>
      <c r="S2" s="311"/>
      <c r="T2" s="311"/>
      <c r="U2" s="311"/>
      <c r="V2" s="311"/>
      <c r="W2" s="311"/>
      <c r="X2" s="311"/>
      <c r="Y2" s="311"/>
      <c r="Z2" s="311"/>
      <c r="AA2" s="311"/>
      <c r="AB2" s="311"/>
      <c r="AC2" s="311"/>
    </row>
    <row r="3" spans="1:29" ht="12.75">
      <c r="A3" s="268" t="s">
        <v>261</v>
      </c>
      <c r="B3" s="310"/>
      <c r="C3" s="277"/>
      <c r="D3" s="277"/>
      <c r="E3" s="269">
        <v>4</v>
      </c>
      <c r="G3" s="308" t="s">
        <v>260</v>
      </c>
      <c r="J3" s="277" t="s">
        <v>259</v>
      </c>
      <c r="K3" s="269">
        <v>1</v>
      </c>
      <c r="L3" s="269"/>
      <c r="M3" s="269"/>
      <c r="N3" s="269">
        <v>2</v>
      </c>
      <c r="O3" s="269"/>
      <c r="P3" s="269"/>
      <c r="Q3" s="269">
        <v>3</v>
      </c>
      <c r="R3" s="269"/>
      <c r="S3" s="269"/>
      <c r="T3" s="269">
        <v>4</v>
      </c>
      <c r="AA3" s="269"/>
    </row>
    <row r="4" spans="1:29" ht="12.75">
      <c r="A4" s="268" t="s">
        <v>258</v>
      </c>
      <c r="B4" s="277"/>
      <c r="C4" s="277"/>
      <c r="D4" s="277"/>
      <c r="E4" s="269">
        <v>1</v>
      </c>
      <c r="AA4" s="269"/>
    </row>
    <row r="5" spans="1:29" ht="12.75">
      <c r="A5" s="268" t="s">
        <v>257</v>
      </c>
      <c r="D5" s="269"/>
      <c r="E5" s="309">
        <v>3</v>
      </c>
      <c r="G5" s="308" t="s">
        <v>256</v>
      </c>
      <c r="H5" s="269"/>
      <c r="I5" s="269"/>
      <c r="J5" s="269"/>
      <c r="K5" s="269" t="s">
        <v>20</v>
      </c>
      <c r="M5" s="269"/>
      <c r="N5" s="269" t="s">
        <v>19</v>
      </c>
      <c r="P5" s="269"/>
      <c r="Q5" s="269" t="s">
        <v>18</v>
      </c>
      <c r="S5" s="269"/>
      <c r="T5" s="269" t="s">
        <v>17</v>
      </c>
      <c r="V5" s="269"/>
      <c r="W5" s="269"/>
      <c r="Y5" s="269"/>
      <c r="AA5" s="269"/>
      <c r="AB5" s="269"/>
    </row>
    <row r="6" spans="1:29" ht="12.75">
      <c r="A6" s="268" t="s">
        <v>255</v>
      </c>
      <c r="C6" s="269"/>
      <c r="D6" s="269"/>
      <c r="E6" s="269">
        <v>4</v>
      </c>
      <c r="G6" s="269"/>
      <c r="H6" s="269"/>
      <c r="I6" s="269"/>
      <c r="J6" s="269"/>
      <c r="K6" s="269"/>
      <c r="L6" s="298">
        <v>2</v>
      </c>
      <c r="O6" s="298">
        <v>1</v>
      </c>
      <c r="P6" s="269"/>
      <c r="Q6" s="269"/>
      <c r="R6" s="298">
        <v>1</v>
      </c>
      <c r="U6" s="298">
        <v>1</v>
      </c>
      <c r="X6" s="269"/>
      <c r="Y6" s="269"/>
      <c r="Z6" s="269"/>
      <c r="AA6" s="269"/>
      <c r="AB6" s="269"/>
      <c r="AC6" s="269"/>
    </row>
    <row r="7" spans="1:29" ht="12.75">
      <c r="C7" s="269"/>
      <c r="D7" s="269"/>
      <c r="E7" s="269"/>
      <c r="G7" s="269"/>
      <c r="H7" s="269"/>
      <c r="I7" s="269"/>
      <c r="J7" s="269"/>
      <c r="K7" s="269"/>
      <c r="L7" s="298">
        <v>-1</v>
      </c>
      <c r="O7" s="298">
        <v>0</v>
      </c>
      <c r="P7" s="269"/>
      <c r="Q7" s="269"/>
      <c r="R7" s="298">
        <v>1</v>
      </c>
      <c r="U7" s="298">
        <v>2</v>
      </c>
      <c r="X7" s="269"/>
      <c r="Y7" s="269"/>
      <c r="Z7" s="269"/>
      <c r="AA7" s="269"/>
      <c r="AB7" s="269"/>
      <c r="AC7" s="269"/>
    </row>
    <row r="8" spans="1:29" ht="12.75">
      <c r="C8" s="269"/>
      <c r="D8" s="269"/>
      <c r="E8" s="269"/>
      <c r="G8" s="269"/>
      <c r="H8" s="269"/>
      <c r="I8" s="269"/>
      <c r="J8" s="269"/>
      <c r="K8" s="269"/>
      <c r="L8" s="298">
        <v>0</v>
      </c>
      <c r="O8" s="298">
        <v>1</v>
      </c>
      <c r="P8" s="269"/>
      <c r="Q8" s="269"/>
      <c r="R8" s="298">
        <v>0</v>
      </c>
      <c r="U8" s="298">
        <v>-1</v>
      </c>
      <c r="X8" s="269"/>
      <c r="Y8" s="269"/>
      <c r="Z8" s="269"/>
      <c r="AA8" s="269"/>
      <c r="AB8" s="269"/>
      <c r="AC8" s="269"/>
    </row>
    <row r="9" spans="1:29" ht="12.75">
      <c r="C9" s="269"/>
      <c r="D9" s="269"/>
      <c r="E9" s="269"/>
      <c r="G9" s="269"/>
      <c r="H9" s="269"/>
      <c r="I9" s="269"/>
      <c r="J9" s="269"/>
      <c r="K9" s="269"/>
      <c r="L9" s="307">
        <v>1</v>
      </c>
      <c r="O9" s="307">
        <v>0</v>
      </c>
      <c r="P9" s="269"/>
      <c r="Q9" s="269"/>
      <c r="R9" s="307">
        <v>0</v>
      </c>
      <c r="U9" s="307">
        <v>2</v>
      </c>
      <c r="X9" s="269"/>
      <c r="Y9" s="269"/>
      <c r="Z9" s="269"/>
      <c r="AA9" s="269"/>
      <c r="AB9" s="269"/>
      <c r="AC9" s="269"/>
    </row>
    <row r="10" spans="1:29" ht="12.75">
      <c r="A10" s="272"/>
      <c r="B10" s="272"/>
      <c r="D10" s="269"/>
      <c r="G10" s="272" t="s">
        <v>254</v>
      </c>
      <c r="H10" s="269"/>
      <c r="I10" s="269"/>
      <c r="J10" s="269"/>
      <c r="K10" s="269" t="s">
        <v>253</v>
      </c>
      <c r="L10" s="305">
        <v>0</v>
      </c>
      <c r="N10" s="269" t="s">
        <v>242</v>
      </c>
      <c r="O10" s="305">
        <f>L21</f>
        <v>0.99932929973906692</v>
      </c>
      <c r="P10" s="269"/>
      <c r="Q10" s="269" t="s">
        <v>241</v>
      </c>
      <c r="R10" s="305">
        <f>O21</f>
        <v>0.84480840963339454</v>
      </c>
      <c r="S10" s="269"/>
      <c r="T10" s="269" t="s">
        <v>240</v>
      </c>
      <c r="U10" s="305">
        <f>R21</f>
        <v>0.99332710896593535</v>
      </c>
      <c r="V10" s="269"/>
      <c r="X10" s="269"/>
      <c r="Y10" s="269"/>
      <c r="Z10" s="269"/>
      <c r="AA10" s="269"/>
      <c r="AB10" s="269"/>
      <c r="AC10" s="269"/>
    </row>
    <row r="11" spans="1:29" ht="12.75">
      <c r="A11" s="272"/>
      <c r="B11" s="272"/>
      <c r="D11" s="269"/>
      <c r="E11" s="269"/>
      <c r="F11" s="269"/>
      <c r="G11" s="269"/>
      <c r="H11" s="269"/>
      <c r="I11" s="269"/>
      <c r="J11" s="269"/>
      <c r="K11" s="269"/>
      <c r="L11" s="305">
        <v>0</v>
      </c>
      <c r="M11" s="286"/>
      <c r="N11" s="306"/>
      <c r="O11" s="305">
        <f>L22</f>
        <v>-0.99505475368673058</v>
      </c>
      <c r="P11" s="286"/>
      <c r="Q11" s="306"/>
      <c r="R11" s="305">
        <f>O22</f>
        <v>-0.94212754684389821</v>
      </c>
      <c r="S11" s="286"/>
      <c r="T11" s="306"/>
      <c r="U11" s="305">
        <f>R22</f>
        <v>6.2735161988205848E-2</v>
      </c>
      <c r="V11" s="269"/>
      <c r="X11" s="269"/>
      <c r="Y11" s="269"/>
      <c r="Z11" s="269"/>
      <c r="AA11" s="269"/>
      <c r="AB11" s="269"/>
      <c r="AC11" s="269"/>
    </row>
    <row r="12" spans="1:29" ht="12.75">
      <c r="A12" s="272"/>
      <c r="B12" s="272"/>
      <c r="D12" s="269"/>
      <c r="E12" s="269"/>
      <c r="F12" s="269"/>
      <c r="G12" s="269"/>
      <c r="H12" s="269"/>
      <c r="I12" s="269"/>
      <c r="J12" s="269"/>
      <c r="K12" s="269"/>
      <c r="L12" s="305">
        <v>0</v>
      </c>
      <c r="M12" s="286"/>
      <c r="N12" s="286"/>
      <c r="O12" s="305">
        <f>L23</f>
        <v>-0.76159415595576485</v>
      </c>
      <c r="P12" s="286"/>
      <c r="Q12" s="269"/>
      <c r="R12" s="305">
        <f>O23</f>
        <v>4.945206000904266E-3</v>
      </c>
      <c r="S12" s="286"/>
      <c r="T12" s="269"/>
      <c r="U12" s="305">
        <f>R23</f>
        <v>0.78484821598210719</v>
      </c>
      <c r="V12" s="269"/>
      <c r="X12" s="269"/>
      <c r="Y12" s="269"/>
      <c r="Z12" s="269"/>
      <c r="AA12" s="269"/>
      <c r="AB12" s="269"/>
      <c r="AC12" s="269"/>
    </row>
    <row r="13" spans="1:29" ht="12.75">
      <c r="A13" s="272"/>
      <c r="B13" s="272"/>
      <c r="D13" s="269"/>
      <c r="E13" s="269"/>
      <c r="F13" s="269"/>
      <c r="G13" s="269"/>
      <c r="H13" s="269"/>
      <c r="I13" s="269"/>
      <c r="J13" s="269"/>
      <c r="K13" s="269"/>
      <c r="L13" s="269">
        <v>1</v>
      </c>
      <c r="M13" s="286"/>
      <c r="N13" s="286"/>
      <c r="O13" s="269">
        <v>1</v>
      </c>
      <c r="P13" s="286"/>
      <c r="Q13" s="269"/>
      <c r="R13" s="269">
        <v>1</v>
      </c>
      <c r="S13" s="286"/>
      <c r="T13" s="269"/>
      <c r="U13" s="269">
        <v>1</v>
      </c>
      <c r="V13" s="269"/>
      <c r="X13" s="269"/>
      <c r="Y13" s="269"/>
      <c r="Z13" s="269"/>
      <c r="AA13" s="269"/>
      <c r="AB13" s="269"/>
      <c r="AC13" s="269"/>
    </row>
    <row r="14" spans="1:29" ht="12.75">
      <c r="B14" s="269"/>
      <c r="C14" s="269"/>
      <c r="D14" s="269"/>
      <c r="F14" s="269"/>
      <c r="G14" s="269"/>
      <c r="H14" s="269"/>
      <c r="I14" s="269"/>
      <c r="L14" s="269" t="s">
        <v>8</v>
      </c>
      <c r="M14" s="286"/>
      <c r="N14" s="304"/>
      <c r="O14" s="269" t="s">
        <v>8</v>
      </c>
      <c r="P14" s="286"/>
      <c r="R14" s="269" t="s">
        <v>8</v>
      </c>
      <c r="S14" s="286"/>
      <c r="U14" s="269" t="s">
        <v>8</v>
      </c>
      <c r="V14" s="269"/>
      <c r="X14" s="269"/>
      <c r="Y14" s="269"/>
      <c r="Z14" s="269"/>
      <c r="AA14" s="269"/>
      <c r="AB14" s="269"/>
      <c r="AC14" s="269"/>
    </row>
    <row r="15" spans="1:29" ht="13.5" thickBot="1">
      <c r="B15" s="282" t="s">
        <v>252</v>
      </c>
      <c r="C15" s="269"/>
      <c r="D15" s="269"/>
      <c r="E15" s="277"/>
      <c r="F15" s="282" t="s">
        <v>251</v>
      </c>
      <c r="G15" s="269"/>
      <c r="H15" s="269"/>
      <c r="I15" s="282" t="s">
        <v>250</v>
      </c>
      <c r="J15" s="277"/>
      <c r="K15" s="290" t="s">
        <v>249</v>
      </c>
      <c r="M15" s="286"/>
      <c r="N15" s="304"/>
      <c r="P15" s="286"/>
      <c r="S15" s="286"/>
      <c r="V15" s="269"/>
      <c r="X15" s="269"/>
      <c r="Y15" s="269"/>
      <c r="Z15" s="269"/>
      <c r="AA15" s="269"/>
      <c r="AB15" s="269"/>
      <c r="AC15" s="269"/>
    </row>
    <row r="16" spans="1:29" ht="12.75">
      <c r="B16" s="303">
        <v>1</v>
      </c>
      <c r="C16" s="302">
        <v>0</v>
      </c>
      <c r="D16" s="302">
        <v>-1</v>
      </c>
      <c r="E16" s="302">
        <v>1</v>
      </c>
      <c r="F16" s="301">
        <v>1</v>
      </c>
      <c r="G16" s="301">
        <v>0</v>
      </c>
      <c r="H16" s="301">
        <v>1</v>
      </c>
      <c r="I16" s="300">
        <v>1</v>
      </c>
      <c r="J16" s="269" t="s">
        <v>10</v>
      </c>
      <c r="K16" s="277" t="s">
        <v>248</v>
      </c>
      <c r="L16" s="291" cm="1">
        <f t="array" ref="L16">MMULT($B16:$I16,L$6:L$13)</f>
        <v>4</v>
      </c>
      <c r="M16" s="286"/>
      <c r="N16" s="269" t="s">
        <v>247</v>
      </c>
      <c r="O16" s="291" cm="1">
        <f t="array" ref="O16">MMULT($B16:$I16,O$6:O$13)</f>
        <v>1.237735143783302</v>
      </c>
      <c r="P16" s="286"/>
      <c r="Q16" s="269" t="s">
        <v>246</v>
      </c>
      <c r="R16" s="291" cm="1">
        <f t="array" ref="R16">MMULT($B16:$I16,R$6:R$13)</f>
        <v>2.8497536156342989</v>
      </c>
      <c r="S16" s="286"/>
      <c r="T16" s="269" t="s">
        <v>245</v>
      </c>
      <c r="U16" s="291" cm="1">
        <f t="array" ref="U16">MMULT($B16:$I16,U$6:U$13)</f>
        <v>6.7781753249480428</v>
      </c>
      <c r="V16" s="269"/>
      <c r="X16" s="269"/>
      <c r="Z16" s="269"/>
      <c r="AA16" s="269"/>
      <c r="AB16" s="269"/>
    </row>
    <row r="17" spans="1:29" ht="12.75">
      <c r="B17" s="299">
        <v>0</v>
      </c>
      <c r="C17" s="298">
        <v>2</v>
      </c>
      <c r="D17" s="298">
        <v>1</v>
      </c>
      <c r="E17" s="298">
        <v>0</v>
      </c>
      <c r="F17" s="297">
        <v>0</v>
      </c>
      <c r="G17" s="297">
        <v>1</v>
      </c>
      <c r="H17" s="297">
        <v>1</v>
      </c>
      <c r="I17" s="296">
        <v>-1</v>
      </c>
      <c r="J17" s="269" t="s">
        <v>10</v>
      </c>
      <c r="L17" s="291" cm="1">
        <f t="array" ref="L17">MMULT($B17:$I17,L$6:L$13)</f>
        <v>-3</v>
      </c>
      <c r="M17" s="286"/>
      <c r="N17" s="286"/>
      <c r="O17" s="291" cm="1">
        <f t="array" ref="O17">MMULT($B17:$I17,O$6:O$13)</f>
        <v>-1.7566489096424953</v>
      </c>
      <c r="P17" s="286"/>
      <c r="Q17" s="269"/>
      <c r="R17" s="291" cm="1">
        <f t="array" ref="R17">MMULT($B17:$I17,R$6:R$13)</f>
        <v>6.2817659157005989E-2</v>
      </c>
      <c r="S17" s="286"/>
      <c r="T17" s="269"/>
      <c r="U17" s="291" cm="1">
        <f t="array" ref="U17">MMULT($B17:$I17,U$6:U$13)</f>
        <v>2.847583377970313</v>
      </c>
      <c r="V17" s="269"/>
      <c r="W17" s="269"/>
      <c r="X17" s="269"/>
      <c r="Y17" s="269"/>
      <c r="Z17" s="269"/>
      <c r="AA17" s="269"/>
      <c r="AB17" s="269"/>
      <c r="AC17" s="269"/>
    </row>
    <row r="18" spans="1:29" ht="13.5" thickBot="1">
      <c r="B18" s="295">
        <v>1</v>
      </c>
      <c r="C18" s="294">
        <v>2</v>
      </c>
      <c r="D18" s="294">
        <v>1</v>
      </c>
      <c r="E18" s="294">
        <v>0</v>
      </c>
      <c r="F18" s="293">
        <v>0</v>
      </c>
      <c r="G18" s="293">
        <v>1</v>
      </c>
      <c r="H18" s="293">
        <v>0</v>
      </c>
      <c r="I18" s="292">
        <v>-1</v>
      </c>
      <c r="J18" s="269" t="s">
        <v>10</v>
      </c>
      <c r="L18" s="291" cm="1">
        <f t="array" ref="L18">MMULT($B18:$I18,L$6:L$13)</f>
        <v>-1</v>
      </c>
      <c r="M18" s="286"/>
      <c r="N18" s="286"/>
      <c r="O18" s="291" cm="1">
        <f t="array" ref="O18">MMULT($B18:$I18,O$6:O$13)</f>
        <v>4.9452463132695357E-3</v>
      </c>
      <c r="P18" s="286"/>
      <c r="Q18" s="269"/>
      <c r="R18" s="291" cm="1">
        <f t="array" ref="R18">MMULT($B18:$I18,R$6:R$13)</f>
        <v>1.0578724531561017</v>
      </c>
      <c r="S18" s="286"/>
      <c r="T18" s="269"/>
      <c r="U18" s="291" cm="1">
        <f t="array" ref="U18">MMULT($B18:$I18,U$6:U$13)</f>
        <v>3.0627351619882059</v>
      </c>
      <c r="V18" s="269"/>
      <c r="W18" s="269"/>
      <c r="X18" s="269"/>
      <c r="Y18" s="269"/>
      <c r="Z18" s="269"/>
      <c r="AA18" s="269"/>
      <c r="AB18" s="269"/>
      <c r="AC18" s="290"/>
    </row>
    <row r="19" spans="1:29" ht="25.5" customHeight="1">
      <c r="C19" s="269"/>
      <c r="D19" s="269"/>
      <c r="E19" s="269"/>
      <c r="F19" s="269"/>
      <c r="G19" s="269"/>
      <c r="H19" s="269"/>
      <c r="I19" s="269"/>
      <c r="J19" s="269"/>
      <c r="K19" s="289" t="s">
        <v>244</v>
      </c>
      <c r="L19" s="273" t="s">
        <v>193</v>
      </c>
      <c r="M19" s="287"/>
      <c r="N19" s="288"/>
      <c r="O19" s="273" t="s">
        <v>193</v>
      </c>
      <c r="P19" s="287"/>
      <c r="Q19" s="285"/>
      <c r="R19" s="273" t="s">
        <v>193</v>
      </c>
      <c r="S19" s="287"/>
      <c r="T19" s="285"/>
      <c r="U19" s="273" t="s">
        <v>193</v>
      </c>
      <c r="V19" s="269"/>
      <c r="X19" s="269"/>
      <c r="Y19" s="269"/>
      <c r="Z19" s="269"/>
      <c r="AA19" s="269"/>
      <c r="AB19" s="269"/>
    </row>
    <row r="20" spans="1:29" ht="12.75">
      <c r="D20" s="269"/>
      <c r="E20" s="269"/>
      <c r="F20" s="284"/>
      <c r="K20" s="270" t="s">
        <v>243</v>
      </c>
      <c r="L20" s="281"/>
      <c r="M20" s="286"/>
      <c r="N20" s="269"/>
      <c r="O20" s="281"/>
      <c r="P20" s="286"/>
      <c r="Q20" s="277"/>
      <c r="R20" s="281"/>
      <c r="S20" s="286"/>
      <c r="T20" s="269"/>
      <c r="U20" s="281"/>
      <c r="V20" s="269"/>
      <c r="X20" s="269"/>
      <c r="Z20" s="269"/>
      <c r="AA20" s="269"/>
      <c r="AB20" s="269"/>
      <c r="AC20" s="270"/>
    </row>
    <row r="21" spans="1:29" ht="12.75">
      <c r="D21" s="269"/>
      <c r="E21" s="269"/>
      <c r="F21" s="284"/>
      <c r="K21" s="269" t="s">
        <v>242</v>
      </c>
      <c r="L21" s="276">
        <f>TANH(L16)</f>
        <v>0.99932929973906692</v>
      </c>
      <c r="M21" s="286"/>
      <c r="N21" s="269" t="s">
        <v>241</v>
      </c>
      <c r="O21" s="276">
        <f>TANH(O16)</f>
        <v>0.84480840963339454</v>
      </c>
      <c r="P21" s="286"/>
      <c r="Q21" s="277" t="s">
        <v>240</v>
      </c>
      <c r="R21" s="276">
        <f>TANH(R16)</f>
        <v>0.99332710896593535</v>
      </c>
      <c r="S21" s="286"/>
      <c r="T21" s="269" t="s">
        <v>239</v>
      </c>
      <c r="U21" s="276">
        <f>TANH(U16)</f>
        <v>0.99999740832135109</v>
      </c>
      <c r="V21" s="269"/>
      <c r="X21" s="269"/>
      <c r="Z21" s="269"/>
      <c r="AA21" s="269"/>
      <c r="AB21" s="269"/>
    </row>
    <row r="22" spans="1:29" ht="12.75">
      <c r="D22" s="269"/>
      <c r="E22" s="269"/>
      <c r="F22" s="284"/>
      <c r="K22" s="269"/>
      <c r="L22" s="276">
        <f>TANH(L17)</f>
        <v>-0.99505475368673058</v>
      </c>
      <c r="M22" s="286"/>
      <c r="N22" s="286"/>
      <c r="O22" s="276">
        <f>TANH(O17)</f>
        <v>-0.94212754684389821</v>
      </c>
      <c r="P22" s="286"/>
      <c r="Q22" s="269"/>
      <c r="R22" s="276">
        <f>TANH(R17)</f>
        <v>6.2735161988205848E-2</v>
      </c>
      <c r="S22" s="286"/>
      <c r="T22" s="285"/>
      <c r="U22" s="276">
        <f>TANH(U17)</f>
        <v>0.99329817976335721</v>
      </c>
      <c r="V22" s="269"/>
      <c r="W22" s="269"/>
      <c r="X22" s="269"/>
      <c r="Y22" s="269"/>
      <c r="Z22" s="269"/>
      <c r="AA22" s="269"/>
      <c r="AB22" s="269"/>
      <c r="AC22" s="269"/>
    </row>
    <row r="23" spans="1:29" ht="12.75">
      <c r="A23" s="272"/>
      <c r="B23" s="272"/>
      <c r="D23" s="269"/>
      <c r="E23" s="269"/>
      <c r="F23" s="269"/>
      <c r="G23" s="269"/>
      <c r="H23" s="269"/>
      <c r="I23" s="269"/>
      <c r="J23" s="269"/>
      <c r="K23" s="269"/>
      <c r="L23" s="276">
        <f>TANH(L18)</f>
        <v>-0.76159415595576485</v>
      </c>
      <c r="M23" s="269"/>
      <c r="N23" s="269"/>
      <c r="O23" s="276">
        <f>TANH(O18)</f>
        <v>4.945206000904266E-3</v>
      </c>
      <c r="P23" s="269"/>
      <c r="Q23" s="269"/>
      <c r="R23" s="276">
        <f>TANH(R18)</f>
        <v>0.78484821598210719</v>
      </c>
      <c r="S23" s="285"/>
      <c r="T23" s="285"/>
      <c r="U23" s="276">
        <f>TANH(U18)</f>
        <v>0.99563661531598702</v>
      </c>
      <c r="V23" s="269"/>
      <c r="W23" s="269"/>
      <c r="X23" s="269"/>
      <c r="Y23" s="269"/>
      <c r="Z23" s="269"/>
      <c r="AA23" s="269"/>
      <c r="AB23" s="269"/>
      <c r="AC23" s="269"/>
    </row>
    <row r="24" spans="1:29" ht="12.75">
      <c r="L24" s="269">
        <v>1</v>
      </c>
      <c r="O24" s="269">
        <v>1</v>
      </c>
      <c r="R24" s="269">
        <v>1</v>
      </c>
      <c r="U24" s="269">
        <v>1</v>
      </c>
      <c r="Z24" s="269"/>
      <c r="AA24" s="269"/>
      <c r="AB24" s="269"/>
    </row>
    <row r="25" spans="1:29" ht="12.75">
      <c r="G25" s="284"/>
      <c r="H25" s="284"/>
      <c r="L25" s="269" t="s">
        <v>8</v>
      </c>
      <c r="O25" s="269" t="s">
        <v>8</v>
      </c>
      <c r="R25" s="269" t="s">
        <v>8</v>
      </c>
      <c r="U25" s="269" t="s">
        <v>8</v>
      </c>
      <c r="Z25" s="269"/>
      <c r="AA25" s="269"/>
      <c r="AB25" s="269"/>
    </row>
    <row r="26" spans="1:29" ht="13.5" thickBot="1">
      <c r="F26" s="282" t="s">
        <v>238</v>
      </c>
      <c r="G26" s="283"/>
      <c r="H26" s="283"/>
      <c r="I26" s="282" t="s">
        <v>70</v>
      </c>
      <c r="J26" s="269"/>
      <c r="K26" s="270" t="s">
        <v>237</v>
      </c>
      <c r="L26" s="281"/>
      <c r="N26" s="277"/>
      <c r="Q26" s="277"/>
      <c r="R26" s="281"/>
      <c r="T26" s="277"/>
      <c r="U26" s="281"/>
      <c r="Z26" s="269"/>
      <c r="AA26" s="269"/>
      <c r="AB26" s="269"/>
      <c r="AC26" s="270"/>
    </row>
    <row r="27" spans="1:29" ht="13.5" thickBot="1">
      <c r="F27" s="280">
        <v>3</v>
      </c>
      <c r="G27" s="279">
        <v>0</v>
      </c>
      <c r="H27" s="279">
        <v>-1</v>
      </c>
      <c r="I27" s="278">
        <v>3</v>
      </c>
      <c r="J27" s="269" t="s">
        <v>10</v>
      </c>
      <c r="K27" s="277" t="s">
        <v>236</v>
      </c>
      <c r="L27" s="276">
        <f t="array" ref="L27">MMULT($F27:$I27,L21:L24)</f>
        <v>6.7595820551729657</v>
      </c>
      <c r="N27" s="277" t="s">
        <v>235</v>
      </c>
      <c r="O27" s="276">
        <f t="array" ref="O27">MMULT($F27:$I27,O21:O24)</f>
        <v>5.5294800228992802</v>
      </c>
      <c r="Q27" s="277" t="s">
        <v>234</v>
      </c>
      <c r="R27" s="276">
        <f t="array" ref="R27">MMULT($F27:$I27,R21:R24)</f>
        <v>5.1951331109156991</v>
      </c>
      <c r="T27" s="277" t="s">
        <v>233</v>
      </c>
      <c r="U27" s="276">
        <f t="array" ref="U27">MMULT($F27:$I27,U21:U24)</f>
        <v>5.0043556096480666</v>
      </c>
      <c r="Z27" s="269"/>
      <c r="AA27" s="269"/>
      <c r="AB27" s="269"/>
      <c r="AC27" s="270"/>
    </row>
    <row r="28" spans="1:29" ht="25.5" customHeight="1">
      <c r="J28" s="275" t="s">
        <v>232</v>
      </c>
      <c r="L28" s="273" t="s">
        <v>193</v>
      </c>
      <c r="M28" s="274"/>
      <c r="N28" s="274"/>
      <c r="O28" s="273" t="s">
        <v>193</v>
      </c>
      <c r="P28" s="274"/>
      <c r="Q28" s="274"/>
      <c r="R28" s="273" t="s">
        <v>193</v>
      </c>
      <c r="S28" s="274"/>
      <c r="T28" s="274"/>
      <c r="U28" s="273" t="s">
        <v>193</v>
      </c>
      <c r="Z28" s="269"/>
      <c r="AA28" s="269"/>
      <c r="AB28" s="269"/>
    </row>
    <row r="29" spans="1:29" ht="12.75">
      <c r="F29" s="272" t="s">
        <v>231</v>
      </c>
      <c r="K29" s="269" t="s">
        <v>219</v>
      </c>
      <c r="L29" s="271">
        <f>1/(1+EXP(-L27))</f>
        <v>0.99884162960909084</v>
      </c>
      <c r="N29" s="269" t="s">
        <v>218</v>
      </c>
      <c r="O29" s="271">
        <f>1/(1+EXP(-O27))</f>
        <v>0.99604763135486318</v>
      </c>
      <c r="Q29" s="269" t="s">
        <v>230</v>
      </c>
      <c r="R29" s="271">
        <f>1/(1+EXP(-R27))</f>
        <v>0.99448708237122485</v>
      </c>
      <c r="T29" s="269" t="s">
        <v>229</v>
      </c>
      <c r="U29" s="271">
        <f>1/(1+EXP(-U27))</f>
        <v>0.99333604328616831</v>
      </c>
      <c r="Z29" s="269"/>
      <c r="AA29" s="269"/>
      <c r="AB29" s="269"/>
      <c r="AC29" s="270"/>
    </row>
    <row r="30" spans="1:29" ht="12.75">
      <c r="Z30" s="269"/>
      <c r="AA30" s="269"/>
      <c r="AB30" s="269"/>
    </row>
    <row r="31" spans="1:29" ht="12.75">
      <c r="Z31" s="269"/>
      <c r="AA31" s="269"/>
      <c r="AB31" s="269"/>
    </row>
    <row r="32" spans="1:29" ht="12.75">
      <c r="Z32" s="269"/>
      <c r="AA32" s="269"/>
      <c r="AB32" s="269"/>
    </row>
    <row r="33" spans="26:28" ht="12.75">
      <c r="Z33" s="269"/>
      <c r="AA33" s="269"/>
      <c r="AB33" s="269"/>
    </row>
    <row r="34" spans="26:28" ht="12.75">
      <c r="Z34" s="269"/>
      <c r="AA34" s="269"/>
      <c r="AB34" s="269"/>
    </row>
    <row r="35" spans="26:28" ht="12.75">
      <c r="AA35" s="269"/>
      <c r="AB35" s="269"/>
    </row>
    <row r="36" spans="26:28" ht="12.75">
      <c r="AA36" s="269"/>
      <c r="AB36" s="269"/>
    </row>
    <row r="37" spans="26:28" ht="12.75">
      <c r="AA37" s="269"/>
      <c r="AB37" s="269"/>
    </row>
    <row r="38" spans="26:28" ht="12.75">
      <c r="AA38" s="269"/>
      <c r="AB38" s="269"/>
    </row>
    <row r="39" spans="26:28" ht="12.75">
      <c r="AA39" s="269"/>
      <c r="AB39" s="269"/>
    </row>
    <row r="40" spans="26:28" ht="12.75">
      <c r="AA40" s="269"/>
      <c r="AB40" s="269"/>
    </row>
    <row r="41" spans="26:28" ht="12.75">
      <c r="AA41" s="269"/>
      <c r="AB41" s="269"/>
    </row>
    <row r="42" spans="26:28" ht="12.75">
      <c r="AA42" s="269"/>
      <c r="AB42" s="269"/>
    </row>
    <row r="43" spans="26:28" ht="12.75">
      <c r="AA43" s="269"/>
      <c r="AB43" s="269"/>
    </row>
    <row r="44" spans="26:28" ht="12.75">
      <c r="AA44" s="269"/>
      <c r="AB44" s="269"/>
    </row>
    <row r="45" spans="26:28" ht="12.75">
      <c r="AA45" s="269"/>
      <c r="AB45" s="269"/>
    </row>
    <row r="46" spans="26:28" ht="12.75">
      <c r="AA46" s="269"/>
      <c r="AB46" s="269"/>
    </row>
    <row r="47" spans="26:28" ht="12.75">
      <c r="AA47" s="269"/>
      <c r="AB47" s="269"/>
    </row>
    <row r="48" spans="26:28" ht="12.75">
      <c r="AA48" s="269"/>
      <c r="AB48" s="269"/>
    </row>
    <row r="49" spans="27:28" ht="12.75">
      <c r="AA49" s="269"/>
      <c r="AB49" s="269"/>
    </row>
    <row r="50" spans="27:28" ht="12.75">
      <c r="AA50" s="269"/>
      <c r="AB50" s="269"/>
    </row>
    <row r="51" spans="27:28" ht="12.75">
      <c r="AA51" s="269"/>
      <c r="AB51" s="269"/>
    </row>
    <row r="52" spans="27:28" ht="12.75">
      <c r="AA52" s="269"/>
      <c r="AB52" s="269"/>
    </row>
    <row r="53" spans="27:28" ht="12.75">
      <c r="AA53" s="269"/>
      <c r="AB53" s="269"/>
    </row>
    <row r="54" spans="27:28" ht="12.75">
      <c r="AA54" s="269"/>
      <c r="AB54" s="269"/>
    </row>
    <row r="55" spans="27:28" ht="12.75">
      <c r="AA55" s="269"/>
      <c r="AB55" s="269"/>
    </row>
    <row r="56" spans="27:28" ht="12.75">
      <c r="AA56" s="269"/>
      <c r="AB56" s="269"/>
    </row>
    <row r="57" spans="27:28" ht="12.75">
      <c r="AA57" s="269"/>
      <c r="AB57" s="269"/>
    </row>
    <row r="58" spans="27:28" ht="12.75">
      <c r="AA58" s="269"/>
      <c r="AB58" s="269"/>
    </row>
    <row r="59" spans="27:28" ht="12.75">
      <c r="AA59" s="269"/>
      <c r="AB59" s="269"/>
    </row>
    <row r="60" spans="27:28" ht="12.75">
      <c r="AA60" s="269"/>
      <c r="AB60" s="269"/>
    </row>
    <row r="61" spans="27:28" ht="12.75">
      <c r="AA61" s="269"/>
      <c r="AB61" s="269"/>
    </row>
    <row r="62" spans="27:28" ht="12.75">
      <c r="AA62" s="269"/>
      <c r="AB62" s="269"/>
    </row>
    <row r="63" spans="27:28" ht="12.75">
      <c r="AA63" s="269"/>
      <c r="AB63" s="269"/>
    </row>
    <row r="64" spans="27:28" ht="12.75">
      <c r="AA64" s="269"/>
      <c r="AB64" s="269"/>
    </row>
    <row r="65" spans="27:28" ht="12.75">
      <c r="AA65" s="269"/>
      <c r="AB65" s="269"/>
    </row>
    <row r="66" spans="27:28" ht="12.75">
      <c r="AA66" s="269"/>
      <c r="AB66" s="269"/>
    </row>
    <row r="67" spans="27:28" ht="12.75">
      <c r="AA67" s="269"/>
      <c r="AB67" s="269"/>
    </row>
    <row r="68" spans="27:28" ht="12.75">
      <c r="AA68" s="269"/>
      <c r="AB68" s="269"/>
    </row>
    <row r="69" spans="27:28" ht="12.75">
      <c r="AA69" s="269"/>
      <c r="AB69" s="269"/>
    </row>
    <row r="70" spans="27:28" ht="12.75">
      <c r="AA70" s="269"/>
      <c r="AB70" s="269"/>
    </row>
    <row r="71" spans="27:28" ht="12.75">
      <c r="AA71" s="269"/>
      <c r="AB71" s="269"/>
    </row>
    <row r="72" spans="27:28" ht="12.75">
      <c r="AA72" s="269"/>
      <c r="AB72" s="269"/>
    </row>
    <row r="73" spans="27:28" ht="12.75">
      <c r="AA73" s="269"/>
      <c r="AB73" s="269"/>
    </row>
    <row r="74" spans="27:28" ht="12.75">
      <c r="AA74" s="269"/>
      <c r="AB74" s="269"/>
    </row>
    <row r="75" spans="27:28" ht="12.75">
      <c r="AA75" s="269"/>
      <c r="AB75" s="269"/>
    </row>
    <row r="76" spans="27:28" ht="12.75">
      <c r="AA76" s="269"/>
      <c r="AB76" s="269"/>
    </row>
    <row r="77" spans="27:28" ht="12.75">
      <c r="AA77" s="269"/>
      <c r="AB77" s="269"/>
    </row>
    <row r="78" spans="27:28" ht="12.75">
      <c r="AA78" s="269"/>
      <c r="AB78" s="269"/>
    </row>
    <row r="79" spans="27:28" ht="12.75">
      <c r="AA79" s="269"/>
      <c r="AB79" s="269"/>
    </row>
    <row r="80" spans="27:28" ht="12.75">
      <c r="AA80" s="269"/>
      <c r="AB80" s="269"/>
    </row>
    <row r="81" spans="27:28" ht="12.75">
      <c r="AA81" s="269"/>
      <c r="AB81" s="269"/>
    </row>
    <row r="82" spans="27:28" ht="12.75">
      <c r="AA82" s="269"/>
      <c r="AB82" s="269"/>
    </row>
    <row r="83" spans="27:28" ht="12.75">
      <c r="AA83" s="269"/>
      <c r="AB83" s="269"/>
    </row>
    <row r="84" spans="27:28" ht="12.75">
      <c r="AA84" s="269"/>
      <c r="AB84" s="269"/>
    </row>
    <row r="85" spans="27:28" ht="12.75">
      <c r="AA85" s="269"/>
      <c r="AB85" s="269"/>
    </row>
    <row r="86" spans="27:28" ht="12.75">
      <c r="AA86" s="269"/>
      <c r="AB86" s="269"/>
    </row>
    <row r="87" spans="27:28" ht="12.75">
      <c r="AA87" s="269"/>
      <c r="AB87" s="269"/>
    </row>
    <row r="88" spans="27:28" ht="12.75">
      <c r="AA88" s="269"/>
      <c r="AB88" s="269"/>
    </row>
    <row r="89" spans="27:28" ht="12.75">
      <c r="AA89" s="269"/>
      <c r="AB89" s="269"/>
    </row>
    <row r="90" spans="27:28" ht="12.75">
      <c r="AA90" s="269"/>
      <c r="AB90" s="269"/>
    </row>
    <row r="91" spans="27:28" ht="12.75">
      <c r="AA91" s="269"/>
      <c r="AB91" s="269"/>
    </row>
    <row r="92" spans="27:28" ht="12.75">
      <c r="AA92" s="269"/>
      <c r="AB92" s="269"/>
    </row>
    <row r="93" spans="27:28" ht="12.75">
      <c r="AA93" s="269"/>
      <c r="AB93" s="269"/>
    </row>
    <row r="94" spans="27:28" ht="12.75">
      <c r="AA94" s="269"/>
      <c r="AB94" s="269"/>
    </row>
    <row r="95" spans="27:28" ht="12.75">
      <c r="AA95" s="269"/>
      <c r="AB95" s="269"/>
    </row>
    <row r="96" spans="27:28" ht="12.75">
      <c r="AA96" s="269"/>
      <c r="AB96" s="269"/>
    </row>
    <row r="97" spans="27:28" ht="12.75">
      <c r="AA97" s="269"/>
      <c r="AB97" s="269"/>
    </row>
    <row r="98" spans="27:28" ht="12.75">
      <c r="AA98" s="269"/>
      <c r="AB98" s="269"/>
    </row>
    <row r="99" spans="27:28" ht="12.75">
      <c r="AA99" s="269"/>
      <c r="AB99" s="269"/>
    </row>
    <row r="100" spans="27:28" ht="12.75">
      <c r="AA100" s="269"/>
      <c r="AB100" s="269"/>
    </row>
    <row r="101" spans="27:28" ht="12.75">
      <c r="AA101" s="269"/>
      <c r="AB101" s="269"/>
    </row>
    <row r="102" spans="27:28" ht="12.75">
      <c r="AA102" s="269"/>
      <c r="AB102" s="269"/>
    </row>
    <row r="103" spans="27:28" ht="12.75">
      <c r="AA103" s="269"/>
      <c r="AB103" s="269"/>
    </row>
    <row r="104" spans="27:28" ht="12.75">
      <c r="AA104" s="269"/>
      <c r="AB104" s="269"/>
    </row>
    <row r="105" spans="27:28" ht="12.75">
      <c r="AA105" s="269"/>
      <c r="AB105" s="269"/>
    </row>
    <row r="106" spans="27:28" ht="12.75">
      <c r="AA106" s="269"/>
      <c r="AB106" s="269"/>
    </row>
    <row r="107" spans="27:28" ht="12.75">
      <c r="AA107" s="269"/>
      <c r="AB107" s="269"/>
    </row>
    <row r="108" spans="27:28" ht="12.75">
      <c r="AA108" s="269"/>
      <c r="AB108" s="269"/>
    </row>
    <row r="109" spans="27:28" ht="12.75">
      <c r="AA109" s="269"/>
      <c r="AB109" s="269"/>
    </row>
    <row r="110" spans="27:28" ht="12.75">
      <c r="AA110" s="269"/>
      <c r="AB110" s="269"/>
    </row>
    <row r="111" spans="27:28" ht="12.75">
      <c r="AA111" s="269"/>
      <c r="AB111" s="269"/>
    </row>
    <row r="112" spans="27:28" ht="12.75">
      <c r="AA112" s="269"/>
      <c r="AB112" s="269"/>
    </row>
    <row r="113" spans="27:28" ht="12.75">
      <c r="AA113" s="269"/>
      <c r="AB113" s="269"/>
    </row>
    <row r="114" spans="27:28" ht="12.75">
      <c r="AA114" s="269"/>
      <c r="AB114" s="269"/>
    </row>
    <row r="115" spans="27:28" ht="12.75">
      <c r="AA115" s="269"/>
      <c r="AB115" s="269"/>
    </row>
    <row r="116" spans="27:28" ht="12.75">
      <c r="AA116" s="269"/>
      <c r="AB116" s="269"/>
    </row>
    <row r="117" spans="27:28" ht="12.75">
      <c r="AA117" s="269"/>
      <c r="AB117" s="269"/>
    </row>
    <row r="118" spans="27:28" ht="12.75">
      <c r="AA118" s="269"/>
      <c r="AB118" s="269"/>
    </row>
    <row r="119" spans="27:28" ht="12.75">
      <c r="AA119" s="269"/>
      <c r="AB119" s="269"/>
    </row>
    <row r="120" spans="27:28" ht="12.75">
      <c r="AA120" s="269"/>
      <c r="AB120" s="269"/>
    </row>
    <row r="121" spans="27:28" ht="12.75">
      <c r="AA121" s="269"/>
      <c r="AB121" s="269"/>
    </row>
    <row r="122" spans="27:28" ht="12.75">
      <c r="AA122" s="269"/>
      <c r="AB122" s="269"/>
    </row>
    <row r="123" spans="27:28" ht="12.75">
      <c r="AA123" s="269"/>
      <c r="AB123" s="269"/>
    </row>
    <row r="124" spans="27:28" ht="12.75">
      <c r="AA124" s="269"/>
      <c r="AB124" s="269"/>
    </row>
    <row r="125" spans="27:28" ht="12.75">
      <c r="AA125" s="269"/>
      <c r="AB125" s="269"/>
    </row>
    <row r="126" spans="27:28" ht="12.75">
      <c r="AA126" s="269"/>
      <c r="AB126" s="269"/>
    </row>
    <row r="127" spans="27:28" ht="12.75">
      <c r="AA127" s="269"/>
      <c r="AB127" s="269"/>
    </row>
    <row r="128" spans="27:28" ht="12.75">
      <c r="AA128" s="269"/>
      <c r="AB128" s="269"/>
    </row>
    <row r="129" spans="27:28" ht="12.75">
      <c r="AA129" s="269"/>
      <c r="AB129" s="269"/>
    </row>
    <row r="130" spans="27:28" ht="12.75">
      <c r="AA130" s="269"/>
      <c r="AB130" s="269"/>
    </row>
    <row r="131" spans="27:28" ht="12.75">
      <c r="AA131" s="269"/>
      <c r="AB131" s="269"/>
    </row>
    <row r="132" spans="27:28" ht="12.75">
      <c r="AA132" s="269"/>
      <c r="AB132" s="269"/>
    </row>
    <row r="133" spans="27:28" ht="12.75">
      <c r="AA133" s="269"/>
      <c r="AB133" s="269"/>
    </row>
    <row r="134" spans="27:28" ht="12.75">
      <c r="AA134" s="269"/>
      <c r="AB134" s="269"/>
    </row>
    <row r="135" spans="27:28" ht="12.75">
      <c r="AA135" s="269"/>
      <c r="AB135" s="269"/>
    </row>
    <row r="136" spans="27:28" ht="12.75">
      <c r="AA136" s="269"/>
      <c r="AB136" s="269"/>
    </row>
    <row r="137" spans="27:28" ht="12.75">
      <c r="AA137" s="269"/>
      <c r="AB137" s="269"/>
    </row>
    <row r="138" spans="27:28" ht="12.75">
      <c r="AA138" s="269"/>
      <c r="AB138" s="269"/>
    </row>
    <row r="139" spans="27:28" ht="12.75">
      <c r="AA139" s="269"/>
      <c r="AB139" s="269"/>
    </row>
    <row r="140" spans="27:28" ht="12.75">
      <c r="AA140" s="269"/>
      <c r="AB140" s="269"/>
    </row>
    <row r="141" spans="27:28" ht="12.75">
      <c r="AA141" s="269"/>
      <c r="AB141" s="269"/>
    </row>
    <row r="142" spans="27:28" ht="12.75">
      <c r="AA142" s="269"/>
      <c r="AB142" s="269"/>
    </row>
    <row r="143" spans="27:28" ht="12.75">
      <c r="AA143" s="269"/>
      <c r="AB143" s="269"/>
    </row>
    <row r="144" spans="27:28" ht="12.75">
      <c r="AA144" s="269"/>
      <c r="AB144" s="269"/>
    </row>
    <row r="145" spans="27:28" ht="12.75">
      <c r="AA145" s="269"/>
      <c r="AB145" s="269"/>
    </row>
    <row r="146" spans="27:28" ht="12.75">
      <c r="AA146" s="269"/>
      <c r="AB146" s="269"/>
    </row>
    <row r="147" spans="27:28" ht="12.75">
      <c r="AA147" s="269"/>
      <c r="AB147" s="269"/>
    </row>
    <row r="148" spans="27:28" ht="12.75">
      <c r="AA148" s="269"/>
      <c r="AB148" s="269"/>
    </row>
    <row r="149" spans="27:28" ht="12.75">
      <c r="AA149" s="269"/>
      <c r="AB149" s="269"/>
    </row>
    <row r="150" spans="27:28" ht="12.75">
      <c r="AA150" s="269"/>
      <c r="AB150" s="269"/>
    </row>
    <row r="151" spans="27:28" ht="12.75">
      <c r="AA151" s="269"/>
      <c r="AB151" s="269"/>
    </row>
    <row r="152" spans="27:28" ht="12.75">
      <c r="AA152" s="269"/>
      <c r="AB152" s="269"/>
    </row>
    <row r="153" spans="27:28" ht="12.75">
      <c r="AA153" s="269"/>
      <c r="AB153" s="269"/>
    </row>
    <row r="154" spans="27:28" ht="12.75">
      <c r="AA154" s="269"/>
      <c r="AB154" s="269"/>
    </row>
    <row r="155" spans="27:28" ht="12.75">
      <c r="AA155" s="269"/>
      <c r="AB155" s="269"/>
    </row>
    <row r="156" spans="27:28" ht="12.75">
      <c r="AA156" s="269"/>
      <c r="AB156" s="269"/>
    </row>
    <row r="157" spans="27:28" ht="12.75">
      <c r="AA157" s="269"/>
      <c r="AB157" s="269"/>
    </row>
    <row r="158" spans="27:28" ht="12.75">
      <c r="AA158" s="269"/>
      <c r="AB158" s="269"/>
    </row>
    <row r="159" spans="27:28" ht="12.75">
      <c r="AA159" s="269"/>
      <c r="AB159" s="269"/>
    </row>
    <row r="160" spans="27:28" ht="12.75">
      <c r="AA160" s="269"/>
      <c r="AB160" s="269"/>
    </row>
    <row r="161" spans="27:28" ht="12.75">
      <c r="AA161" s="269"/>
      <c r="AB161" s="269"/>
    </row>
    <row r="162" spans="27:28" ht="12.75">
      <c r="AA162" s="269"/>
      <c r="AB162" s="269"/>
    </row>
    <row r="163" spans="27:28" ht="12.75">
      <c r="AA163" s="269"/>
      <c r="AB163" s="269"/>
    </row>
    <row r="164" spans="27:28" ht="12.75">
      <c r="AA164" s="269"/>
      <c r="AB164" s="269"/>
    </row>
    <row r="165" spans="27:28" ht="12.75">
      <c r="AA165" s="269"/>
      <c r="AB165" s="269"/>
    </row>
    <row r="166" spans="27:28" ht="12.75">
      <c r="AA166" s="269"/>
      <c r="AB166" s="269"/>
    </row>
    <row r="167" spans="27:28" ht="12.75">
      <c r="AA167" s="269"/>
      <c r="AB167" s="269"/>
    </row>
    <row r="168" spans="27:28" ht="12.75">
      <c r="AA168" s="269"/>
      <c r="AB168" s="269"/>
    </row>
    <row r="169" spans="27:28" ht="12.75">
      <c r="AA169" s="269"/>
      <c r="AB169" s="269"/>
    </row>
    <row r="170" spans="27:28" ht="12.75">
      <c r="AA170" s="269"/>
      <c r="AB170" s="269"/>
    </row>
    <row r="171" spans="27:28" ht="12.75">
      <c r="AA171" s="269"/>
      <c r="AB171" s="269"/>
    </row>
    <row r="172" spans="27:28" ht="12.75">
      <c r="AA172" s="269"/>
      <c r="AB172" s="269"/>
    </row>
    <row r="173" spans="27:28" ht="12.75">
      <c r="AA173" s="269"/>
      <c r="AB173" s="269"/>
    </row>
    <row r="174" spans="27:28" ht="12.75">
      <c r="AA174" s="269"/>
      <c r="AB174" s="269"/>
    </row>
    <row r="175" spans="27:28" ht="12.75">
      <c r="AA175" s="269"/>
      <c r="AB175" s="269"/>
    </row>
    <row r="176" spans="27:28" ht="12.75">
      <c r="AA176" s="269"/>
      <c r="AB176" s="269"/>
    </row>
    <row r="177" spans="27:28" ht="12.75">
      <c r="AA177" s="269"/>
      <c r="AB177" s="269"/>
    </row>
    <row r="178" spans="27:28" ht="12.75">
      <c r="AA178" s="269"/>
      <c r="AB178" s="269"/>
    </row>
    <row r="179" spans="27:28" ht="12.75">
      <c r="AA179" s="269"/>
      <c r="AB179" s="269"/>
    </row>
    <row r="180" spans="27:28" ht="12.75">
      <c r="AA180" s="269"/>
      <c r="AB180" s="269"/>
    </row>
    <row r="181" spans="27:28" ht="12.75">
      <c r="AA181" s="269"/>
      <c r="AB181" s="269"/>
    </row>
    <row r="182" spans="27:28" ht="12.75">
      <c r="AA182" s="269"/>
      <c r="AB182" s="269"/>
    </row>
    <row r="183" spans="27:28" ht="12.75">
      <c r="AA183" s="269"/>
      <c r="AB183" s="269"/>
    </row>
    <row r="184" spans="27:28" ht="12.75">
      <c r="AA184" s="269"/>
      <c r="AB184" s="269"/>
    </row>
    <row r="185" spans="27:28" ht="12.75">
      <c r="AA185" s="269"/>
      <c r="AB185" s="269"/>
    </row>
    <row r="186" spans="27:28" ht="12.75">
      <c r="AA186" s="269"/>
      <c r="AB186" s="269"/>
    </row>
    <row r="187" spans="27:28" ht="12.75">
      <c r="AA187" s="269"/>
      <c r="AB187" s="269"/>
    </row>
    <row r="188" spans="27:28" ht="12.75">
      <c r="AA188" s="269"/>
      <c r="AB188" s="269"/>
    </row>
    <row r="189" spans="27:28" ht="12.75">
      <c r="AA189" s="269"/>
      <c r="AB189" s="269"/>
    </row>
    <row r="190" spans="27:28" ht="12.75">
      <c r="AA190" s="269"/>
      <c r="AB190" s="269"/>
    </row>
    <row r="191" spans="27:28" ht="12.75">
      <c r="AA191" s="269"/>
      <c r="AB191" s="269"/>
    </row>
    <row r="192" spans="27:28" ht="12.75">
      <c r="AA192" s="269"/>
      <c r="AB192" s="269"/>
    </row>
    <row r="193" spans="27:28" ht="12.75">
      <c r="AA193" s="269"/>
      <c r="AB193" s="269"/>
    </row>
    <row r="194" spans="27:28" ht="12.75">
      <c r="AA194" s="269"/>
      <c r="AB194" s="269"/>
    </row>
    <row r="195" spans="27:28" ht="12.75">
      <c r="AA195" s="269"/>
      <c r="AB195" s="269"/>
    </row>
    <row r="196" spans="27:28" ht="12.75">
      <c r="AA196" s="269"/>
      <c r="AB196" s="269"/>
    </row>
    <row r="197" spans="27:28" ht="12.75">
      <c r="AA197" s="269"/>
      <c r="AB197" s="269"/>
    </row>
    <row r="198" spans="27:28" ht="12.75">
      <c r="AA198" s="269"/>
      <c r="AB198" s="269"/>
    </row>
    <row r="199" spans="27:28" ht="12.75">
      <c r="AA199" s="269"/>
      <c r="AB199" s="269"/>
    </row>
    <row r="200" spans="27:28" ht="12.75">
      <c r="AA200" s="269"/>
      <c r="AB200" s="269"/>
    </row>
    <row r="201" spans="27:28" ht="12.75">
      <c r="AA201" s="269"/>
      <c r="AB201" s="269"/>
    </row>
    <row r="202" spans="27:28" ht="12.75">
      <c r="AA202" s="269"/>
      <c r="AB202" s="269"/>
    </row>
    <row r="203" spans="27:28" ht="12.75">
      <c r="AA203" s="269"/>
      <c r="AB203" s="269"/>
    </row>
    <row r="204" spans="27:28" ht="12.75">
      <c r="AA204" s="269"/>
      <c r="AB204" s="269"/>
    </row>
    <row r="205" spans="27:28" ht="12.75">
      <c r="AA205" s="269"/>
      <c r="AB205" s="269"/>
    </row>
    <row r="206" spans="27:28" ht="12.75">
      <c r="AA206" s="269"/>
      <c r="AB206" s="269"/>
    </row>
    <row r="207" spans="27:28" ht="12.75">
      <c r="AA207" s="269"/>
      <c r="AB207" s="269"/>
    </row>
    <row r="208" spans="27:28" ht="12.75">
      <c r="AA208" s="269"/>
      <c r="AB208" s="269"/>
    </row>
    <row r="209" spans="27:28" ht="12.75">
      <c r="AA209" s="269"/>
      <c r="AB209" s="269"/>
    </row>
    <row r="210" spans="27:28" ht="12.75">
      <c r="AA210" s="269"/>
      <c r="AB210" s="269"/>
    </row>
    <row r="211" spans="27:28" ht="12.75">
      <c r="AA211" s="269"/>
      <c r="AB211" s="269"/>
    </row>
    <row r="212" spans="27:28" ht="12.75">
      <c r="AA212" s="269"/>
      <c r="AB212" s="269"/>
    </row>
    <row r="213" spans="27:28" ht="12.75">
      <c r="AA213" s="269"/>
      <c r="AB213" s="269"/>
    </row>
    <row r="214" spans="27:28" ht="12.75">
      <c r="AA214" s="269"/>
      <c r="AB214" s="269"/>
    </row>
    <row r="215" spans="27:28" ht="12.75">
      <c r="AA215" s="269"/>
      <c r="AB215" s="269"/>
    </row>
    <row r="216" spans="27:28" ht="12.75">
      <c r="AA216" s="269"/>
      <c r="AB216" s="269"/>
    </row>
    <row r="217" spans="27:28" ht="12.75">
      <c r="AA217" s="269"/>
      <c r="AB217" s="269"/>
    </row>
    <row r="218" spans="27:28" ht="12.75">
      <c r="AA218" s="269"/>
      <c r="AB218" s="269"/>
    </row>
    <row r="219" spans="27:28" ht="12.75">
      <c r="AA219" s="269"/>
      <c r="AB219" s="269"/>
    </row>
    <row r="220" spans="27:28" ht="12.75">
      <c r="AA220" s="269"/>
      <c r="AB220" s="269"/>
    </row>
    <row r="221" spans="27:28" ht="12.75">
      <c r="AA221" s="269"/>
      <c r="AB221" s="269"/>
    </row>
    <row r="222" spans="27:28" ht="12.75">
      <c r="AA222" s="269"/>
      <c r="AB222" s="269"/>
    </row>
    <row r="223" spans="27:28" ht="12.75">
      <c r="AA223" s="269"/>
      <c r="AB223" s="269"/>
    </row>
    <row r="224" spans="27:28" ht="12.75">
      <c r="AA224" s="269"/>
      <c r="AB224" s="269"/>
    </row>
    <row r="225" spans="27:28" ht="12.75">
      <c r="AA225" s="269"/>
      <c r="AB225" s="269"/>
    </row>
    <row r="226" spans="27:28" ht="12.75">
      <c r="AA226" s="269"/>
      <c r="AB226" s="269"/>
    </row>
    <row r="227" spans="27:28" ht="12.75">
      <c r="AA227" s="269"/>
      <c r="AB227" s="269"/>
    </row>
    <row r="228" spans="27:28" ht="12.75">
      <c r="AA228" s="269"/>
      <c r="AB228" s="269"/>
    </row>
    <row r="229" spans="27:28" ht="12.75">
      <c r="AA229" s="269"/>
      <c r="AB229" s="269"/>
    </row>
    <row r="230" spans="27:28" ht="12.75">
      <c r="AA230" s="269"/>
      <c r="AB230" s="269"/>
    </row>
    <row r="231" spans="27:28" ht="12.75">
      <c r="AA231" s="269"/>
      <c r="AB231" s="269"/>
    </row>
    <row r="232" spans="27:28" ht="12.75">
      <c r="AA232" s="269"/>
      <c r="AB232" s="269"/>
    </row>
    <row r="233" spans="27:28" ht="12.75">
      <c r="AA233" s="269"/>
      <c r="AB233" s="269"/>
    </row>
    <row r="234" spans="27:28" ht="12.75">
      <c r="AA234" s="269"/>
      <c r="AB234" s="269"/>
    </row>
    <row r="235" spans="27:28" ht="12.75">
      <c r="AA235" s="269"/>
      <c r="AB235" s="269"/>
    </row>
    <row r="236" spans="27:28" ht="12.75">
      <c r="AA236" s="269"/>
      <c r="AB236" s="269"/>
    </row>
    <row r="237" spans="27:28" ht="12.75">
      <c r="AA237" s="269"/>
      <c r="AB237" s="269"/>
    </row>
    <row r="238" spans="27:28" ht="12.75">
      <c r="AA238" s="269"/>
      <c r="AB238" s="269"/>
    </row>
    <row r="239" spans="27:28" ht="12.75">
      <c r="AA239" s="269"/>
      <c r="AB239" s="269"/>
    </row>
    <row r="240" spans="27:28" ht="12.75">
      <c r="AA240" s="269"/>
      <c r="AB240" s="269"/>
    </row>
    <row r="241" spans="27:28" ht="12.75">
      <c r="AA241" s="269"/>
      <c r="AB241" s="269"/>
    </row>
    <row r="242" spans="27:28" ht="12.75">
      <c r="AA242" s="269"/>
      <c r="AB242" s="269"/>
    </row>
    <row r="243" spans="27:28" ht="12.75">
      <c r="AA243" s="269"/>
      <c r="AB243" s="269"/>
    </row>
    <row r="244" spans="27:28" ht="12.75">
      <c r="AA244" s="269"/>
      <c r="AB244" s="269"/>
    </row>
    <row r="245" spans="27:28" ht="12.75">
      <c r="AA245" s="269"/>
      <c r="AB245" s="269"/>
    </row>
    <row r="246" spans="27:28" ht="12.75">
      <c r="AA246" s="269"/>
      <c r="AB246" s="269"/>
    </row>
    <row r="247" spans="27:28" ht="12.75">
      <c r="AA247" s="269"/>
      <c r="AB247" s="269"/>
    </row>
    <row r="248" spans="27:28" ht="12.75">
      <c r="AA248" s="269"/>
      <c r="AB248" s="269"/>
    </row>
    <row r="249" spans="27:28" ht="12.75">
      <c r="AA249" s="269"/>
      <c r="AB249" s="269"/>
    </row>
    <row r="250" spans="27:28" ht="12.75">
      <c r="AA250" s="269"/>
      <c r="AB250" s="269"/>
    </row>
    <row r="251" spans="27:28" ht="12.75">
      <c r="AA251" s="269"/>
      <c r="AB251" s="269"/>
    </row>
    <row r="252" spans="27:28" ht="12.75">
      <c r="AA252" s="269"/>
      <c r="AB252" s="269"/>
    </row>
    <row r="253" spans="27:28" ht="12.75">
      <c r="AA253" s="269"/>
      <c r="AB253" s="269"/>
    </row>
    <row r="254" spans="27:28" ht="12.75">
      <c r="AA254" s="269"/>
      <c r="AB254" s="269"/>
    </row>
    <row r="255" spans="27:28" ht="12.75">
      <c r="AA255" s="269"/>
      <c r="AB255" s="269"/>
    </row>
    <row r="256" spans="27:28" ht="12.75">
      <c r="AA256" s="269"/>
      <c r="AB256" s="269"/>
    </row>
    <row r="257" spans="27:28" ht="12.75">
      <c r="AA257" s="269"/>
      <c r="AB257" s="269"/>
    </row>
    <row r="258" spans="27:28" ht="12.75">
      <c r="AA258" s="269"/>
      <c r="AB258" s="269"/>
    </row>
    <row r="259" spans="27:28" ht="12.75">
      <c r="AA259" s="269"/>
      <c r="AB259" s="269"/>
    </row>
    <row r="260" spans="27:28" ht="12.75">
      <c r="AA260" s="269"/>
      <c r="AB260" s="269"/>
    </row>
    <row r="261" spans="27:28" ht="12.75">
      <c r="AA261" s="269"/>
      <c r="AB261" s="269"/>
    </row>
    <row r="262" spans="27:28" ht="12.75">
      <c r="AA262" s="269"/>
      <c r="AB262" s="269"/>
    </row>
    <row r="263" spans="27:28" ht="12.75">
      <c r="AA263" s="269"/>
      <c r="AB263" s="269"/>
    </row>
    <row r="264" spans="27:28" ht="12.75">
      <c r="AA264" s="269"/>
      <c r="AB264" s="269"/>
    </row>
    <row r="265" spans="27:28" ht="12.75">
      <c r="AA265" s="269"/>
      <c r="AB265" s="269"/>
    </row>
    <row r="266" spans="27:28" ht="12.75">
      <c r="AA266" s="269"/>
      <c r="AB266" s="269"/>
    </row>
    <row r="267" spans="27:28" ht="12.75">
      <c r="AA267" s="269"/>
      <c r="AB267" s="269"/>
    </row>
    <row r="268" spans="27:28" ht="12.75">
      <c r="AA268" s="269"/>
      <c r="AB268" s="269"/>
    </row>
    <row r="269" spans="27:28" ht="12.75">
      <c r="AA269" s="269"/>
      <c r="AB269" s="269"/>
    </row>
    <row r="270" spans="27:28" ht="12.75">
      <c r="AA270" s="269"/>
      <c r="AB270" s="269"/>
    </row>
    <row r="271" spans="27:28" ht="12.75">
      <c r="AA271" s="269"/>
      <c r="AB271" s="269"/>
    </row>
    <row r="272" spans="27:28" ht="12.75">
      <c r="AA272" s="269"/>
      <c r="AB272" s="269"/>
    </row>
    <row r="273" spans="27:28" ht="12.75">
      <c r="AA273" s="269"/>
      <c r="AB273" s="269"/>
    </row>
    <row r="274" spans="27:28" ht="12.75">
      <c r="AA274" s="269"/>
      <c r="AB274" s="269"/>
    </row>
    <row r="275" spans="27:28" ht="12.75">
      <c r="AA275" s="269"/>
      <c r="AB275" s="269"/>
    </row>
    <row r="276" spans="27:28" ht="12.75">
      <c r="AA276" s="269"/>
      <c r="AB276" s="269"/>
    </row>
    <row r="277" spans="27:28" ht="12.75">
      <c r="AA277" s="269"/>
      <c r="AB277" s="269"/>
    </row>
    <row r="278" spans="27:28" ht="12.75">
      <c r="AA278" s="269"/>
      <c r="AB278" s="269"/>
    </row>
    <row r="279" spans="27:28" ht="12.75">
      <c r="AA279" s="269"/>
      <c r="AB279" s="269"/>
    </row>
    <row r="280" spans="27:28" ht="12.75">
      <c r="AA280" s="269"/>
      <c r="AB280" s="269"/>
    </row>
    <row r="281" spans="27:28" ht="12.75">
      <c r="AA281" s="269"/>
      <c r="AB281" s="269"/>
    </row>
    <row r="282" spans="27:28" ht="12.75">
      <c r="AA282" s="269"/>
      <c r="AB282" s="269"/>
    </row>
    <row r="283" spans="27:28" ht="12.75">
      <c r="AA283" s="269"/>
      <c r="AB283" s="269"/>
    </row>
    <row r="284" spans="27:28" ht="12.75">
      <c r="AA284" s="269"/>
      <c r="AB284" s="269"/>
    </row>
    <row r="285" spans="27:28" ht="12.75">
      <c r="AA285" s="269"/>
      <c r="AB285" s="269"/>
    </row>
    <row r="286" spans="27:28" ht="12.75">
      <c r="AA286" s="269"/>
      <c r="AB286" s="269"/>
    </row>
    <row r="287" spans="27:28" ht="12.75">
      <c r="AA287" s="269"/>
      <c r="AB287" s="269"/>
    </row>
    <row r="288" spans="27:28" ht="12.75">
      <c r="AA288" s="269"/>
      <c r="AB288" s="269"/>
    </row>
    <row r="289" spans="27:28" ht="12.75">
      <c r="AA289" s="269"/>
      <c r="AB289" s="269"/>
    </row>
    <row r="290" spans="27:28" ht="12.75">
      <c r="AA290" s="269"/>
      <c r="AB290" s="269"/>
    </row>
    <row r="291" spans="27:28" ht="12.75">
      <c r="AA291" s="269"/>
      <c r="AB291" s="269"/>
    </row>
    <row r="292" spans="27:28" ht="12.75">
      <c r="AA292" s="269"/>
      <c r="AB292" s="269"/>
    </row>
    <row r="293" spans="27:28" ht="12.75">
      <c r="AA293" s="269"/>
      <c r="AB293" s="269"/>
    </row>
    <row r="294" spans="27:28" ht="12.75">
      <c r="AA294" s="269"/>
      <c r="AB294" s="269"/>
    </row>
    <row r="295" spans="27:28" ht="12.75">
      <c r="AA295" s="269"/>
      <c r="AB295" s="269"/>
    </row>
    <row r="296" spans="27:28" ht="12.75">
      <c r="AA296" s="269"/>
      <c r="AB296" s="269"/>
    </row>
    <row r="297" spans="27:28" ht="12.75">
      <c r="AA297" s="269"/>
      <c r="AB297" s="269"/>
    </row>
    <row r="298" spans="27:28" ht="12.75">
      <c r="AA298" s="269"/>
      <c r="AB298" s="269"/>
    </row>
    <row r="299" spans="27:28" ht="12.75">
      <c r="AA299" s="269"/>
      <c r="AB299" s="269"/>
    </row>
    <row r="300" spans="27:28" ht="12.75">
      <c r="AA300" s="269"/>
      <c r="AB300" s="269"/>
    </row>
    <row r="301" spans="27:28" ht="12.75">
      <c r="AA301" s="269"/>
      <c r="AB301" s="269"/>
    </row>
    <row r="302" spans="27:28" ht="12.75">
      <c r="AA302" s="269"/>
      <c r="AB302" s="269"/>
    </row>
    <row r="303" spans="27:28" ht="12.75">
      <c r="AA303" s="269"/>
      <c r="AB303" s="269"/>
    </row>
    <row r="304" spans="27:28" ht="12.75">
      <c r="AA304" s="269"/>
      <c r="AB304" s="269"/>
    </row>
    <row r="305" spans="27:28" ht="12.75">
      <c r="AA305" s="269"/>
      <c r="AB305" s="269"/>
    </row>
    <row r="306" spans="27:28" ht="12.75">
      <c r="AA306" s="269"/>
      <c r="AB306" s="269"/>
    </row>
    <row r="307" spans="27:28" ht="12.75">
      <c r="AA307" s="269"/>
      <c r="AB307" s="269"/>
    </row>
    <row r="308" spans="27:28" ht="12.75">
      <c r="AA308" s="269"/>
      <c r="AB308" s="269"/>
    </row>
    <row r="309" spans="27:28" ht="12.75">
      <c r="AA309" s="269"/>
      <c r="AB309" s="269"/>
    </row>
    <row r="310" spans="27:28" ht="12.75">
      <c r="AA310" s="269"/>
      <c r="AB310" s="269"/>
    </row>
    <row r="311" spans="27:28" ht="12.75">
      <c r="AA311" s="269"/>
      <c r="AB311" s="269"/>
    </row>
    <row r="312" spans="27:28" ht="12.75">
      <c r="AA312" s="269"/>
      <c r="AB312" s="269"/>
    </row>
    <row r="313" spans="27:28" ht="12.75">
      <c r="AA313" s="269"/>
      <c r="AB313" s="269"/>
    </row>
    <row r="314" spans="27:28" ht="12.75">
      <c r="AA314" s="269"/>
      <c r="AB314" s="269"/>
    </row>
    <row r="315" spans="27:28" ht="12.75">
      <c r="AA315" s="269"/>
      <c r="AB315" s="269"/>
    </row>
    <row r="316" spans="27:28" ht="12.75">
      <c r="AA316" s="269"/>
      <c r="AB316" s="269"/>
    </row>
    <row r="317" spans="27:28" ht="12.75">
      <c r="AA317" s="269"/>
      <c r="AB317" s="269"/>
    </row>
    <row r="318" spans="27:28" ht="12.75">
      <c r="AA318" s="269"/>
      <c r="AB318" s="269"/>
    </row>
    <row r="319" spans="27:28" ht="12.75">
      <c r="AA319" s="269"/>
      <c r="AB319" s="269"/>
    </row>
    <row r="320" spans="27:28" ht="12.75">
      <c r="AA320" s="269"/>
      <c r="AB320" s="269"/>
    </row>
    <row r="321" spans="27:28" ht="12.75">
      <c r="AA321" s="269"/>
      <c r="AB321" s="269"/>
    </row>
    <row r="322" spans="27:28" ht="12.75">
      <c r="AA322" s="269"/>
      <c r="AB322" s="269"/>
    </row>
    <row r="323" spans="27:28" ht="12.75">
      <c r="AA323" s="269"/>
      <c r="AB323" s="269"/>
    </row>
    <row r="324" spans="27:28" ht="12.75">
      <c r="AA324" s="269"/>
      <c r="AB324" s="269"/>
    </row>
    <row r="325" spans="27:28" ht="12.75">
      <c r="AA325" s="269"/>
      <c r="AB325" s="269"/>
    </row>
    <row r="326" spans="27:28" ht="12.75">
      <c r="AA326" s="269"/>
      <c r="AB326" s="269"/>
    </row>
    <row r="327" spans="27:28" ht="12.75">
      <c r="AA327" s="269"/>
      <c r="AB327" s="269"/>
    </row>
    <row r="328" spans="27:28" ht="12.75">
      <c r="AA328" s="269"/>
      <c r="AB328" s="269"/>
    </row>
    <row r="329" spans="27:28" ht="12.75">
      <c r="AA329" s="269"/>
      <c r="AB329" s="269"/>
    </row>
    <row r="330" spans="27:28" ht="12.75">
      <c r="AA330" s="269"/>
      <c r="AB330" s="269"/>
    </row>
    <row r="331" spans="27:28" ht="12.75">
      <c r="AA331" s="269"/>
      <c r="AB331" s="269"/>
    </row>
    <row r="332" spans="27:28" ht="12.75">
      <c r="AA332" s="269"/>
      <c r="AB332" s="269"/>
    </row>
    <row r="333" spans="27:28" ht="12.75">
      <c r="AA333" s="269"/>
      <c r="AB333" s="269"/>
    </row>
    <row r="334" spans="27:28" ht="12.75">
      <c r="AA334" s="269"/>
      <c r="AB334" s="269"/>
    </row>
    <row r="335" spans="27:28" ht="12.75">
      <c r="AA335" s="269"/>
      <c r="AB335" s="269"/>
    </row>
    <row r="336" spans="27:28" ht="12.75">
      <c r="AA336" s="269"/>
      <c r="AB336" s="269"/>
    </row>
    <row r="337" spans="27:28" ht="12.75">
      <c r="AA337" s="269"/>
      <c r="AB337" s="269"/>
    </row>
    <row r="338" spans="27:28" ht="12.75">
      <c r="AA338" s="269"/>
      <c r="AB338" s="269"/>
    </row>
    <row r="339" spans="27:28" ht="12.75">
      <c r="AA339" s="269"/>
      <c r="AB339" s="269"/>
    </row>
    <row r="340" spans="27:28" ht="12.75">
      <c r="AA340" s="269"/>
      <c r="AB340" s="269"/>
    </row>
    <row r="341" spans="27:28" ht="12.75">
      <c r="AA341" s="269"/>
      <c r="AB341" s="269"/>
    </row>
    <row r="342" spans="27:28" ht="12.75">
      <c r="AA342" s="269"/>
      <c r="AB342" s="269"/>
    </row>
    <row r="343" spans="27:28" ht="12.75">
      <c r="AA343" s="269"/>
      <c r="AB343" s="269"/>
    </row>
    <row r="344" spans="27:28" ht="12.75">
      <c r="AA344" s="269"/>
      <c r="AB344" s="269"/>
    </row>
    <row r="345" spans="27:28" ht="12.75">
      <c r="AA345" s="269"/>
      <c r="AB345" s="269"/>
    </row>
    <row r="346" spans="27:28" ht="12.75">
      <c r="AA346" s="269"/>
      <c r="AB346" s="269"/>
    </row>
    <row r="347" spans="27:28" ht="12.75">
      <c r="AA347" s="269"/>
      <c r="AB347" s="269"/>
    </row>
    <row r="348" spans="27:28" ht="12.75">
      <c r="AA348" s="269"/>
      <c r="AB348" s="269"/>
    </row>
    <row r="349" spans="27:28" ht="12.75">
      <c r="AA349" s="269"/>
      <c r="AB349" s="269"/>
    </row>
    <row r="350" spans="27:28" ht="12.75">
      <c r="AA350" s="269"/>
      <c r="AB350" s="269"/>
    </row>
    <row r="351" spans="27:28" ht="12.75">
      <c r="AA351" s="269"/>
      <c r="AB351" s="269"/>
    </row>
    <row r="352" spans="27:28" ht="12.75">
      <c r="AA352" s="269"/>
      <c r="AB352" s="269"/>
    </row>
    <row r="353" spans="27:28" ht="12.75">
      <c r="AA353" s="269"/>
      <c r="AB353" s="269"/>
    </row>
    <row r="354" spans="27:28" ht="12.75">
      <c r="AA354" s="269"/>
      <c r="AB354" s="269"/>
    </row>
    <row r="355" spans="27:28" ht="12.75">
      <c r="AA355" s="269"/>
      <c r="AB355" s="269"/>
    </row>
    <row r="356" spans="27:28" ht="12.75">
      <c r="AA356" s="269"/>
      <c r="AB356" s="269"/>
    </row>
    <row r="357" spans="27:28" ht="12.75">
      <c r="AA357" s="269"/>
      <c r="AB357" s="269"/>
    </row>
    <row r="358" spans="27:28" ht="12.75">
      <c r="AA358" s="269"/>
      <c r="AB358" s="269"/>
    </row>
    <row r="359" spans="27:28" ht="12.75">
      <c r="AA359" s="269"/>
      <c r="AB359" s="269"/>
    </row>
    <row r="360" spans="27:28" ht="12.75">
      <c r="AA360" s="269"/>
      <c r="AB360" s="269"/>
    </row>
    <row r="361" spans="27:28" ht="12.75">
      <c r="AA361" s="269"/>
      <c r="AB361" s="269"/>
    </row>
    <row r="362" spans="27:28" ht="12.75">
      <c r="AA362" s="269"/>
      <c r="AB362" s="269"/>
    </row>
    <row r="363" spans="27:28" ht="12.75">
      <c r="AA363" s="269"/>
      <c r="AB363" s="269"/>
    </row>
    <row r="364" spans="27:28" ht="12.75">
      <c r="AA364" s="269"/>
      <c r="AB364" s="269"/>
    </row>
    <row r="365" spans="27:28" ht="12.75">
      <c r="AA365" s="269"/>
      <c r="AB365" s="269"/>
    </row>
    <row r="366" spans="27:28" ht="12.75">
      <c r="AA366" s="269"/>
      <c r="AB366" s="269"/>
    </row>
    <row r="367" spans="27:28" ht="12.75">
      <c r="AA367" s="269"/>
      <c r="AB367" s="269"/>
    </row>
    <row r="368" spans="27:28" ht="12.75">
      <c r="AA368" s="269"/>
      <c r="AB368" s="269"/>
    </row>
    <row r="369" spans="27:28" ht="12.75">
      <c r="AA369" s="269"/>
      <c r="AB369" s="269"/>
    </row>
    <row r="370" spans="27:28" ht="12.75">
      <c r="AA370" s="269"/>
      <c r="AB370" s="269"/>
    </row>
    <row r="371" spans="27:28" ht="12.75">
      <c r="AA371" s="269"/>
      <c r="AB371" s="269"/>
    </row>
    <row r="372" spans="27:28" ht="12.75">
      <c r="AA372" s="269"/>
      <c r="AB372" s="269"/>
    </row>
    <row r="373" spans="27:28" ht="12.75">
      <c r="AA373" s="269"/>
      <c r="AB373" s="269"/>
    </row>
    <row r="374" spans="27:28" ht="12.75">
      <c r="AA374" s="269"/>
      <c r="AB374" s="269"/>
    </row>
    <row r="375" spans="27:28" ht="12.75">
      <c r="AA375" s="269"/>
      <c r="AB375" s="269"/>
    </row>
    <row r="376" spans="27:28" ht="12.75">
      <c r="AA376" s="269"/>
      <c r="AB376" s="269"/>
    </row>
    <row r="377" spans="27:28" ht="12.75">
      <c r="AA377" s="269"/>
      <c r="AB377" s="269"/>
    </row>
    <row r="378" spans="27:28" ht="12.75">
      <c r="AA378" s="269"/>
      <c r="AB378" s="269"/>
    </row>
    <row r="379" spans="27:28" ht="12.75">
      <c r="AA379" s="269"/>
      <c r="AB379" s="269"/>
    </row>
    <row r="380" spans="27:28" ht="12.75">
      <c r="AA380" s="269"/>
      <c r="AB380" s="269"/>
    </row>
    <row r="381" spans="27:28" ht="12.75">
      <c r="AA381" s="269"/>
      <c r="AB381" s="269"/>
    </row>
    <row r="382" spans="27:28" ht="12.75">
      <c r="AA382" s="269"/>
      <c r="AB382" s="269"/>
    </row>
    <row r="383" spans="27:28" ht="12.75">
      <c r="AA383" s="269"/>
      <c r="AB383" s="269"/>
    </row>
    <row r="384" spans="27:28" ht="12.75">
      <c r="AA384" s="269"/>
      <c r="AB384" s="269"/>
    </row>
    <row r="385" spans="27:28" ht="12.75">
      <c r="AA385" s="269"/>
      <c r="AB385" s="269"/>
    </row>
    <row r="386" spans="27:28" ht="12.75">
      <c r="AA386" s="269"/>
      <c r="AB386" s="269"/>
    </row>
    <row r="387" spans="27:28" ht="12.75">
      <c r="AA387" s="269"/>
      <c r="AB387" s="269"/>
    </row>
    <row r="388" spans="27:28" ht="12.75">
      <c r="AA388" s="269"/>
      <c r="AB388" s="269"/>
    </row>
    <row r="389" spans="27:28" ht="12.75">
      <c r="AA389" s="269"/>
      <c r="AB389" s="269"/>
    </row>
    <row r="390" spans="27:28" ht="12.75">
      <c r="AA390" s="269"/>
      <c r="AB390" s="269"/>
    </row>
    <row r="391" spans="27:28" ht="12.75">
      <c r="AA391" s="269"/>
      <c r="AB391" s="269"/>
    </row>
    <row r="392" spans="27:28" ht="12.75">
      <c r="AA392" s="269"/>
      <c r="AB392" s="269"/>
    </row>
    <row r="393" spans="27:28" ht="12.75">
      <c r="AA393" s="269"/>
      <c r="AB393" s="269"/>
    </row>
    <row r="394" spans="27:28" ht="12.75">
      <c r="AA394" s="269"/>
      <c r="AB394" s="269"/>
    </row>
    <row r="395" spans="27:28" ht="12.75">
      <c r="AA395" s="269"/>
      <c r="AB395" s="269"/>
    </row>
    <row r="396" spans="27:28" ht="12.75">
      <c r="AA396" s="269"/>
      <c r="AB396" s="269"/>
    </row>
    <row r="397" spans="27:28" ht="12.75">
      <c r="AA397" s="269"/>
      <c r="AB397" s="269"/>
    </row>
    <row r="398" spans="27:28" ht="12.75">
      <c r="AA398" s="269"/>
      <c r="AB398" s="269"/>
    </row>
    <row r="399" spans="27:28" ht="12.75">
      <c r="AA399" s="269"/>
      <c r="AB399" s="269"/>
    </row>
    <row r="400" spans="27:28" ht="12.75">
      <c r="AA400" s="269"/>
      <c r="AB400" s="269"/>
    </row>
    <row r="401" spans="27:28" ht="12.75">
      <c r="AA401" s="269"/>
      <c r="AB401" s="269"/>
    </row>
    <row r="402" spans="27:28" ht="12.75">
      <c r="AA402" s="269"/>
      <c r="AB402" s="269"/>
    </row>
    <row r="403" spans="27:28" ht="12.75">
      <c r="AA403" s="269"/>
      <c r="AB403" s="269"/>
    </row>
    <row r="404" spans="27:28" ht="12.75">
      <c r="AA404" s="269"/>
      <c r="AB404" s="269"/>
    </row>
    <row r="405" spans="27:28" ht="12.75">
      <c r="AA405" s="269"/>
      <c r="AB405" s="269"/>
    </row>
    <row r="406" spans="27:28" ht="12.75">
      <c r="AA406" s="269"/>
      <c r="AB406" s="269"/>
    </row>
    <row r="407" spans="27:28" ht="12.75">
      <c r="AA407" s="269"/>
      <c r="AB407" s="269"/>
    </row>
    <row r="408" spans="27:28" ht="12.75">
      <c r="AA408" s="269"/>
      <c r="AB408" s="269"/>
    </row>
    <row r="409" spans="27:28" ht="12.75">
      <c r="AA409" s="269"/>
      <c r="AB409" s="269"/>
    </row>
    <row r="410" spans="27:28" ht="12.75">
      <c r="AA410" s="269"/>
      <c r="AB410" s="269"/>
    </row>
    <row r="411" spans="27:28" ht="12.75">
      <c r="AA411" s="269"/>
      <c r="AB411" s="269"/>
    </row>
    <row r="412" spans="27:28" ht="12.75">
      <c r="AA412" s="269"/>
      <c r="AB412" s="269"/>
    </row>
    <row r="413" spans="27:28" ht="12.75">
      <c r="AA413" s="269"/>
      <c r="AB413" s="269"/>
    </row>
    <row r="414" spans="27:28" ht="12.75">
      <c r="AA414" s="269"/>
      <c r="AB414" s="269"/>
    </row>
    <row r="415" spans="27:28" ht="12.75">
      <c r="AA415" s="269"/>
      <c r="AB415" s="269"/>
    </row>
    <row r="416" spans="27:28" ht="12.75">
      <c r="AA416" s="269"/>
      <c r="AB416" s="269"/>
    </row>
    <row r="417" spans="27:28" ht="12.75">
      <c r="AA417" s="269"/>
      <c r="AB417" s="269"/>
    </row>
    <row r="418" spans="27:28" ht="12.75">
      <c r="AA418" s="269"/>
      <c r="AB418" s="269"/>
    </row>
    <row r="419" spans="27:28" ht="12.75">
      <c r="AA419" s="269"/>
      <c r="AB419" s="269"/>
    </row>
    <row r="420" spans="27:28" ht="12.75">
      <c r="AA420" s="269"/>
      <c r="AB420" s="269"/>
    </row>
    <row r="421" spans="27:28" ht="12.75">
      <c r="AA421" s="269"/>
      <c r="AB421" s="269"/>
    </row>
    <row r="422" spans="27:28" ht="12.75">
      <c r="AA422" s="269"/>
      <c r="AB422" s="269"/>
    </row>
    <row r="423" spans="27:28" ht="12.75">
      <c r="AA423" s="269"/>
      <c r="AB423" s="269"/>
    </row>
    <row r="424" spans="27:28" ht="12.75">
      <c r="AA424" s="269"/>
      <c r="AB424" s="269"/>
    </row>
    <row r="425" spans="27:28" ht="12.75">
      <c r="AA425" s="269"/>
      <c r="AB425" s="269"/>
    </row>
    <row r="426" spans="27:28" ht="12.75">
      <c r="AA426" s="269"/>
      <c r="AB426" s="269"/>
    </row>
    <row r="427" spans="27:28" ht="12.75">
      <c r="AA427" s="269"/>
      <c r="AB427" s="269"/>
    </row>
    <row r="428" spans="27:28" ht="12.75">
      <c r="AA428" s="269"/>
      <c r="AB428" s="269"/>
    </row>
    <row r="429" spans="27:28" ht="12.75">
      <c r="AA429" s="269"/>
      <c r="AB429" s="269"/>
    </row>
    <row r="430" spans="27:28" ht="12.75">
      <c r="AA430" s="269"/>
      <c r="AB430" s="269"/>
    </row>
    <row r="431" spans="27:28" ht="12.75">
      <c r="AA431" s="269"/>
      <c r="AB431" s="269"/>
    </row>
    <row r="432" spans="27:28" ht="12.75">
      <c r="AA432" s="269"/>
      <c r="AB432" s="269"/>
    </row>
    <row r="433" spans="27:28" ht="12.75">
      <c r="AA433" s="269"/>
      <c r="AB433" s="269"/>
    </row>
    <row r="434" spans="27:28" ht="12.75">
      <c r="AA434" s="269"/>
      <c r="AB434" s="269"/>
    </row>
    <row r="435" spans="27:28" ht="12.75">
      <c r="AA435" s="269"/>
      <c r="AB435" s="269"/>
    </row>
    <row r="436" spans="27:28" ht="12.75">
      <c r="AA436" s="269"/>
      <c r="AB436" s="269"/>
    </row>
    <row r="437" spans="27:28" ht="12.75">
      <c r="AA437" s="269"/>
      <c r="AB437" s="269"/>
    </row>
    <row r="438" spans="27:28" ht="12.75">
      <c r="AA438" s="269"/>
      <c r="AB438" s="269"/>
    </row>
    <row r="439" spans="27:28" ht="12.75">
      <c r="AA439" s="269"/>
      <c r="AB439" s="269"/>
    </row>
    <row r="440" spans="27:28" ht="12.75">
      <c r="AA440" s="269"/>
      <c r="AB440" s="269"/>
    </row>
    <row r="441" spans="27:28" ht="12.75">
      <c r="AA441" s="269"/>
      <c r="AB441" s="269"/>
    </row>
    <row r="442" spans="27:28" ht="12.75">
      <c r="AA442" s="269"/>
      <c r="AB442" s="269"/>
    </row>
    <row r="443" spans="27:28" ht="12.75">
      <c r="AA443" s="269"/>
      <c r="AB443" s="269"/>
    </row>
    <row r="444" spans="27:28" ht="12.75">
      <c r="AA444" s="269"/>
      <c r="AB444" s="269"/>
    </row>
    <row r="445" spans="27:28" ht="12.75">
      <c r="AA445" s="269"/>
      <c r="AB445" s="269"/>
    </row>
    <row r="446" spans="27:28" ht="12.75">
      <c r="AA446" s="269"/>
      <c r="AB446" s="269"/>
    </row>
    <row r="447" spans="27:28" ht="12.75">
      <c r="AA447" s="269"/>
      <c r="AB447" s="269"/>
    </row>
    <row r="448" spans="27:28" ht="12.75">
      <c r="AA448" s="269"/>
      <c r="AB448" s="269"/>
    </row>
    <row r="449" spans="27:28" ht="12.75">
      <c r="AA449" s="269"/>
      <c r="AB449" s="269"/>
    </row>
    <row r="450" spans="27:28" ht="12.75">
      <c r="AA450" s="269"/>
      <c r="AB450" s="269"/>
    </row>
    <row r="451" spans="27:28" ht="12.75">
      <c r="AA451" s="269"/>
      <c r="AB451" s="269"/>
    </row>
    <row r="452" spans="27:28" ht="12.75">
      <c r="AA452" s="269"/>
      <c r="AB452" s="269"/>
    </row>
    <row r="453" spans="27:28" ht="12.75">
      <c r="AA453" s="269"/>
      <c r="AB453" s="269"/>
    </row>
    <row r="454" spans="27:28" ht="12.75">
      <c r="AA454" s="269"/>
      <c r="AB454" s="269"/>
    </row>
    <row r="455" spans="27:28" ht="12.75">
      <c r="AA455" s="269"/>
      <c r="AB455" s="269"/>
    </row>
    <row r="456" spans="27:28" ht="12.75">
      <c r="AA456" s="269"/>
      <c r="AB456" s="269"/>
    </row>
    <row r="457" spans="27:28" ht="12.75">
      <c r="AA457" s="269"/>
      <c r="AB457" s="269"/>
    </row>
    <row r="458" spans="27:28" ht="12.75">
      <c r="AA458" s="269"/>
      <c r="AB458" s="269"/>
    </row>
    <row r="459" spans="27:28" ht="12.75">
      <c r="AA459" s="269"/>
      <c r="AB459" s="269"/>
    </row>
    <row r="460" spans="27:28" ht="12.75">
      <c r="AA460" s="269"/>
      <c r="AB460" s="269"/>
    </row>
    <row r="461" spans="27:28" ht="12.75">
      <c r="AA461" s="269"/>
      <c r="AB461" s="269"/>
    </row>
    <row r="462" spans="27:28" ht="12.75">
      <c r="AA462" s="269"/>
      <c r="AB462" s="269"/>
    </row>
    <row r="463" spans="27:28" ht="12.75">
      <c r="AA463" s="269"/>
      <c r="AB463" s="269"/>
    </row>
    <row r="464" spans="27:28" ht="12.75">
      <c r="AA464" s="269"/>
      <c r="AB464" s="269"/>
    </row>
    <row r="465" spans="27:28" ht="12.75">
      <c r="AA465" s="269"/>
      <c r="AB465" s="269"/>
    </row>
    <row r="466" spans="27:28" ht="12.75">
      <c r="AA466" s="269"/>
      <c r="AB466" s="269"/>
    </row>
    <row r="467" spans="27:28" ht="12.75">
      <c r="AA467" s="269"/>
      <c r="AB467" s="269"/>
    </row>
    <row r="468" spans="27:28" ht="12.75">
      <c r="AA468" s="269"/>
      <c r="AB468" s="269"/>
    </row>
    <row r="469" spans="27:28" ht="12.75">
      <c r="AA469" s="269"/>
      <c r="AB469" s="269"/>
    </row>
    <row r="470" spans="27:28" ht="12.75">
      <c r="AA470" s="269"/>
      <c r="AB470" s="269"/>
    </row>
    <row r="471" spans="27:28" ht="12.75">
      <c r="AA471" s="269"/>
      <c r="AB471" s="269"/>
    </row>
    <row r="472" spans="27:28" ht="12.75">
      <c r="AA472" s="269"/>
      <c r="AB472" s="269"/>
    </row>
    <row r="473" spans="27:28" ht="12.75">
      <c r="AA473" s="269"/>
      <c r="AB473" s="269"/>
    </row>
    <row r="474" spans="27:28" ht="12.75">
      <c r="AA474" s="269"/>
      <c r="AB474" s="269"/>
    </row>
    <row r="475" spans="27:28" ht="12.75">
      <c r="AA475" s="269"/>
      <c r="AB475" s="269"/>
    </row>
    <row r="476" spans="27:28" ht="12.75">
      <c r="AA476" s="269"/>
      <c r="AB476" s="269"/>
    </row>
    <row r="477" spans="27:28" ht="12.75">
      <c r="AA477" s="269"/>
      <c r="AB477" s="269"/>
    </row>
    <row r="478" spans="27:28" ht="12.75">
      <c r="AA478" s="269"/>
      <c r="AB478" s="269"/>
    </row>
    <row r="479" spans="27:28" ht="12.75">
      <c r="AA479" s="269"/>
      <c r="AB479" s="269"/>
    </row>
    <row r="480" spans="27:28" ht="12.75">
      <c r="AA480" s="269"/>
      <c r="AB480" s="269"/>
    </row>
    <row r="481" spans="27:28" ht="12.75">
      <c r="AA481" s="269"/>
      <c r="AB481" s="269"/>
    </row>
    <row r="482" spans="27:28" ht="12.75">
      <c r="AA482" s="269"/>
      <c r="AB482" s="269"/>
    </row>
    <row r="483" spans="27:28" ht="12.75">
      <c r="AA483" s="269"/>
      <c r="AB483" s="269"/>
    </row>
    <row r="484" spans="27:28" ht="12.75">
      <c r="AA484" s="269"/>
      <c r="AB484" s="269"/>
    </row>
    <row r="485" spans="27:28" ht="12.75">
      <c r="AA485" s="269"/>
      <c r="AB485" s="269"/>
    </row>
    <row r="486" spans="27:28" ht="12.75">
      <c r="AA486" s="269"/>
      <c r="AB486" s="269"/>
    </row>
    <row r="487" spans="27:28" ht="12.75">
      <c r="AA487" s="269"/>
      <c r="AB487" s="269"/>
    </row>
    <row r="488" spans="27:28" ht="12.75">
      <c r="AA488" s="269"/>
      <c r="AB488" s="269"/>
    </row>
    <row r="489" spans="27:28" ht="12.75">
      <c r="AA489" s="269"/>
      <c r="AB489" s="269"/>
    </row>
    <row r="490" spans="27:28" ht="12.75">
      <c r="AA490" s="269"/>
      <c r="AB490" s="269"/>
    </row>
    <row r="491" spans="27:28" ht="12.75">
      <c r="AA491" s="269"/>
      <c r="AB491" s="269"/>
    </row>
    <row r="492" spans="27:28" ht="12.75">
      <c r="AA492" s="269"/>
      <c r="AB492" s="269"/>
    </row>
    <row r="493" spans="27:28" ht="12.75">
      <c r="AA493" s="269"/>
      <c r="AB493" s="269"/>
    </row>
    <row r="494" spans="27:28" ht="12.75">
      <c r="AA494" s="269"/>
      <c r="AB494" s="269"/>
    </row>
    <row r="495" spans="27:28" ht="12.75">
      <c r="AA495" s="269"/>
      <c r="AB495" s="269"/>
    </row>
    <row r="496" spans="27:28" ht="12.75">
      <c r="AA496" s="269"/>
      <c r="AB496" s="269"/>
    </row>
    <row r="497" spans="27:28" ht="12.75">
      <c r="AA497" s="269"/>
      <c r="AB497" s="269"/>
    </row>
    <row r="498" spans="27:28" ht="12.75">
      <c r="AA498" s="269"/>
      <c r="AB498" s="269"/>
    </row>
    <row r="499" spans="27:28" ht="12.75">
      <c r="AA499" s="269"/>
      <c r="AB499" s="269"/>
    </row>
    <row r="500" spans="27:28" ht="12.75">
      <c r="AA500" s="269"/>
      <c r="AB500" s="269"/>
    </row>
    <row r="501" spans="27:28" ht="12.75">
      <c r="AA501" s="269"/>
      <c r="AB501" s="269"/>
    </row>
    <row r="502" spans="27:28" ht="12.75">
      <c r="AA502" s="269"/>
      <c r="AB502" s="269"/>
    </row>
    <row r="503" spans="27:28" ht="12.75">
      <c r="AA503" s="269"/>
      <c r="AB503" s="269"/>
    </row>
    <row r="504" spans="27:28" ht="12.75">
      <c r="AA504" s="269"/>
      <c r="AB504" s="269"/>
    </row>
    <row r="505" spans="27:28" ht="12.75">
      <c r="AA505" s="269"/>
      <c r="AB505" s="269"/>
    </row>
    <row r="506" spans="27:28" ht="12.75">
      <c r="AA506" s="269"/>
      <c r="AB506" s="269"/>
    </row>
    <row r="507" spans="27:28" ht="12.75">
      <c r="AA507" s="269"/>
      <c r="AB507" s="269"/>
    </row>
    <row r="508" spans="27:28" ht="12.75">
      <c r="AA508" s="269"/>
      <c r="AB508" s="269"/>
    </row>
    <row r="509" spans="27:28" ht="12.75">
      <c r="AA509" s="269"/>
      <c r="AB509" s="269"/>
    </row>
    <row r="510" spans="27:28" ht="12.75">
      <c r="AA510" s="269"/>
      <c r="AB510" s="269"/>
    </row>
    <row r="511" spans="27:28" ht="12.75">
      <c r="AA511" s="269"/>
      <c r="AB511" s="269"/>
    </row>
    <row r="512" spans="27:28" ht="12.75">
      <c r="AA512" s="269"/>
      <c r="AB512" s="269"/>
    </row>
    <row r="513" spans="27:28" ht="12.75">
      <c r="AA513" s="269"/>
      <c r="AB513" s="269"/>
    </row>
    <row r="514" spans="27:28" ht="12.75">
      <c r="AA514" s="269"/>
      <c r="AB514" s="269"/>
    </row>
    <row r="515" spans="27:28" ht="12.75">
      <c r="AA515" s="269"/>
      <c r="AB515" s="269"/>
    </row>
    <row r="516" spans="27:28" ht="12.75">
      <c r="AA516" s="269"/>
      <c r="AB516" s="269"/>
    </row>
    <row r="517" spans="27:28" ht="12.75">
      <c r="AA517" s="269"/>
      <c r="AB517" s="269"/>
    </row>
    <row r="518" spans="27:28" ht="12.75">
      <c r="AA518" s="269"/>
      <c r="AB518" s="269"/>
    </row>
    <row r="519" spans="27:28" ht="12.75">
      <c r="AA519" s="269"/>
      <c r="AB519" s="269"/>
    </row>
    <row r="520" spans="27:28" ht="12.75">
      <c r="AA520" s="269"/>
      <c r="AB520" s="269"/>
    </row>
    <row r="521" spans="27:28" ht="12.75">
      <c r="AA521" s="269"/>
      <c r="AB521" s="269"/>
    </row>
    <row r="522" spans="27:28" ht="12.75">
      <c r="AA522" s="269"/>
      <c r="AB522" s="269"/>
    </row>
    <row r="523" spans="27:28" ht="12.75">
      <c r="AA523" s="269"/>
      <c r="AB523" s="269"/>
    </row>
    <row r="524" spans="27:28" ht="12.75">
      <c r="AA524" s="269"/>
      <c r="AB524" s="269"/>
    </row>
    <row r="525" spans="27:28" ht="12.75">
      <c r="AA525" s="269"/>
      <c r="AB525" s="269"/>
    </row>
    <row r="526" spans="27:28" ht="12.75">
      <c r="AA526" s="269"/>
      <c r="AB526" s="269"/>
    </row>
    <row r="527" spans="27:28" ht="12.75">
      <c r="AA527" s="269"/>
      <c r="AB527" s="269"/>
    </row>
    <row r="528" spans="27:28" ht="12.75">
      <c r="AA528" s="269"/>
      <c r="AB528" s="269"/>
    </row>
    <row r="529" spans="27:28" ht="12.75">
      <c r="AA529" s="269"/>
      <c r="AB529" s="269"/>
    </row>
    <row r="530" spans="27:28" ht="12.75">
      <c r="AA530" s="269"/>
      <c r="AB530" s="269"/>
    </row>
    <row r="531" spans="27:28" ht="12.75">
      <c r="AA531" s="269"/>
      <c r="AB531" s="269"/>
    </row>
    <row r="532" spans="27:28" ht="12.75">
      <c r="AA532" s="269"/>
      <c r="AB532" s="269"/>
    </row>
    <row r="533" spans="27:28" ht="12.75">
      <c r="AA533" s="269"/>
      <c r="AB533" s="269"/>
    </row>
    <row r="534" spans="27:28" ht="12.75">
      <c r="AA534" s="269"/>
      <c r="AB534" s="269"/>
    </row>
    <row r="535" spans="27:28" ht="12.75">
      <c r="AA535" s="269"/>
      <c r="AB535" s="269"/>
    </row>
    <row r="536" spans="27:28" ht="12.75">
      <c r="AA536" s="269"/>
      <c r="AB536" s="269"/>
    </row>
    <row r="537" spans="27:28" ht="12.75">
      <c r="AA537" s="269"/>
      <c r="AB537" s="269"/>
    </row>
    <row r="538" spans="27:28" ht="12.75">
      <c r="AA538" s="269"/>
      <c r="AB538" s="269"/>
    </row>
    <row r="539" spans="27:28" ht="12.75">
      <c r="AA539" s="269"/>
      <c r="AB539" s="269"/>
    </row>
    <row r="540" spans="27:28" ht="12.75">
      <c r="AA540" s="269"/>
      <c r="AB540" s="269"/>
    </row>
    <row r="541" spans="27:28" ht="12.75">
      <c r="AA541" s="269"/>
      <c r="AB541" s="269"/>
    </row>
    <row r="542" spans="27:28" ht="12.75">
      <c r="AA542" s="269"/>
      <c r="AB542" s="269"/>
    </row>
    <row r="543" spans="27:28" ht="12.75">
      <c r="AA543" s="269"/>
      <c r="AB543" s="269"/>
    </row>
    <row r="544" spans="27:28" ht="12.75">
      <c r="AA544" s="269"/>
      <c r="AB544" s="269"/>
    </row>
    <row r="545" spans="27:28" ht="12.75">
      <c r="AA545" s="269"/>
      <c r="AB545" s="269"/>
    </row>
    <row r="546" spans="27:28" ht="12.75">
      <c r="AA546" s="269"/>
      <c r="AB546" s="269"/>
    </row>
    <row r="547" spans="27:28" ht="12.75">
      <c r="AA547" s="269"/>
      <c r="AB547" s="269"/>
    </row>
    <row r="548" spans="27:28" ht="12.75">
      <c r="AA548" s="269"/>
      <c r="AB548" s="269"/>
    </row>
    <row r="549" spans="27:28" ht="12.75">
      <c r="AA549" s="269"/>
      <c r="AB549" s="269"/>
    </row>
    <row r="550" spans="27:28" ht="12.75">
      <c r="AA550" s="269"/>
      <c r="AB550" s="269"/>
    </row>
    <row r="551" spans="27:28" ht="12.75">
      <c r="AA551" s="269"/>
      <c r="AB551" s="269"/>
    </row>
    <row r="552" spans="27:28" ht="12.75">
      <c r="AA552" s="269"/>
      <c r="AB552" s="269"/>
    </row>
    <row r="553" spans="27:28" ht="12.75">
      <c r="AA553" s="269"/>
      <c r="AB553" s="269"/>
    </row>
    <row r="554" spans="27:28" ht="12.75">
      <c r="AA554" s="269"/>
      <c r="AB554" s="269"/>
    </row>
    <row r="555" spans="27:28" ht="12.75">
      <c r="AA555" s="269"/>
      <c r="AB555" s="269"/>
    </row>
    <row r="556" spans="27:28" ht="12.75">
      <c r="AA556" s="269"/>
      <c r="AB556" s="269"/>
    </row>
    <row r="557" spans="27:28" ht="12.75">
      <c r="AA557" s="269"/>
      <c r="AB557" s="269"/>
    </row>
    <row r="558" spans="27:28" ht="12.75">
      <c r="AA558" s="269"/>
      <c r="AB558" s="269"/>
    </row>
    <row r="559" spans="27:28" ht="12.75">
      <c r="AA559" s="269"/>
      <c r="AB559" s="269"/>
    </row>
    <row r="560" spans="27:28" ht="12.75">
      <c r="AA560" s="269"/>
      <c r="AB560" s="269"/>
    </row>
    <row r="561" spans="27:28" ht="12.75">
      <c r="AA561" s="269"/>
      <c r="AB561" s="269"/>
    </row>
    <row r="562" spans="27:28" ht="12.75">
      <c r="AA562" s="269"/>
      <c r="AB562" s="269"/>
    </row>
    <row r="563" spans="27:28" ht="12.75">
      <c r="AA563" s="269"/>
      <c r="AB563" s="269"/>
    </row>
    <row r="564" spans="27:28" ht="12.75">
      <c r="AA564" s="269"/>
      <c r="AB564" s="269"/>
    </row>
    <row r="565" spans="27:28" ht="12.75">
      <c r="AA565" s="269"/>
      <c r="AB565" s="269"/>
    </row>
    <row r="566" spans="27:28" ht="12.75">
      <c r="AA566" s="269"/>
      <c r="AB566" s="269"/>
    </row>
    <row r="567" spans="27:28" ht="12.75">
      <c r="AA567" s="269"/>
      <c r="AB567" s="269"/>
    </row>
    <row r="568" spans="27:28" ht="12.75">
      <c r="AA568" s="269"/>
      <c r="AB568" s="269"/>
    </row>
    <row r="569" spans="27:28" ht="12.75">
      <c r="AA569" s="269"/>
      <c r="AB569" s="269"/>
    </row>
    <row r="570" spans="27:28" ht="12.75">
      <c r="AA570" s="269"/>
      <c r="AB570" s="269"/>
    </row>
    <row r="571" spans="27:28" ht="12.75">
      <c r="AA571" s="269"/>
      <c r="AB571" s="269"/>
    </row>
    <row r="572" spans="27:28" ht="12.75">
      <c r="AA572" s="269"/>
      <c r="AB572" s="269"/>
    </row>
    <row r="573" spans="27:28" ht="12.75">
      <c r="AA573" s="269"/>
      <c r="AB573" s="269"/>
    </row>
    <row r="574" spans="27:28" ht="12.75">
      <c r="AA574" s="269"/>
      <c r="AB574" s="269"/>
    </row>
    <row r="575" spans="27:28" ht="12.75">
      <c r="AA575" s="269"/>
      <c r="AB575" s="269"/>
    </row>
    <row r="576" spans="27:28" ht="12.75">
      <c r="AA576" s="269"/>
      <c r="AB576" s="269"/>
    </row>
    <row r="577" spans="27:28" ht="12.75">
      <c r="AA577" s="269"/>
      <c r="AB577" s="269"/>
    </row>
    <row r="578" spans="27:28" ht="12.75">
      <c r="AA578" s="269"/>
      <c r="AB578" s="269"/>
    </row>
    <row r="579" spans="27:28" ht="12.75">
      <c r="AA579" s="269"/>
      <c r="AB579" s="269"/>
    </row>
    <row r="580" spans="27:28" ht="12.75">
      <c r="AA580" s="269"/>
      <c r="AB580" s="269"/>
    </row>
    <row r="581" spans="27:28" ht="12.75">
      <c r="AA581" s="269"/>
      <c r="AB581" s="269"/>
    </row>
    <row r="582" spans="27:28" ht="12.75">
      <c r="AA582" s="269"/>
      <c r="AB582" s="269"/>
    </row>
    <row r="583" spans="27:28" ht="12.75">
      <c r="AA583" s="269"/>
      <c r="AB583" s="269"/>
    </row>
    <row r="584" spans="27:28" ht="12.75">
      <c r="AA584" s="269"/>
      <c r="AB584" s="269"/>
    </row>
    <row r="585" spans="27:28" ht="12.75">
      <c r="AA585" s="269"/>
      <c r="AB585" s="269"/>
    </row>
    <row r="586" spans="27:28" ht="12.75">
      <c r="AA586" s="269"/>
      <c r="AB586" s="269"/>
    </row>
    <row r="587" spans="27:28" ht="12.75">
      <c r="AA587" s="269"/>
      <c r="AB587" s="269"/>
    </row>
    <row r="588" spans="27:28" ht="12.75">
      <c r="AA588" s="269"/>
      <c r="AB588" s="269"/>
    </row>
    <row r="589" spans="27:28" ht="12.75">
      <c r="AA589" s="269"/>
      <c r="AB589" s="269"/>
    </row>
    <row r="590" spans="27:28" ht="12.75">
      <c r="AA590" s="269"/>
      <c r="AB590" s="269"/>
    </row>
    <row r="591" spans="27:28" ht="12.75">
      <c r="AA591" s="269"/>
      <c r="AB591" s="269"/>
    </row>
    <row r="592" spans="27:28" ht="12.75">
      <c r="AA592" s="269"/>
      <c r="AB592" s="269"/>
    </row>
    <row r="593" spans="27:28" ht="12.75">
      <c r="AA593" s="269"/>
      <c r="AB593" s="269"/>
    </row>
    <row r="594" spans="27:28" ht="12.75">
      <c r="AA594" s="269"/>
      <c r="AB594" s="269"/>
    </row>
    <row r="595" spans="27:28" ht="12.75">
      <c r="AA595" s="269"/>
      <c r="AB595" s="269"/>
    </row>
    <row r="596" spans="27:28" ht="12.75">
      <c r="AA596" s="269"/>
      <c r="AB596" s="269"/>
    </row>
    <row r="597" spans="27:28" ht="12.75">
      <c r="AA597" s="269"/>
      <c r="AB597" s="269"/>
    </row>
    <row r="598" spans="27:28" ht="12.75">
      <c r="AA598" s="269"/>
      <c r="AB598" s="269"/>
    </row>
    <row r="599" spans="27:28" ht="12.75">
      <c r="AA599" s="269"/>
      <c r="AB599" s="269"/>
    </row>
    <row r="600" spans="27:28" ht="12.75">
      <c r="AA600" s="269"/>
      <c r="AB600" s="269"/>
    </row>
    <row r="601" spans="27:28" ht="12.75">
      <c r="AA601" s="269"/>
      <c r="AB601" s="269"/>
    </row>
    <row r="602" spans="27:28" ht="12.75">
      <c r="AA602" s="269"/>
      <c r="AB602" s="269"/>
    </row>
    <row r="603" spans="27:28" ht="12.75">
      <c r="AA603" s="269"/>
      <c r="AB603" s="269"/>
    </row>
    <row r="604" spans="27:28" ht="12.75">
      <c r="AA604" s="269"/>
      <c r="AB604" s="269"/>
    </row>
    <row r="605" spans="27:28" ht="12.75">
      <c r="AA605" s="269"/>
      <c r="AB605" s="269"/>
    </row>
    <row r="606" spans="27:28" ht="12.75">
      <c r="AA606" s="269"/>
      <c r="AB606" s="269"/>
    </row>
    <row r="607" spans="27:28" ht="12.75">
      <c r="AA607" s="269"/>
      <c r="AB607" s="269"/>
    </row>
    <row r="608" spans="27:28" ht="12.75">
      <c r="AA608" s="269"/>
      <c r="AB608" s="269"/>
    </row>
    <row r="609" spans="27:28" ht="12.75">
      <c r="AA609" s="269"/>
      <c r="AB609" s="269"/>
    </row>
    <row r="610" spans="27:28" ht="12.75">
      <c r="AA610" s="269"/>
      <c r="AB610" s="269"/>
    </row>
    <row r="611" spans="27:28" ht="12.75">
      <c r="AA611" s="269"/>
      <c r="AB611" s="269"/>
    </row>
    <row r="612" spans="27:28" ht="12.75">
      <c r="AA612" s="269"/>
      <c r="AB612" s="269"/>
    </row>
    <row r="613" spans="27:28" ht="12.75">
      <c r="AA613" s="269"/>
      <c r="AB613" s="269"/>
    </row>
    <row r="614" spans="27:28" ht="12.75">
      <c r="AA614" s="269"/>
      <c r="AB614" s="269"/>
    </row>
    <row r="615" spans="27:28" ht="12.75">
      <c r="AA615" s="269"/>
      <c r="AB615" s="269"/>
    </row>
    <row r="616" spans="27:28" ht="12.75">
      <c r="AA616" s="269"/>
      <c r="AB616" s="269"/>
    </row>
    <row r="617" spans="27:28" ht="12.75">
      <c r="AA617" s="269"/>
      <c r="AB617" s="269"/>
    </row>
    <row r="618" spans="27:28" ht="12.75">
      <c r="AA618" s="269"/>
      <c r="AB618" s="269"/>
    </row>
    <row r="619" spans="27:28" ht="12.75">
      <c r="AA619" s="269"/>
      <c r="AB619" s="269"/>
    </row>
    <row r="620" spans="27:28" ht="12.75">
      <c r="AA620" s="269"/>
      <c r="AB620" s="269"/>
    </row>
    <row r="621" spans="27:28" ht="12.75">
      <c r="AA621" s="269"/>
      <c r="AB621" s="269"/>
    </row>
    <row r="622" spans="27:28" ht="12.75">
      <c r="AA622" s="269"/>
      <c r="AB622" s="269"/>
    </row>
    <row r="623" spans="27:28" ht="12.75">
      <c r="AA623" s="269"/>
      <c r="AB623" s="269"/>
    </row>
    <row r="624" spans="27:28" ht="12.75">
      <c r="AA624" s="269"/>
      <c r="AB624" s="269"/>
    </row>
    <row r="625" spans="27:28" ht="12.75">
      <c r="AA625" s="269"/>
      <c r="AB625" s="269"/>
    </row>
    <row r="626" spans="27:28" ht="12.75">
      <c r="AA626" s="269"/>
      <c r="AB626" s="269"/>
    </row>
    <row r="627" spans="27:28" ht="12.75">
      <c r="AA627" s="269"/>
      <c r="AB627" s="269"/>
    </row>
    <row r="628" spans="27:28" ht="12.75">
      <c r="AA628" s="269"/>
      <c r="AB628" s="269"/>
    </row>
    <row r="629" spans="27:28" ht="12.75">
      <c r="AA629" s="269"/>
      <c r="AB629" s="269"/>
    </row>
    <row r="630" spans="27:28" ht="12.75">
      <c r="AA630" s="269"/>
      <c r="AB630" s="269"/>
    </row>
    <row r="631" spans="27:28" ht="12.75">
      <c r="AA631" s="269"/>
      <c r="AB631" s="269"/>
    </row>
    <row r="632" spans="27:28" ht="12.75">
      <c r="AA632" s="269"/>
      <c r="AB632" s="269"/>
    </row>
    <row r="633" spans="27:28" ht="12.75">
      <c r="AA633" s="269"/>
      <c r="AB633" s="269"/>
    </row>
    <row r="634" spans="27:28" ht="12.75">
      <c r="AA634" s="269"/>
      <c r="AB634" s="269"/>
    </row>
    <row r="635" spans="27:28" ht="12.75">
      <c r="AA635" s="269"/>
      <c r="AB635" s="269"/>
    </row>
    <row r="636" spans="27:28" ht="12.75">
      <c r="AA636" s="269"/>
      <c r="AB636" s="269"/>
    </row>
    <row r="637" spans="27:28" ht="12.75">
      <c r="AA637" s="269"/>
      <c r="AB637" s="269"/>
    </row>
    <row r="638" spans="27:28" ht="12.75">
      <c r="AA638" s="269"/>
      <c r="AB638" s="269"/>
    </row>
    <row r="639" spans="27:28" ht="12.75">
      <c r="AA639" s="269"/>
      <c r="AB639" s="269"/>
    </row>
    <row r="640" spans="27:28" ht="12.75">
      <c r="AA640" s="269"/>
      <c r="AB640" s="269"/>
    </row>
    <row r="641" spans="27:28" ht="12.75">
      <c r="AA641" s="269"/>
      <c r="AB641" s="269"/>
    </row>
    <row r="642" spans="27:28" ht="12.75">
      <c r="AA642" s="269"/>
      <c r="AB642" s="269"/>
    </row>
    <row r="643" spans="27:28" ht="12.75">
      <c r="AA643" s="269"/>
      <c r="AB643" s="269"/>
    </row>
    <row r="644" spans="27:28" ht="12.75">
      <c r="AA644" s="269"/>
      <c r="AB644" s="269"/>
    </row>
    <row r="645" spans="27:28" ht="12.75">
      <c r="AA645" s="269"/>
      <c r="AB645" s="269"/>
    </row>
    <row r="646" spans="27:28" ht="12.75">
      <c r="AA646" s="269"/>
      <c r="AB646" s="269"/>
    </row>
    <row r="647" spans="27:28" ht="12.75">
      <c r="AA647" s="269"/>
      <c r="AB647" s="269"/>
    </row>
    <row r="648" spans="27:28" ht="12.75">
      <c r="AA648" s="269"/>
      <c r="AB648" s="269"/>
    </row>
    <row r="649" spans="27:28" ht="12.75">
      <c r="AA649" s="269"/>
      <c r="AB649" s="269"/>
    </row>
    <row r="650" spans="27:28" ht="12.75">
      <c r="AA650" s="269"/>
      <c r="AB650" s="269"/>
    </row>
    <row r="651" spans="27:28" ht="12.75">
      <c r="AA651" s="269"/>
      <c r="AB651" s="269"/>
    </row>
    <row r="652" spans="27:28" ht="12.75">
      <c r="AA652" s="269"/>
      <c r="AB652" s="269"/>
    </row>
    <row r="653" spans="27:28" ht="12.75">
      <c r="AA653" s="269"/>
      <c r="AB653" s="269"/>
    </row>
    <row r="654" spans="27:28" ht="12.75">
      <c r="AA654" s="269"/>
      <c r="AB654" s="269"/>
    </row>
    <row r="655" spans="27:28" ht="12.75">
      <c r="AA655" s="269"/>
      <c r="AB655" s="269"/>
    </row>
    <row r="656" spans="27:28" ht="12.75">
      <c r="AA656" s="269"/>
      <c r="AB656" s="269"/>
    </row>
    <row r="657" spans="27:28" ht="12.75">
      <c r="AA657" s="269"/>
      <c r="AB657" s="269"/>
    </row>
    <row r="658" spans="27:28" ht="12.75">
      <c r="AA658" s="269"/>
      <c r="AB658" s="269"/>
    </row>
    <row r="659" spans="27:28" ht="12.75">
      <c r="AA659" s="269"/>
      <c r="AB659" s="269"/>
    </row>
    <row r="660" spans="27:28" ht="12.75">
      <c r="AA660" s="269"/>
      <c r="AB660" s="269"/>
    </row>
    <row r="661" spans="27:28" ht="12.75">
      <c r="AA661" s="269"/>
      <c r="AB661" s="269"/>
    </row>
    <row r="662" spans="27:28" ht="12.75">
      <c r="AA662" s="269"/>
      <c r="AB662" s="269"/>
    </row>
    <row r="663" spans="27:28" ht="12.75">
      <c r="AA663" s="269"/>
      <c r="AB663" s="269"/>
    </row>
    <row r="664" spans="27:28" ht="12.75">
      <c r="AA664" s="269"/>
      <c r="AB664" s="269"/>
    </row>
    <row r="665" spans="27:28" ht="12.75">
      <c r="AA665" s="269"/>
      <c r="AB665" s="269"/>
    </row>
    <row r="666" spans="27:28" ht="12.75">
      <c r="AA666" s="269"/>
      <c r="AB666" s="269"/>
    </row>
    <row r="667" spans="27:28" ht="12.75">
      <c r="AA667" s="269"/>
      <c r="AB667" s="269"/>
    </row>
    <row r="668" spans="27:28" ht="12.75">
      <c r="AA668" s="269"/>
      <c r="AB668" s="269"/>
    </row>
    <row r="669" spans="27:28" ht="12.75">
      <c r="AA669" s="269"/>
      <c r="AB669" s="269"/>
    </row>
    <row r="670" spans="27:28" ht="12.75">
      <c r="AA670" s="269"/>
      <c r="AB670" s="269"/>
    </row>
    <row r="671" spans="27:28" ht="12.75">
      <c r="AA671" s="269"/>
      <c r="AB671" s="269"/>
    </row>
    <row r="672" spans="27:28" ht="12.75">
      <c r="AA672" s="269"/>
      <c r="AB672" s="269"/>
    </row>
    <row r="673" spans="27:28" ht="12.75">
      <c r="AA673" s="269"/>
      <c r="AB673" s="269"/>
    </row>
    <row r="674" spans="27:28" ht="12.75">
      <c r="AA674" s="269"/>
      <c r="AB674" s="269"/>
    </row>
    <row r="675" spans="27:28" ht="12.75">
      <c r="AA675" s="269"/>
      <c r="AB675" s="269"/>
    </row>
    <row r="676" spans="27:28" ht="12.75">
      <c r="AA676" s="269"/>
      <c r="AB676" s="269"/>
    </row>
    <row r="677" spans="27:28" ht="12.75">
      <c r="AA677" s="269"/>
      <c r="AB677" s="269"/>
    </row>
    <row r="678" spans="27:28" ht="12.75">
      <c r="AA678" s="269"/>
      <c r="AB678" s="269"/>
    </row>
    <row r="679" spans="27:28" ht="12.75">
      <c r="AA679" s="269"/>
      <c r="AB679" s="269"/>
    </row>
    <row r="680" spans="27:28" ht="12.75">
      <c r="AA680" s="269"/>
      <c r="AB680" s="269"/>
    </row>
    <row r="681" spans="27:28" ht="12.75">
      <c r="AA681" s="269"/>
      <c r="AB681" s="269"/>
    </row>
    <row r="682" spans="27:28" ht="12.75">
      <c r="AA682" s="269"/>
      <c r="AB682" s="269"/>
    </row>
    <row r="683" spans="27:28" ht="12.75">
      <c r="AA683" s="269"/>
      <c r="AB683" s="269"/>
    </row>
    <row r="684" spans="27:28" ht="12.75">
      <c r="AA684" s="269"/>
      <c r="AB684" s="269"/>
    </row>
    <row r="685" spans="27:28" ht="12.75">
      <c r="AA685" s="269"/>
      <c r="AB685" s="269"/>
    </row>
    <row r="686" spans="27:28" ht="12.75">
      <c r="AA686" s="269"/>
      <c r="AB686" s="269"/>
    </row>
    <row r="687" spans="27:28" ht="12.75">
      <c r="AA687" s="269"/>
      <c r="AB687" s="269"/>
    </row>
    <row r="688" spans="27:28" ht="12.75">
      <c r="AA688" s="269"/>
      <c r="AB688" s="269"/>
    </row>
    <row r="689" spans="27:28" ht="12.75">
      <c r="AA689" s="269"/>
      <c r="AB689" s="269"/>
    </row>
    <row r="690" spans="27:28" ht="12.75">
      <c r="AA690" s="269"/>
      <c r="AB690" s="269"/>
    </row>
    <row r="691" spans="27:28" ht="12.75">
      <c r="AA691" s="269"/>
      <c r="AB691" s="269"/>
    </row>
    <row r="692" spans="27:28" ht="12.75">
      <c r="AA692" s="269"/>
      <c r="AB692" s="269"/>
    </row>
    <row r="693" spans="27:28" ht="12.75">
      <c r="AA693" s="269"/>
      <c r="AB693" s="269"/>
    </row>
    <row r="694" spans="27:28" ht="12.75">
      <c r="AA694" s="269"/>
      <c r="AB694" s="269"/>
    </row>
    <row r="695" spans="27:28" ht="12.75">
      <c r="AA695" s="269"/>
      <c r="AB695" s="269"/>
    </row>
    <row r="696" spans="27:28" ht="12.75">
      <c r="AA696" s="269"/>
      <c r="AB696" s="269"/>
    </row>
    <row r="697" spans="27:28" ht="12.75">
      <c r="AA697" s="269"/>
      <c r="AB697" s="269"/>
    </row>
    <row r="698" spans="27:28" ht="12.75">
      <c r="AA698" s="269"/>
      <c r="AB698" s="269"/>
    </row>
    <row r="699" spans="27:28" ht="12.75">
      <c r="AA699" s="269"/>
      <c r="AB699" s="269"/>
    </row>
    <row r="700" spans="27:28" ht="12.75">
      <c r="AA700" s="269"/>
      <c r="AB700" s="269"/>
    </row>
    <row r="701" spans="27:28" ht="12.75">
      <c r="AA701" s="269"/>
      <c r="AB701" s="269"/>
    </row>
    <row r="702" spans="27:28" ht="12.75">
      <c r="AA702" s="269"/>
      <c r="AB702" s="269"/>
    </row>
    <row r="703" spans="27:28" ht="12.75">
      <c r="AA703" s="269"/>
      <c r="AB703" s="269"/>
    </row>
    <row r="704" spans="27:28" ht="12.75">
      <c r="AA704" s="269"/>
      <c r="AB704" s="269"/>
    </row>
    <row r="705" spans="27:28" ht="12.75">
      <c r="AA705" s="269"/>
      <c r="AB705" s="269"/>
    </row>
    <row r="706" spans="27:28" ht="12.75">
      <c r="AA706" s="269"/>
      <c r="AB706" s="269"/>
    </row>
    <row r="707" spans="27:28" ht="12.75">
      <c r="AA707" s="269"/>
      <c r="AB707" s="269"/>
    </row>
    <row r="708" spans="27:28" ht="12.75">
      <c r="AA708" s="269"/>
      <c r="AB708" s="269"/>
    </row>
    <row r="709" spans="27:28" ht="12.75">
      <c r="AA709" s="269"/>
      <c r="AB709" s="269"/>
    </row>
    <row r="710" spans="27:28" ht="12.75">
      <c r="AA710" s="269"/>
      <c r="AB710" s="269"/>
    </row>
    <row r="711" spans="27:28" ht="12.75">
      <c r="AA711" s="269"/>
      <c r="AB711" s="269"/>
    </row>
    <row r="712" spans="27:28" ht="12.75">
      <c r="AA712" s="269"/>
      <c r="AB712" s="269"/>
    </row>
    <row r="713" spans="27:28" ht="12.75">
      <c r="AA713" s="269"/>
      <c r="AB713" s="269"/>
    </row>
    <row r="714" spans="27:28" ht="12.75">
      <c r="AA714" s="269"/>
      <c r="AB714" s="269"/>
    </row>
    <row r="715" spans="27:28" ht="12.75">
      <c r="AA715" s="269"/>
      <c r="AB715" s="269"/>
    </row>
    <row r="716" spans="27:28" ht="12.75">
      <c r="AA716" s="269"/>
      <c r="AB716" s="269"/>
    </row>
    <row r="717" spans="27:28" ht="12.75">
      <c r="AA717" s="269"/>
      <c r="AB717" s="269"/>
    </row>
    <row r="718" spans="27:28" ht="12.75">
      <c r="AA718" s="269"/>
      <c r="AB718" s="269"/>
    </row>
    <row r="719" spans="27:28" ht="12.75">
      <c r="AA719" s="269"/>
      <c r="AB719" s="269"/>
    </row>
    <row r="720" spans="27:28" ht="12.75">
      <c r="AA720" s="269"/>
      <c r="AB720" s="269"/>
    </row>
    <row r="721" spans="27:28" ht="12.75">
      <c r="AA721" s="269"/>
      <c r="AB721" s="269"/>
    </row>
    <row r="722" spans="27:28" ht="12.75">
      <c r="AA722" s="269"/>
      <c r="AB722" s="269"/>
    </row>
    <row r="723" spans="27:28" ht="12.75">
      <c r="AA723" s="269"/>
      <c r="AB723" s="269"/>
    </row>
    <row r="724" spans="27:28" ht="12.75">
      <c r="AA724" s="269"/>
      <c r="AB724" s="269"/>
    </row>
    <row r="725" spans="27:28" ht="12.75">
      <c r="AA725" s="269"/>
      <c r="AB725" s="269"/>
    </row>
    <row r="726" spans="27:28" ht="12.75">
      <c r="AA726" s="269"/>
      <c r="AB726" s="269"/>
    </row>
    <row r="727" spans="27:28" ht="12.75">
      <c r="AA727" s="269"/>
      <c r="AB727" s="269"/>
    </row>
    <row r="728" spans="27:28" ht="12.75">
      <c r="AA728" s="269"/>
      <c r="AB728" s="269"/>
    </row>
    <row r="729" spans="27:28" ht="12.75">
      <c r="AA729" s="269"/>
      <c r="AB729" s="269"/>
    </row>
    <row r="730" spans="27:28" ht="12.75">
      <c r="AA730" s="269"/>
      <c r="AB730" s="269"/>
    </row>
    <row r="731" spans="27:28" ht="12.75">
      <c r="AA731" s="269"/>
      <c r="AB731" s="269"/>
    </row>
    <row r="732" spans="27:28" ht="12.75">
      <c r="AA732" s="269"/>
      <c r="AB732" s="269"/>
    </row>
    <row r="733" spans="27:28" ht="12.75">
      <c r="AA733" s="269"/>
      <c r="AB733" s="269"/>
    </row>
    <row r="734" spans="27:28" ht="12.75">
      <c r="AA734" s="269"/>
      <c r="AB734" s="269"/>
    </row>
    <row r="735" spans="27:28" ht="12.75">
      <c r="AA735" s="269"/>
      <c r="AB735" s="269"/>
    </row>
    <row r="736" spans="27:28" ht="12.75">
      <c r="AA736" s="269"/>
      <c r="AB736" s="269"/>
    </row>
    <row r="737" spans="27:28" ht="12.75">
      <c r="AA737" s="269"/>
      <c r="AB737" s="269"/>
    </row>
    <row r="738" spans="27:28" ht="12.75">
      <c r="AA738" s="269"/>
      <c r="AB738" s="269"/>
    </row>
    <row r="739" spans="27:28" ht="12.75">
      <c r="AA739" s="269"/>
      <c r="AB739" s="269"/>
    </row>
    <row r="740" spans="27:28" ht="12.75">
      <c r="AA740" s="269"/>
      <c r="AB740" s="269"/>
    </row>
    <row r="741" spans="27:28" ht="12.75">
      <c r="AA741" s="269"/>
      <c r="AB741" s="269"/>
    </row>
    <row r="742" spans="27:28" ht="12.75">
      <c r="AA742" s="269"/>
      <c r="AB742" s="269"/>
    </row>
    <row r="743" spans="27:28" ht="12.75">
      <c r="AA743" s="269"/>
      <c r="AB743" s="269"/>
    </row>
    <row r="744" spans="27:28" ht="12.75">
      <c r="AA744" s="269"/>
      <c r="AB744" s="269"/>
    </row>
    <row r="745" spans="27:28" ht="12.75">
      <c r="AA745" s="269"/>
      <c r="AB745" s="269"/>
    </row>
    <row r="746" spans="27:28" ht="12.75">
      <c r="AA746" s="269"/>
      <c r="AB746" s="269"/>
    </row>
    <row r="747" spans="27:28" ht="12.75">
      <c r="AA747" s="269"/>
      <c r="AB747" s="269"/>
    </row>
    <row r="748" spans="27:28" ht="12.75">
      <c r="AA748" s="269"/>
      <c r="AB748" s="269"/>
    </row>
    <row r="749" spans="27:28" ht="12.75">
      <c r="AA749" s="269"/>
      <c r="AB749" s="269"/>
    </row>
    <row r="750" spans="27:28" ht="12.75">
      <c r="AA750" s="269"/>
      <c r="AB750" s="269"/>
    </row>
    <row r="751" spans="27:28" ht="12.75">
      <c r="AA751" s="269"/>
      <c r="AB751" s="269"/>
    </row>
    <row r="752" spans="27:28" ht="12.75">
      <c r="AA752" s="269"/>
      <c r="AB752" s="269"/>
    </row>
    <row r="753" spans="27:28" ht="12.75">
      <c r="AA753" s="269"/>
      <c r="AB753" s="269"/>
    </row>
    <row r="754" spans="27:28" ht="12.75">
      <c r="AA754" s="269"/>
      <c r="AB754" s="269"/>
    </row>
    <row r="755" spans="27:28" ht="12.75">
      <c r="AA755" s="269"/>
      <c r="AB755" s="269"/>
    </row>
    <row r="756" spans="27:28" ht="12.75">
      <c r="AA756" s="269"/>
      <c r="AB756" s="269"/>
    </row>
    <row r="757" spans="27:28" ht="12.75">
      <c r="AA757" s="269"/>
      <c r="AB757" s="269"/>
    </row>
    <row r="758" spans="27:28" ht="12.75">
      <c r="AA758" s="269"/>
      <c r="AB758" s="269"/>
    </row>
    <row r="759" spans="27:28" ht="12.75">
      <c r="AA759" s="269"/>
      <c r="AB759" s="269"/>
    </row>
    <row r="760" spans="27:28" ht="12.75">
      <c r="AA760" s="269"/>
      <c r="AB760" s="269"/>
    </row>
    <row r="761" spans="27:28" ht="12.75">
      <c r="AA761" s="269"/>
      <c r="AB761" s="269"/>
    </row>
    <row r="762" spans="27:28" ht="12.75">
      <c r="AA762" s="269"/>
      <c r="AB762" s="269"/>
    </row>
    <row r="763" spans="27:28" ht="12.75">
      <c r="AA763" s="269"/>
      <c r="AB763" s="269"/>
    </row>
    <row r="764" spans="27:28" ht="12.75">
      <c r="AA764" s="269"/>
      <c r="AB764" s="269"/>
    </row>
    <row r="765" spans="27:28" ht="12.75">
      <c r="AA765" s="269"/>
      <c r="AB765" s="269"/>
    </row>
    <row r="766" spans="27:28" ht="12.75">
      <c r="AA766" s="269"/>
      <c r="AB766" s="269"/>
    </row>
    <row r="767" spans="27:28" ht="12.75">
      <c r="AA767" s="269"/>
      <c r="AB767" s="269"/>
    </row>
    <row r="768" spans="27:28" ht="12.75">
      <c r="AA768" s="269"/>
      <c r="AB768" s="269"/>
    </row>
    <row r="769" spans="27:28" ht="12.75">
      <c r="AA769" s="269"/>
      <c r="AB769" s="269"/>
    </row>
    <row r="770" spans="27:28" ht="12.75">
      <c r="AA770" s="269"/>
      <c r="AB770" s="269"/>
    </row>
    <row r="771" spans="27:28" ht="12.75">
      <c r="AA771" s="269"/>
      <c r="AB771" s="269"/>
    </row>
    <row r="772" spans="27:28" ht="12.75">
      <c r="AA772" s="269"/>
      <c r="AB772" s="269"/>
    </row>
    <row r="773" spans="27:28" ht="12.75">
      <c r="AA773" s="269"/>
      <c r="AB773" s="269"/>
    </row>
    <row r="774" spans="27:28" ht="12.75">
      <c r="AA774" s="269"/>
      <c r="AB774" s="269"/>
    </row>
    <row r="775" spans="27:28" ht="12.75">
      <c r="AA775" s="269"/>
      <c r="AB775" s="269"/>
    </row>
    <row r="776" spans="27:28" ht="12.75">
      <c r="AA776" s="269"/>
      <c r="AB776" s="269"/>
    </row>
    <row r="777" spans="27:28" ht="12.75">
      <c r="AA777" s="269"/>
      <c r="AB777" s="269"/>
    </row>
    <row r="778" spans="27:28" ht="12.75">
      <c r="AA778" s="269"/>
      <c r="AB778" s="269"/>
    </row>
    <row r="779" spans="27:28" ht="12.75">
      <c r="AA779" s="269"/>
      <c r="AB779" s="269"/>
    </row>
    <row r="780" spans="27:28" ht="12.75">
      <c r="AA780" s="269"/>
      <c r="AB780" s="269"/>
    </row>
    <row r="781" spans="27:28" ht="12.75">
      <c r="AA781" s="269"/>
      <c r="AB781" s="269"/>
    </row>
    <row r="782" spans="27:28" ht="12.75">
      <c r="AA782" s="269"/>
      <c r="AB782" s="269"/>
    </row>
    <row r="783" spans="27:28" ht="12.75">
      <c r="AA783" s="269"/>
      <c r="AB783" s="269"/>
    </row>
    <row r="784" spans="27:28" ht="12.75">
      <c r="AA784" s="269"/>
      <c r="AB784" s="269"/>
    </row>
    <row r="785" spans="27:28" ht="12.75">
      <c r="AA785" s="269"/>
      <c r="AB785" s="269"/>
    </row>
    <row r="786" spans="27:28" ht="12.75">
      <c r="AA786" s="269"/>
      <c r="AB786" s="269"/>
    </row>
    <row r="787" spans="27:28" ht="12.75">
      <c r="AA787" s="269"/>
      <c r="AB787" s="269"/>
    </row>
    <row r="788" spans="27:28" ht="12.75">
      <c r="AA788" s="269"/>
      <c r="AB788" s="269"/>
    </row>
    <row r="789" spans="27:28" ht="12.75">
      <c r="AA789" s="269"/>
      <c r="AB789" s="269"/>
    </row>
    <row r="790" spans="27:28" ht="12.75">
      <c r="AA790" s="269"/>
      <c r="AB790" s="269"/>
    </row>
    <row r="791" spans="27:28" ht="12.75">
      <c r="AA791" s="269"/>
      <c r="AB791" s="269"/>
    </row>
    <row r="792" spans="27:28" ht="12.75">
      <c r="AA792" s="269"/>
      <c r="AB792" s="269"/>
    </row>
    <row r="793" spans="27:28" ht="12.75">
      <c r="AA793" s="269"/>
      <c r="AB793" s="269"/>
    </row>
    <row r="794" spans="27:28" ht="12.75">
      <c r="AA794" s="269"/>
      <c r="AB794" s="269"/>
    </row>
    <row r="795" spans="27:28" ht="12.75">
      <c r="AA795" s="269"/>
      <c r="AB795" s="269"/>
    </row>
    <row r="796" spans="27:28" ht="12.75">
      <c r="AA796" s="269"/>
      <c r="AB796" s="269"/>
    </row>
    <row r="797" spans="27:28" ht="12.75">
      <c r="AA797" s="269"/>
      <c r="AB797" s="269"/>
    </row>
    <row r="798" spans="27:28" ht="12.75">
      <c r="AA798" s="269"/>
      <c r="AB798" s="269"/>
    </row>
    <row r="799" spans="27:28" ht="12.75">
      <c r="AA799" s="269"/>
      <c r="AB799" s="269"/>
    </row>
    <row r="800" spans="27:28" ht="12.75">
      <c r="AA800" s="269"/>
      <c r="AB800" s="269"/>
    </row>
    <row r="801" spans="27:28" ht="12.75">
      <c r="AA801" s="269"/>
      <c r="AB801" s="269"/>
    </row>
    <row r="802" spans="27:28" ht="12.75">
      <c r="AA802" s="269"/>
      <c r="AB802" s="269"/>
    </row>
    <row r="803" spans="27:28" ht="12.75">
      <c r="AA803" s="269"/>
      <c r="AB803" s="269"/>
    </row>
    <row r="804" spans="27:28" ht="12.75">
      <c r="AA804" s="269"/>
      <c r="AB804" s="269"/>
    </row>
    <row r="805" spans="27:28" ht="12.75">
      <c r="AA805" s="269"/>
      <c r="AB805" s="269"/>
    </row>
    <row r="806" spans="27:28" ht="12.75">
      <c r="AA806" s="269"/>
      <c r="AB806" s="269"/>
    </row>
    <row r="807" spans="27:28" ht="12.75">
      <c r="AA807" s="269"/>
      <c r="AB807" s="269"/>
    </row>
    <row r="808" spans="27:28" ht="12.75">
      <c r="AA808" s="269"/>
      <c r="AB808" s="269"/>
    </row>
    <row r="809" spans="27:28" ht="12.75">
      <c r="AA809" s="269"/>
      <c r="AB809" s="269"/>
    </row>
    <row r="810" spans="27:28" ht="12.75">
      <c r="AA810" s="269"/>
      <c r="AB810" s="269"/>
    </row>
    <row r="811" spans="27:28" ht="12.75">
      <c r="AA811" s="269"/>
      <c r="AB811" s="269"/>
    </row>
    <row r="812" spans="27:28" ht="12.75">
      <c r="AA812" s="269"/>
      <c r="AB812" s="269"/>
    </row>
    <row r="813" spans="27:28" ht="12.75">
      <c r="AA813" s="269"/>
      <c r="AB813" s="269"/>
    </row>
    <row r="814" spans="27:28" ht="12.75">
      <c r="AA814" s="269"/>
      <c r="AB814" s="269"/>
    </row>
    <row r="815" spans="27:28" ht="12.75">
      <c r="AA815" s="269"/>
      <c r="AB815" s="269"/>
    </row>
    <row r="816" spans="27:28" ht="12.75">
      <c r="AA816" s="269"/>
      <c r="AB816" s="269"/>
    </row>
    <row r="817" spans="27:28" ht="12.75">
      <c r="AA817" s="269"/>
      <c r="AB817" s="269"/>
    </row>
    <row r="818" spans="27:28" ht="12.75">
      <c r="AA818" s="269"/>
      <c r="AB818" s="269"/>
    </row>
    <row r="819" spans="27:28" ht="12.75">
      <c r="AA819" s="269"/>
      <c r="AB819" s="269"/>
    </row>
    <row r="820" spans="27:28" ht="12.75">
      <c r="AA820" s="269"/>
      <c r="AB820" s="269"/>
    </row>
    <row r="821" spans="27:28" ht="12.75">
      <c r="AA821" s="269"/>
      <c r="AB821" s="269"/>
    </row>
    <row r="822" spans="27:28" ht="12.75">
      <c r="AA822" s="269"/>
      <c r="AB822" s="269"/>
    </row>
    <row r="823" spans="27:28" ht="12.75">
      <c r="AA823" s="269"/>
      <c r="AB823" s="269"/>
    </row>
    <row r="824" spans="27:28" ht="12.75">
      <c r="AA824" s="269"/>
      <c r="AB824" s="269"/>
    </row>
    <row r="825" spans="27:28" ht="12.75">
      <c r="AA825" s="269"/>
      <c r="AB825" s="269"/>
    </row>
    <row r="826" spans="27:28" ht="12.75">
      <c r="AA826" s="269"/>
      <c r="AB826" s="269"/>
    </row>
    <row r="827" spans="27:28" ht="12.75">
      <c r="AA827" s="269"/>
      <c r="AB827" s="269"/>
    </row>
    <row r="828" spans="27:28" ht="12.75">
      <c r="AA828" s="269"/>
      <c r="AB828" s="269"/>
    </row>
    <row r="829" spans="27:28" ht="12.75">
      <c r="AA829" s="269"/>
      <c r="AB829" s="269"/>
    </row>
    <row r="830" spans="27:28" ht="12.75">
      <c r="AA830" s="269"/>
      <c r="AB830" s="269"/>
    </row>
    <row r="831" spans="27:28" ht="12.75">
      <c r="AA831" s="269"/>
      <c r="AB831" s="269"/>
    </row>
    <row r="832" spans="27:28" ht="12.75">
      <c r="AA832" s="269"/>
      <c r="AB832" s="269"/>
    </row>
    <row r="833" spans="27:28" ht="12.75">
      <c r="AA833" s="269"/>
      <c r="AB833" s="269"/>
    </row>
    <row r="834" spans="27:28" ht="12.75">
      <c r="AA834" s="269"/>
      <c r="AB834" s="269"/>
    </row>
    <row r="835" spans="27:28" ht="12.75">
      <c r="AA835" s="269"/>
      <c r="AB835" s="269"/>
    </row>
    <row r="836" spans="27:28" ht="12.75">
      <c r="AA836" s="269"/>
      <c r="AB836" s="269"/>
    </row>
    <row r="837" spans="27:28" ht="12.75">
      <c r="AA837" s="269"/>
      <c r="AB837" s="269"/>
    </row>
    <row r="838" spans="27:28" ht="12.75">
      <c r="AA838" s="269"/>
      <c r="AB838" s="269"/>
    </row>
    <row r="839" spans="27:28" ht="12.75">
      <c r="AA839" s="269"/>
      <c r="AB839" s="269"/>
    </row>
    <row r="840" spans="27:28" ht="12.75">
      <c r="AA840" s="269"/>
      <c r="AB840" s="269"/>
    </row>
    <row r="841" spans="27:28" ht="12.75">
      <c r="AA841" s="269"/>
      <c r="AB841" s="269"/>
    </row>
    <row r="842" spans="27:28" ht="12.75">
      <c r="AA842" s="269"/>
      <c r="AB842" s="269"/>
    </row>
    <row r="843" spans="27:28" ht="12.75">
      <c r="AA843" s="269"/>
      <c r="AB843" s="269"/>
    </row>
    <row r="844" spans="27:28" ht="12.75">
      <c r="AA844" s="269"/>
      <c r="AB844" s="269"/>
    </row>
    <row r="845" spans="27:28" ht="12.75">
      <c r="AA845" s="269"/>
      <c r="AB845" s="269"/>
    </row>
    <row r="846" spans="27:28" ht="12.75">
      <c r="AA846" s="269"/>
      <c r="AB846" s="269"/>
    </row>
    <row r="847" spans="27:28" ht="12.75">
      <c r="AA847" s="269"/>
      <c r="AB847" s="269"/>
    </row>
    <row r="848" spans="27:28" ht="12.75">
      <c r="AA848" s="269"/>
      <c r="AB848" s="269"/>
    </row>
    <row r="849" spans="27:28" ht="12.75">
      <c r="AA849" s="269"/>
      <c r="AB849" s="269"/>
    </row>
    <row r="850" spans="27:28" ht="12.75">
      <c r="AA850" s="269"/>
      <c r="AB850" s="269"/>
    </row>
    <row r="851" spans="27:28" ht="12.75">
      <c r="AA851" s="269"/>
      <c r="AB851" s="269"/>
    </row>
    <row r="852" spans="27:28" ht="12.75">
      <c r="AA852" s="269"/>
      <c r="AB852" s="269"/>
    </row>
    <row r="853" spans="27:28" ht="12.75">
      <c r="AA853" s="269"/>
      <c r="AB853" s="269"/>
    </row>
    <row r="854" spans="27:28" ht="12.75">
      <c r="AA854" s="269"/>
      <c r="AB854" s="269"/>
    </row>
    <row r="855" spans="27:28" ht="12.75">
      <c r="AA855" s="269"/>
      <c r="AB855" s="269"/>
    </row>
    <row r="856" spans="27:28" ht="12.75">
      <c r="AA856" s="269"/>
      <c r="AB856" s="269"/>
    </row>
    <row r="857" spans="27:28" ht="12.75">
      <c r="AA857" s="269"/>
      <c r="AB857" s="269"/>
    </row>
    <row r="858" spans="27:28" ht="12.75">
      <c r="AA858" s="269"/>
      <c r="AB858" s="269"/>
    </row>
    <row r="859" spans="27:28" ht="12.75">
      <c r="AA859" s="269"/>
      <c r="AB859" s="269"/>
    </row>
    <row r="860" spans="27:28" ht="12.75">
      <c r="AA860" s="269"/>
      <c r="AB860" s="269"/>
    </row>
    <row r="861" spans="27:28" ht="12.75">
      <c r="AA861" s="269"/>
      <c r="AB861" s="269"/>
    </row>
    <row r="862" spans="27:28" ht="12.75">
      <c r="AA862" s="269"/>
      <c r="AB862" s="269"/>
    </row>
    <row r="863" spans="27:28" ht="12.75">
      <c r="AA863" s="269"/>
      <c r="AB863" s="269"/>
    </row>
    <row r="864" spans="27:28" ht="12.75">
      <c r="AA864" s="269"/>
      <c r="AB864" s="269"/>
    </row>
    <row r="865" spans="27:28" ht="12.75">
      <c r="AA865" s="269"/>
      <c r="AB865" s="269"/>
    </row>
    <row r="866" spans="27:28" ht="12.75">
      <c r="AA866" s="269"/>
      <c r="AB866" s="269"/>
    </row>
    <row r="867" spans="27:28" ht="12.75">
      <c r="AA867" s="269"/>
      <c r="AB867" s="269"/>
    </row>
    <row r="868" spans="27:28" ht="12.75">
      <c r="AA868" s="269"/>
      <c r="AB868" s="269"/>
    </row>
    <row r="869" spans="27:28" ht="12.75">
      <c r="AA869" s="269"/>
      <c r="AB869" s="269"/>
    </row>
    <row r="870" spans="27:28" ht="12.75">
      <c r="AA870" s="269"/>
      <c r="AB870" s="269"/>
    </row>
    <row r="871" spans="27:28" ht="12.75">
      <c r="AA871" s="269"/>
      <c r="AB871" s="269"/>
    </row>
    <row r="872" spans="27:28" ht="12.75">
      <c r="AA872" s="269"/>
      <c r="AB872" s="269"/>
    </row>
    <row r="873" spans="27:28" ht="12.75">
      <c r="AA873" s="269"/>
      <c r="AB873" s="269"/>
    </row>
    <row r="874" spans="27:28" ht="12.75">
      <c r="AA874" s="269"/>
      <c r="AB874" s="269"/>
    </row>
    <row r="875" spans="27:28" ht="12.75">
      <c r="AA875" s="269"/>
      <c r="AB875" s="269"/>
    </row>
    <row r="876" spans="27:28" ht="12.75">
      <c r="AA876" s="269"/>
      <c r="AB876" s="269"/>
    </row>
    <row r="877" spans="27:28" ht="12.75">
      <c r="AA877" s="269"/>
      <c r="AB877" s="269"/>
    </row>
    <row r="878" spans="27:28" ht="12.75">
      <c r="AA878" s="269"/>
      <c r="AB878" s="269"/>
    </row>
    <row r="879" spans="27:28" ht="12.75">
      <c r="AA879" s="269"/>
      <c r="AB879" s="269"/>
    </row>
    <row r="880" spans="27:28" ht="12.75">
      <c r="AA880" s="269"/>
      <c r="AB880" s="269"/>
    </row>
    <row r="881" spans="27:28" ht="12.75">
      <c r="AA881" s="269"/>
      <c r="AB881" s="269"/>
    </row>
    <row r="882" spans="27:28" ht="12.75">
      <c r="AA882" s="269"/>
      <c r="AB882" s="269"/>
    </row>
    <row r="883" spans="27:28" ht="12.75">
      <c r="AA883" s="269"/>
      <c r="AB883" s="269"/>
    </row>
    <row r="884" spans="27:28" ht="12.75">
      <c r="AA884" s="269"/>
      <c r="AB884" s="269"/>
    </row>
    <row r="885" spans="27:28" ht="12.75">
      <c r="AA885" s="269"/>
      <c r="AB885" s="269"/>
    </row>
    <row r="886" spans="27:28" ht="12.75">
      <c r="AA886" s="269"/>
      <c r="AB886" s="269"/>
    </row>
    <row r="887" spans="27:28" ht="12.75">
      <c r="AA887" s="269"/>
      <c r="AB887" s="269"/>
    </row>
    <row r="888" spans="27:28" ht="12.75">
      <c r="AA888" s="269"/>
      <c r="AB888" s="269"/>
    </row>
    <row r="889" spans="27:28" ht="12.75">
      <c r="AA889" s="269"/>
      <c r="AB889" s="269"/>
    </row>
    <row r="890" spans="27:28" ht="12.75">
      <c r="AA890" s="269"/>
      <c r="AB890" s="269"/>
    </row>
    <row r="891" spans="27:28" ht="12.75">
      <c r="AA891" s="269"/>
      <c r="AB891" s="269"/>
    </row>
    <row r="892" spans="27:28" ht="12.75">
      <c r="AA892" s="269"/>
      <c r="AB892" s="269"/>
    </row>
    <row r="893" spans="27:28" ht="12.75">
      <c r="AA893" s="269"/>
      <c r="AB893" s="269"/>
    </row>
    <row r="894" spans="27:28" ht="12.75">
      <c r="AA894" s="269"/>
      <c r="AB894" s="269"/>
    </row>
    <row r="895" spans="27:28" ht="12.75">
      <c r="AA895" s="269"/>
      <c r="AB895" s="269"/>
    </row>
    <row r="896" spans="27:28" ht="12.75">
      <c r="AA896" s="269"/>
      <c r="AB896" s="269"/>
    </row>
    <row r="897" spans="27:28" ht="12.75">
      <c r="AA897" s="269"/>
      <c r="AB897" s="269"/>
    </row>
    <row r="898" spans="27:28" ht="12.75">
      <c r="AA898" s="269"/>
      <c r="AB898" s="269"/>
    </row>
    <row r="899" spans="27:28" ht="12.75">
      <c r="AA899" s="269"/>
      <c r="AB899" s="269"/>
    </row>
    <row r="900" spans="27:28" ht="12.75">
      <c r="AA900" s="269"/>
      <c r="AB900" s="269"/>
    </row>
    <row r="901" spans="27:28" ht="12.75">
      <c r="AA901" s="269"/>
      <c r="AB901" s="269"/>
    </row>
    <row r="902" spans="27:28" ht="12.75">
      <c r="AA902" s="269"/>
      <c r="AB902" s="269"/>
    </row>
    <row r="903" spans="27:28" ht="12.75">
      <c r="AA903" s="269"/>
      <c r="AB903" s="269"/>
    </row>
    <row r="904" spans="27:28" ht="12.75">
      <c r="AA904" s="269"/>
      <c r="AB904" s="269"/>
    </row>
    <row r="905" spans="27:28" ht="12.75">
      <c r="AA905" s="269"/>
      <c r="AB905" s="269"/>
    </row>
    <row r="906" spans="27:28" ht="12.75">
      <c r="AA906" s="269"/>
      <c r="AB906" s="269"/>
    </row>
    <row r="907" spans="27:28" ht="12.75">
      <c r="AA907" s="269"/>
      <c r="AB907" s="269"/>
    </row>
    <row r="908" spans="27:28" ht="12.75">
      <c r="AA908" s="269"/>
      <c r="AB908" s="269"/>
    </row>
    <row r="909" spans="27:28" ht="12.75">
      <c r="AA909" s="269"/>
      <c r="AB909" s="269"/>
    </row>
    <row r="910" spans="27:28" ht="12.75">
      <c r="AA910" s="269"/>
      <c r="AB910" s="269"/>
    </row>
    <row r="911" spans="27:28" ht="12.75">
      <c r="AA911" s="269"/>
      <c r="AB911" s="269"/>
    </row>
    <row r="912" spans="27:28" ht="12.75">
      <c r="AA912" s="269"/>
      <c r="AB912" s="269"/>
    </row>
    <row r="913" spans="27:28" ht="12.75">
      <c r="AA913" s="269"/>
      <c r="AB913" s="269"/>
    </row>
    <row r="914" spans="27:28" ht="12.75">
      <c r="AA914" s="269"/>
      <c r="AB914" s="269"/>
    </row>
    <row r="915" spans="27:28" ht="12.75">
      <c r="AA915" s="269"/>
      <c r="AB915" s="269"/>
    </row>
    <row r="916" spans="27:28" ht="12.75">
      <c r="AA916" s="269"/>
      <c r="AB916" s="269"/>
    </row>
    <row r="917" spans="27:28" ht="12.75">
      <c r="AA917" s="269"/>
      <c r="AB917" s="269"/>
    </row>
    <row r="918" spans="27:28" ht="12.75">
      <c r="AA918" s="269"/>
      <c r="AB918" s="269"/>
    </row>
    <row r="919" spans="27:28" ht="12.75">
      <c r="AA919" s="269"/>
      <c r="AB919" s="269"/>
    </row>
    <row r="920" spans="27:28" ht="12.75">
      <c r="AA920" s="269"/>
      <c r="AB920" s="269"/>
    </row>
    <row r="921" spans="27:28" ht="12.75">
      <c r="AA921" s="269"/>
      <c r="AB921" s="269"/>
    </row>
    <row r="922" spans="27:28" ht="12.75">
      <c r="AA922" s="269"/>
      <c r="AB922" s="269"/>
    </row>
    <row r="923" spans="27:28" ht="12.75">
      <c r="AA923" s="269"/>
      <c r="AB923" s="269"/>
    </row>
    <row r="924" spans="27:28" ht="12.75">
      <c r="AA924" s="269"/>
      <c r="AB924" s="269"/>
    </row>
    <row r="925" spans="27:28" ht="12.75">
      <c r="AA925" s="269"/>
      <c r="AB925" s="269"/>
    </row>
    <row r="926" spans="27:28" ht="12.75">
      <c r="AA926" s="269"/>
      <c r="AB926" s="269"/>
    </row>
    <row r="927" spans="27:28" ht="12.75">
      <c r="AA927" s="269"/>
      <c r="AB927" s="269"/>
    </row>
    <row r="928" spans="27:28" ht="12.75">
      <c r="AA928" s="269"/>
      <c r="AB928" s="269"/>
    </row>
    <row r="929" spans="27:28" ht="12.75">
      <c r="AA929" s="269"/>
      <c r="AB929" s="269"/>
    </row>
    <row r="930" spans="27:28" ht="12.75">
      <c r="AA930" s="269"/>
      <c r="AB930" s="269"/>
    </row>
    <row r="931" spans="27:28" ht="12.75">
      <c r="AA931" s="269"/>
      <c r="AB931" s="269"/>
    </row>
    <row r="932" spans="27:28" ht="12.75">
      <c r="AA932" s="269"/>
      <c r="AB932" s="269"/>
    </row>
    <row r="933" spans="27:28" ht="12.75">
      <c r="AA933" s="269"/>
      <c r="AB933" s="269"/>
    </row>
    <row r="934" spans="27:28" ht="12.75">
      <c r="AA934" s="269"/>
      <c r="AB934" s="269"/>
    </row>
    <row r="935" spans="27:28" ht="12.75">
      <c r="AA935" s="269"/>
      <c r="AB935" s="269"/>
    </row>
    <row r="936" spans="27:28" ht="12.75">
      <c r="AA936" s="269"/>
      <c r="AB936" s="269"/>
    </row>
    <row r="937" spans="27:28" ht="12.75">
      <c r="AA937" s="269"/>
      <c r="AB937" s="269"/>
    </row>
    <row r="938" spans="27:28" ht="12.75">
      <c r="AA938" s="269"/>
      <c r="AB938" s="269"/>
    </row>
    <row r="939" spans="27:28" ht="12.75">
      <c r="AA939" s="269"/>
      <c r="AB939" s="269"/>
    </row>
    <row r="940" spans="27:28" ht="12.75">
      <c r="AA940" s="269"/>
      <c r="AB940" s="269"/>
    </row>
    <row r="941" spans="27:28" ht="12.75">
      <c r="AA941" s="269"/>
      <c r="AB941" s="269"/>
    </row>
    <row r="942" spans="27:28" ht="12.75">
      <c r="AA942" s="269"/>
      <c r="AB942" s="269"/>
    </row>
    <row r="943" spans="27:28" ht="12.75">
      <c r="AA943" s="269"/>
      <c r="AB943" s="269"/>
    </row>
    <row r="944" spans="27:28" ht="12.75">
      <c r="AA944" s="269"/>
      <c r="AB944" s="269"/>
    </row>
    <row r="945" spans="27:28" ht="12.75">
      <c r="AA945" s="269"/>
      <c r="AB945" s="269"/>
    </row>
    <row r="946" spans="27:28" ht="12.75">
      <c r="AA946" s="269"/>
      <c r="AB946" s="269"/>
    </row>
    <row r="947" spans="27:28" ht="12.75">
      <c r="AA947" s="269"/>
      <c r="AB947" s="269"/>
    </row>
    <row r="948" spans="27:28" ht="12.75">
      <c r="AA948" s="269"/>
      <c r="AB948" s="269"/>
    </row>
    <row r="949" spans="27:28" ht="12.75">
      <c r="AA949" s="269"/>
      <c r="AB949" s="269"/>
    </row>
    <row r="950" spans="27:28" ht="12.75">
      <c r="AA950" s="269"/>
      <c r="AB950" s="269"/>
    </row>
    <row r="951" spans="27:28" ht="12.75">
      <c r="AA951" s="269"/>
      <c r="AB951" s="269"/>
    </row>
    <row r="952" spans="27:28" ht="12.75">
      <c r="AA952" s="269"/>
      <c r="AB952" s="269"/>
    </row>
    <row r="953" spans="27:28" ht="12.75">
      <c r="AA953" s="269"/>
      <c r="AB953" s="269"/>
    </row>
    <row r="954" spans="27:28" ht="12.75">
      <c r="AA954" s="269"/>
      <c r="AB954" s="269"/>
    </row>
    <row r="955" spans="27:28" ht="12.75">
      <c r="AA955" s="269"/>
      <c r="AB955" s="269"/>
    </row>
    <row r="956" spans="27:28" ht="12.75">
      <c r="AA956" s="269"/>
      <c r="AB956" s="269"/>
    </row>
    <row r="957" spans="27:28" ht="12.75">
      <c r="AA957" s="269"/>
      <c r="AB957" s="269"/>
    </row>
    <row r="958" spans="27:28" ht="12.75">
      <c r="AA958" s="269"/>
      <c r="AB958" s="269"/>
    </row>
    <row r="959" spans="27:28" ht="12.75">
      <c r="AA959" s="269"/>
      <c r="AB959" s="269"/>
    </row>
    <row r="960" spans="27:28" ht="12.75">
      <c r="AA960" s="269"/>
      <c r="AB960" s="269"/>
    </row>
    <row r="961" spans="27:28" ht="12.75">
      <c r="AA961" s="269"/>
      <c r="AB961" s="269"/>
    </row>
    <row r="962" spans="27:28" ht="12.75">
      <c r="AA962" s="269"/>
      <c r="AB962" s="269"/>
    </row>
    <row r="963" spans="27:28" ht="12.75">
      <c r="AA963" s="269"/>
      <c r="AB963" s="269"/>
    </row>
    <row r="964" spans="27:28" ht="12.75">
      <c r="AA964" s="269"/>
      <c r="AB964" s="269"/>
    </row>
    <row r="965" spans="27:28" ht="12.75">
      <c r="AA965" s="269"/>
      <c r="AB965" s="269"/>
    </row>
    <row r="966" spans="27:28" ht="12.75">
      <c r="AA966" s="269"/>
      <c r="AB966" s="269"/>
    </row>
    <row r="967" spans="27:28" ht="12.75">
      <c r="AA967" s="269"/>
      <c r="AB967" s="269"/>
    </row>
    <row r="968" spans="27:28" ht="12.75">
      <c r="AA968" s="269"/>
      <c r="AB968" s="269"/>
    </row>
    <row r="969" spans="27:28" ht="12.75">
      <c r="AA969" s="269"/>
      <c r="AB969" s="269"/>
    </row>
    <row r="970" spans="27:28" ht="12.75">
      <c r="AA970" s="269"/>
      <c r="AB970" s="269"/>
    </row>
    <row r="971" spans="27:28" ht="12.75">
      <c r="AA971" s="269"/>
      <c r="AB971" s="269"/>
    </row>
    <row r="972" spans="27:28" ht="12.75">
      <c r="AA972" s="269"/>
      <c r="AB972" s="269"/>
    </row>
    <row r="973" spans="27:28" ht="12.75">
      <c r="AA973" s="269"/>
      <c r="AB973" s="269"/>
    </row>
    <row r="974" spans="27:28" ht="12.75">
      <c r="AA974" s="269"/>
      <c r="AB974" s="269"/>
    </row>
    <row r="975" spans="27:28" ht="12.75">
      <c r="AA975" s="269"/>
      <c r="AB975" s="269"/>
    </row>
    <row r="976" spans="27:28" ht="12.75">
      <c r="AA976" s="269"/>
      <c r="AB976" s="269"/>
    </row>
    <row r="977" spans="27:28" ht="12.75">
      <c r="AA977" s="269"/>
      <c r="AB977" s="269"/>
    </row>
    <row r="978" spans="27:28" ht="12.75">
      <c r="AA978" s="269"/>
      <c r="AB978" s="269"/>
    </row>
    <row r="979" spans="27:28" ht="12.75">
      <c r="AA979" s="269"/>
      <c r="AB979" s="269"/>
    </row>
    <row r="980" spans="27:28" ht="12.75">
      <c r="AA980" s="269"/>
      <c r="AB980" s="269"/>
    </row>
    <row r="981" spans="27:28" ht="12.75">
      <c r="AA981" s="269"/>
      <c r="AB981" s="269"/>
    </row>
    <row r="982" spans="27:28" ht="12.75">
      <c r="AA982" s="269"/>
      <c r="AB982" s="269"/>
    </row>
    <row r="983" spans="27:28" ht="12.75">
      <c r="AA983" s="269"/>
      <c r="AB983" s="269"/>
    </row>
    <row r="984" spans="27:28" ht="12.75">
      <c r="AA984" s="269"/>
      <c r="AB984" s="269"/>
    </row>
    <row r="985" spans="27:28" ht="12.75">
      <c r="AA985" s="269"/>
      <c r="AB985" s="269"/>
    </row>
    <row r="986" spans="27:28" ht="12.75">
      <c r="AA986" s="269"/>
      <c r="AB986" s="269"/>
    </row>
    <row r="987" spans="27:28" ht="12.75">
      <c r="AA987" s="269"/>
      <c r="AB987" s="269"/>
    </row>
    <row r="988" spans="27:28" ht="12.75">
      <c r="AA988" s="269"/>
      <c r="AB988" s="269"/>
    </row>
    <row r="989" spans="27:28" ht="12.75">
      <c r="AA989" s="269"/>
      <c r="AB989" s="269"/>
    </row>
    <row r="990" spans="27:28" ht="12.75">
      <c r="AA990" s="269"/>
      <c r="AB990" s="269"/>
    </row>
    <row r="991" spans="27:28" ht="12.75">
      <c r="AA991" s="269"/>
      <c r="AB991" s="269"/>
    </row>
    <row r="992" spans="27:28" ht="12.75">
      <c r="AA992" s="269"/>
      <c r="AB992" s="269"/>
    </row>
    <row r="993" spans="27:28" ht="12.75">
      <c r="AA993" s="269"/>
      <c r="AB993" s="269"/>
    </row>
    <row r="994" spans="27:28" ht="12.75">
      <c r="AA994" s="269"/>
      <c r="AB994" s="269"/>
    </row>
    <row r="995" spans="27:28" ht="12.75">
      <c r="AA995" s="269"/>
      <c r="AB995" s="269"/>
    </row>
    <row r="996" spans="27:28" ht="12.75">
      <c r="AA996" s="269"/>
      <c r="AB996" s="269"/>
    </row>
    <row r="997" spans="27:28" ht="12.75">
      <c r="AA997" s="269"/>
      <c r="AB997" s="269"/>
    </row>
    <row r="998" spans="27:28" ht="12.75">
      <c r="AA998" s="269"/>
      <c r="AB998" s="269"/>
    </row>
    <row r="999" spans="27:28" ht="12.75">
      <c r="AA999" s="269"/>
      <c r="AB999" s="269"/>
    </row>
    <row r="1000" spans="27:28" ht="12.75">
      <c r="AA1000" s="269"/>
      <c r="AB1000" s="269"/>
    </row>
    <row r="1001" spans="27:28" ht="12.75">
      <c r="AA1001" s="269"/>
      <c r="AB1001" s="269"/>
    </row>
  </sheetData>
  <phoneticPr fontId="3" type="noConversion"/>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A41A-E185-4B6E-871B-F04992010952}">
  <sheetPr>
    <outlinePr summaryBelow="0" summaryRight="0"/>
  </sheetPr>
  <dimension ref="A1:AF1019"/>
  <sheetViews>
    <sheetView tabSelected="1" zoomScale="140" zoomScaleNormal="140" workbookViewId="0">
      <pane ySplit="1" topLeftCell="A17" activePane="bottomLeft" state="frozen"/>
      <selection activeCell="H51" sqref="H51"/>
      <selection pane="bottomLeft" activeCell="H51" sqref="H51"/>
    </sheetView>
  </sheetViews>
  <sheetFormatPr defaultColWidth="11.125" defaultRowHeight="15.75" customHeight="1"/>
  <cols>
    <col min="1" max="1" width="3.75" style="313" customWidth="1"/>
    <col min="2" max="12" width="2.75" style="313" customWidth="1"/>
    <col min="13" max="13" width="3.5" style="313" customWidth="1"/>
    <col min="14" max="14" width="4.125" style="313" customWidth="1"/>
    <col min="15" max="15" width="3.625" style="313" customWidth="1"/>
    <col min="16" max="16" width="1.875" style="313" customWidth="1"/>
    <col min="17" max="17" width="2.75" style="313" customWidth="1"/>
    <col min="18" max="18" width="3.75" style="313" customWidth="1"/>
    <col min="19" max="19" width="1.25" style="313" customWidth="1"/>
    <col min="20" max="20" width="2.75" style="313" customWidth="1"/>
    <col min="21" max="21" width="3.625" style="313" customWidth="1"/>
    <col min="22" max="22" width="1.5" style="313" customWidth="1"/>
    <col min="23" max="23" width="2.75" style="313" customWidth="1"/>
    <col min="24" max="24" width="3.625" style="313" customWidth="1"/>
    <col min="25" max="28" width="2.75" style="313" customWidth="1"/>
    <col min="29" max="29" width="3" style="313" customWidth="1"/>
    <col min="30" max="31" width="3.625" style="313" customWidth="1"/>
    <col min="32" max="32" width="4.625" style="313" customWidth="1"/>
    <col min="33" max="16384" width="11.125" style="313"/>
  </cols>
  <sheetData>
    <row r="1" spans="1:32" ht="21" customHeight="1">
      <c r="A1" s="368" t="s">
        <v>262</v>
      </c>
      <c r="B1" s="367"/>
      <c r="C1" s="367"/>
      <c r="D1" s="367"/>
      <c r="E1" s="367"/>
      <c r="F1" s="367"/>
      <c r="G1" s="367"/>
      <c r="H1" s="367"/>
      <c r="I1" s="367"/>
      <c r="J1" s="367"/>
      <c r="K1" s="367"/>
      <c r="L1" s="367"/>
      <c r="M1" s="367"/>
      <c r="N1" s="367"/>
      <c r="O1" s="367"/>
      <c r="P1" s="367"/>
      <c r="Q1" s="367"/>
      <c r="R1" s="367"/>
      <c r="S1" s="367"/>
      <c r="T1" s="367"/>
      <c r="U1" s="367"/>
      <c r="V1" s="367"/>
      <c r="W1" s="367"/>
      <c r="X1" s="367"/>
      <c r="Y1" s="367"/>
      <c r="Z1" s="367"/>
      <c r="AA1" s="367"/>
      <c r="AB1" s="367"/>
      <c r="AC1" s="367"/>
      <c r="AD1" s="367"/>
      <c r="AE1" s="367"/>
      <c r="AF1" s="367"/>
    </row>
    <row r="2" spans="1:32" ht="21" customHeight="1">
      <c r="A2" s="368"/>
      <c r="B2" s="367"/>
      <c r="C2" s="367"/>
      <c r="D2" s="367"/>
      <c r="E2" s="367"/>
      <c r="F2" s="367"/>
      <c r="G2" s="367"/>
      <c r="H2" s="367"/>
      <c r="I2" s="367"/>
      <c r="J2" s="367"/>
      <c r="K2" s="367"/>
      <c r="L2" s="367"/>
      <c r="M2" s="367"/>
      <c r="N2" s="367"/>
      <c r="O2" s="367"/>
      <c r="P2" s="367"/>
      <c r="Q2" s="367"/>
      <c r="R2" s="367"/>
      <c r="S2" s="367"/>
      <c r="T2" s="367"/>
      <c r="U2" s="367"/>
      <c r="V2" s="367"/>
      <c r="W2" s="367"/>
      <c r="X2" s="367"/>
      <c r="Y2" s="367"/>
      <c r="Z2" s="367"/>
      <c r="AA2" s="367"/>
      <c r="AB2" s="367"/>
      <c r="AC2" s="367"/>
      <c r="AD2" s="367"/>
      <c r="AE2" s="367"/>
      <c r="AF2" s="367"/>
    </row>
    <row r="3" spans="1:32" ht="12.75">
      <c r="A3" s="313" t="s">
        <v>261</v>
      </c>
      <c r="B3" s="366"/>
      <c r="C3" s="325"/>
      <c r="D3" s="325"/>
      <c r="E3" s="314">
        <v>4</v>
      </c>
      <c r="J3" s="364" t="s">
        <v>260</v>
      </c>
      <c r="M3" s="325" t="s">
        <v>259</v>
      </c>
      <c r="N3" s="314">
        <v>1</v>
      </c>
      <c r="O3" s="314"/>
      <c r="P3" s="314"/>
      <c r="Q3" s="314">
        <v>2</v>
      </c>
      <c r="R3" s="314"/>
      <c r="S3" s="314"/>
      <c r="T3" s="314">
        <v>3</v>
      </c>
      <c r="U3" s="314"/>
      <c r="V3" s="314"/>
      <c r="W3" s="314">
        <v>4</v>
      </c>
      <c r="AD3" s="314"/>
    </row>
    <row r="4" spans="1:32" ht="12.75">
      <c r="A4" s="313" t="s">
        <v>258</v>
      </c>
      <c r="B4" s="325"/>
      <c r="C4" s="325"/>
      <c r="D4" s="325"/>
      <c r="E4" s="314">
        <v>3</v>
      </c>
      <c r="AD4" s="314"/>
    </row>
    <row r="5" spans="1:32" ht="12.75">
      <c r="A5" s="313" t="s">
        <v>257</v>
      </c>
      <c r="D5" s="314"/>
      <c r="E5" s="365">
        <v>6</v>
      </c>
      <c r="J5" s="364" t="s">
        <v>256</v>
      </c>
      <c r="K5" s="314"/>
      <c r="L5" s="314"/>
      <c r="M5" s="314"/>
      <c r="N5" s="314" t="s">
        <v>20</v>
      </c>
      <c r="P5" s="314"/>
      <c r="Q5" s="314" t="s">
        <v>19</v>
      </c>
      <c r="S5" s="314"/>
      <c r="T5" s="314" t="s">
        <v>18</v>
      </c>
      <c r="V5" s="314"/>
      <c r="W5" s="314" t="s">
        <v>17</v>
      </c>
      <c r="Y5" s="314"/>
      <c r="Z5" s="314"/>
      <c r="AB5" s="314"/>
      <c r="AD5" s="314"/>
      <c r="AE5" s="314"/>
    </row>
    <row r="6" spans="1:32" ht="12.75">
      <c r="A6" s="313" t="s">
        <v>255</v>
      </c>
      <c r="C6" s="314"/>
      <c r="D6" s="314"/>
      <c r="E6" s="314">
        <v>4</v>
      </c>
      <c r="J6" s="314"/>
      <c r="K6" s="314"/>
      <c r="L6" s="314"/>
      <c r="M6" s="314"/>
      <c r="N6" s="314"/>
      <c r="O6" s="351">
        <v>2</v>
      </c>
      <c r="R6" s="351">
        <v>1</v>
      </c>
      <c r="S6" s="314"/>
      <c r="T6" s="314"/>
      <c r="U6" s="351">
        <v>1</v>
      </c>
      <c r="X6" s="351">
        <v>1</v>
      </c>
      <c r="AA6" s="314"/>
      <c r="AB6" s="314"/>
      <c r="AC6" s="314"/>
      <c r="AD6" s="314"/>
      <c r="AE6" s="314"/>
      <c r="AF6" s="314"/>
    </row>
    <row r="7" spans="1:32" ht="12.75">
      <c r="C7" s="314"/>
      <c r="D7" s="314"/>
      <c r="E7" s="314"/>
      <c r="J7" s="314"/>
      <c r="K7" s="314"/>
      <c r="L7" s="314"/>
      <c r="M7" s="314"/>
      <c r="N7" s="314"/>
      <c r="O7" s="351">
        <v>-1</v>
      </c>
      <c r="R7" s="351">
        <v>0</v>
      </c>
      <c r="S7" s="314"/>
      <c r="T7" s="314"/>
      <c r="U7" s="351">
        <v>1</v>
      </c>
      <c r="X7" s="351">
        <v>2</v>
      </c>
      <c r="AA7" s="314"/>
      <c r="AB7" s="314"/>
      <c r="AC7" s="314"/>
      <c r="AD7" s="314"/>
      <c r="AE7" s="314"/>
      <c r="AF7" s="314"/>
    </row>
    <row r="8" spans="1:32" ht="12.75">
      <c r="C8" s="314"/>
      <c r="D8" s="314"/>
      <c r="E8" s="314"/>
      <c r="J8" s="314"/>
      <c r="K8" s="314"/>
      <c r="L8" s="314"/>
      <c r="M8" s="314"/>
      <c r="N8" s="314"/>
      <c r="O8" s="351">
        <v>0</v>
      </c>
      <c r="R8" s="351">
        <v>1</v>
      </c>
      <c r="S8" s="314"/>
      <c r="T8" s="314"/>
      <c r="U8" s="351">
        <v>0</v>
      </c>
      <c r="X8" s="351">
        <v>-1</v>
      </c>
      <c r="AA8" s="314"/>
      <c r="AB8" s="314"/>
      <c r="AC8" s="314"/>
      <c r="AD8" s="314"/>
      <c r="AE8" s="314"/>
      <c r="AF8" s="314"/>
    </row>
    <row r="9" spans="1:32" ht="12.75">
      <c r="C9" s="314"/>
      <c r="D9" s="314"/>
      <c r="E9" s="314"/>
      <c r="J9" s="314"/>
      <c r="K9" s="314"/>
      <c r="L9" s="314"/>
      <c r="M9" s="314"/>
      <c r="N9" s="314"/>
      <c r="O9" s="363">
        <v>1</v>
      </c>
      <c r="R9" s="363">
        <v>0</v>
      </c>
      <c r="S9" s="314"/>
      <c r="T9" s="314"/>
      <c r="U9" s="363">
        <v>0</v>
      </c>
      <c r="X9" s="363">
        <v>2</v>
      </c>
      <c r="AA9" s="314"/>
      <c r="AB9" s="314"/>
      <c r="AC9" s="314"/>
      <c r="AD9" s="314"/>
      <c r="AE9" s="314"/>
      <c r="AF9" s="314"/>
    </row>
    <row r="10" spans="1:32" ht="12.75">
      <c r="A10" s="317"/>
      <c r="B10" s="317"/>
      <c r="D10" s="314"/>
      <c r="J10" s="317" t="s">
        <v>254</v>
      </c>
      <c r="K10" s="314"/>
      <c r="L10" s="314"/>
      <c r="M10" s="314"/>
      <c r="N10" s="314" t="s">
        <v>253</v>
      </c>
      <c r="O10" s="361">
        <v>0</v>
      </c>
      <c r="Q10" s="314" t="s">
        <v>242</v>
      </c>
      <c r="R10" s="361">
        <f t="shared" ref="R10:R15" si="0">O27</f>
        <v>0.99932929973906692</v>
      </c>
      <c r="S10" s="314"/>
      <c r="T10" s="314" t="s">
        <v>241</v>
      </c>
      <c r="U10" s="361">
        <f t="shared" ref="U10:U15" si="1">R27</f>
        <v>0.99927735073811652</v>
      </c>
      <c r="V10" s="314"/>
      <c r="W10" s="314" t="s">
        <v>240</v>
      </c>
      <c r="X10" s="361">
        <f t="shared" ref="X10:X15" si="2">U27</f>
        <v>0.99999551035277756</v>
      </c>
      <c r="Y10" s="314"/>
      <c r="AA10" s="314"/>
      <c r="AB10" s="314"/>
      <c r="AC10" s="314"/>
      <c r="AD10" s="314"/>
      <c r="AE10" s="314"/>
      <c r="AF10" s="314"/>
    </row>
    <row r="11" spans="1:32" ht="12.75">
      <c r="A11" s="317"/>
      <c r="B11" s="317"/>
      <c r="D11" s="314"/>
      <c r="J11" s="317"/>
      <c r="K11" s="314"/>
      <c r="L11" s="314"/>
      <c r="M11" s="314"/>
      <c r="N11" s="314"/>
      <c r="O11" s="361">
        <v>0</v>
      </c>
      <c r="Q11" s="314"/>
      <c r="R11" s="361">
        <f t="shared" si="0"/>
        <v>-0.76159415595576485</v>
      </c>
      <c r="S11" s="314"/>
      <c r="T11" s="314"/>
      <c r="U11" s="361">
        <f t="shared" si="1"/>
        <v>0.74606799844559946</v>
      </c>
      <c r="V11" s="314"/>
      <c r="W11" s="314"/>
      <c r="X11" s="361">
        <f t="shared" si="2"/>
        <v>0.9517120109620244</v>
      </c>
      <c r="Y11" s="314"/>
      <c r="AA11" s="314"/>
      <c r="AB11" s="314"/>
      <c r="AC11" s="314"/>
      <c r="AD11" s="314"/>
      <c r="AE11" s="314"/>
      <c r="AF11" s="314"/>
    </row>
    <row r="12" spans="1:32" ht="12.75">
      <c r="A12" s="317"/>
      <c r="B12" s="317"/>
      <c r="D12" s="314"/>
      <c r="J12" s="317"/>
      <c r="K12" s="314"/>
      <c r="L12" s="314"/>
      <c r="M12" s="314"/>
      <c r="N12" s="314"/>
      <c r="O12" s="361">
        <v>0</v>
      </c>
      <c r="Q12" s="314"/>
      <c r="R12" s="361">
        <f t="shared" si="0"/>
        <v>0.76159415595576485</v>
      </c>
      <c r="S12" s="314"/>
      <c r="T12" s="314"/>
      <c r="U12" s="361">
        <f t="shared" si="1"/>
        <v>0.99883923596754132</v>
      </c>
      <c r="V12" s="314"/>
      <c r="W12" s="314"/>
      <c r="X12" s="361">
        <f t="shared" si="2"/>
        <v>0.99979525136561187</v>
      </c>
      <c r="Y12" s="314"/>
      <c r="AA12" s="314"/>
      <c r="AB12" s="314"/>
      <c r="AC12" s="314"/>
      <c r="AD12" s="314"/>
      <c r="AE12" s="314"/>
      <c r="AF12" s="314"/>
    </row>
    <row r="13" spans="1:32" ht="12.75">
      <c r="A13" s="317"/>
      <c r="B13" s="317"/>
      <c r="D13" s="314"/>
      <c r="J13" s="317"/>
      <c r="K13" s="314"/>
      <c r="L13" s="314"/>
      <c r="M13" s="314"/>
      <c r="N13" s="314"/>
      <c r="O13" s="361">
        <v>0</v>
      </c>
      <c r="Q13" s="314"/>
      <c r="R13" s="361">
        <f t="shared" si="0"/>
        <v>0.99932929973906692</v>
      </c>
      <c r="S13" s="314"/>
      <c r="T13" s="314"/>
      <c r="U13" s="361">
        <f t="shared" si="1"/>
        <v>0.997943762047795</v>
      </c>
      <c r="V13" s="314"/>
      <c r="W13" s="314"/>
      <c r="X13" s="361">
        <f t="shared" si="2"/>
        <v>0.99995378482425179</v>
      </c>
      <c r="Y13" s="314"/>
      <c r="AA13" s="314"/>
      <c r="AB13" s="314"/>
      <c r="AC13" s="314"/>
      <c r="AD13" s="314"/>
      <c r="AE13" s="314"/>
      <c r="AF13" s="314"/>
    </row>
    <row r="14" spans="1:32" ht="12.75">
      <c r="A14" s="317"/>
      <c r="B14" s="317"/>
      <c r="D14" s="314"/>
      <c r="E14" s="314"/>
      <c r="F14" s="314"/>
      <c r="G14" s="314"/>
      <c r="H14" s="314"/>
      <c r="I14" s="314"/>
      <c r="J14" s="314"/>
      <c r="K14" s="314"/>
      <c r="L14" s="314"/>
      <c r="M14" s="314"/>
      <c r="N14" s="314"/>
      <c r="O14" s="361">
        <v>0</v>
      </c>
      <c r="P14" s="338"/>
      <c r="Q14" s="362"/>
      <c r="R14" s="361">
        <f t="shared" si="0"/>
        <v>-0.76159415595576485</v>
      </c>
      <c r="S14" s="338"/>
      <c r="T14" s="362"/>
      <c r="U14" s="361">
        <f t="shared" si="1"/>
        <v>0.83439534587696074</v>
      </c>
      <c r="V14" s="338"/>
      <c r="W14" s="362"/>
      <c r="X14" s="361">
        <f t="shared" si="2"/>
        <v>0.64253135804329464</v>
      </c>
      <c r="Y14" s="314"/>
      <c r="AA14" s="314"/>
      <c r="AB14" s="314"/>
      <c r="AC14" s="314"/>
      <c r="AD14" s="314"/>
      <c r="AE14" s="314"/>
      <c r="AF14" s="314"/>
    </row>
    <row r="15" spans="1:32" ht="12.75">
      <c r="A15" s="317"/>
      <c r="B15" s="317"/>
      <c r="D15" s="314"/>
      <c r="E15" s="314"/>
      <c r="F15" s="314"/>
      <c r="G15" s="314"/>
      <c r="H15" s="314"/>
      <c r="I15" s="314"/>
      <c r="J15" s="314"/>
      <c r="K15" s="314"/>
      <c r="L15" s="314"/>
      <c r="M15" s="314"/>
      <c r="N15" s="314"/>
      <c r="O15" s="361">
        <v>0</v>
      </c>
      <c r="P15" s="338"/>
      <c r="Q15" s="338"/>
      <c r="R15" s="361">
        <f t="shared" si="0"/>
        <v>0.96402758007581701</v>
      </c>
      <c r="S15" s="338"/>
      <c r="T15" s="314"/>
      <c r="U15" s="361">
        <f t="shared" si="1"/>
        <v>0.76131233514305174</v>
      </c>
      <c r="V15" s="338"/>
      <c r="W15" s="314"/>
      <c r="X15" s="361">
        <f t="shared" si="2"/>
        <v>0.95007123368964608</v>
      </c>
      <c r="Y15" s="314"/>
      <c r="AA15" s="314"/>
      <c r="AB15" s="314"/>
      <c r="AC15" s="314"/>
      <c r="AD15" s="314"/>
      <c r="AE15" s="314"/>
      <c r="AF15" s="314"/>
    </row>
    <row r="16" spans="1:32" ht="12.75">
      <c r="A16" s="317"/>
      <c r="B16" s="317"/>
      <c r="D16" s="314"/>
      <c r="E16" s="314"/>
      <c r="F16" s="314"/>
      <c r="G16" s="314"/>
      <c r="H16" s="314"/>
      <c r="I16" s="314"/>
      <c r="J16" s="314"/>
      <c r="K16" s="314"/>
      <c r="L16" s="314"/>
      <c r="M16" s="314"/>
      <c r="N16" s="314"/>
      <c r="O16" s="314">
        <v>1</v>
      </c>
      <c r="P16" s="338"/>
      <c r="Q16" s="338"/>
      <c r="R16" s="314">
        <v>1</v>
      </c>
      <c r="S16" s="338"/>
      <c r="T16" s="314"/>
      <c r="U16" s="314">
        <v>1</v>
      </c>
      <c r="V16" s="338"/>
      <c r="W16" s="314"/>
      <c r="X16" s="314">
        <v>1</v>
      </c>
      <c r="Y16" s="314"/>
      <c r="AA16" s="314"/>
      <c r="AB16" s="314"/>
      <c r="AC16" s="314"/>
      <c r="AD16" s="314"/>
      <c r="AE16" s="314"/>
      <c r="AF16" s="314"/>
    </row>
    <row r="17" spans="1:32" ht="12.75">
      <c r="B17" s="314"/>
      <c r="C17" s="314"/>
      <c r="D17" s="314"/>
      <c r="F17" s="314"/>
      <c r="G17" s="314"/>
      <c r="H17" s="314"/>
      <c r="I17" s="314"/>
      <c r="J17" s="314"/>
      <c r="K17" s="314"/>
      <c r="L17" s="314"/>
      <c r="O17" s="314" t="s">
        <v>8</v>
      </c>
      <c r="P17" s="338"/>
      <c r="Q17" s="360"/>
      <c r="R17" s="314" t="s">
        <v>8</v>
      </c>
      <c r="S17" s="338"/>
      <c r="U17" s="314" t="s">
        <v>8</v>
      </c>
      <c r="V17" s="338"/>
      <c r="X17" s="314" t="s">
        <v>8</v>
      </c>
      <c r="Y17" s="314"/>
      <c r="AA17" s="314"/>
      <c r="AB17" s="314"/>
      <c r="AC17" s="314"/>
      <c r="AD17" s="314"/>
      <c r="AE17" s="314"/>
      <c r="AF17" s="314"/>
    </row>
    <row r="18" spans="1:32" ht="12.75">
      <c r="B18" s="333" t="s">
        <v>252</v>
      </c>
      <c r="C18" s="314"/>
      <c r="D18" s="314"/>
      <c r="E18" s="325"/>
      <c r="F18" s="333" t="s">
        <v>251</v>
      </c>
      <c r="G18" s="333"/>
      <c r="H18" s="333"/>
      <c r="I18" s="333"/>
      <c r="J18" s="314"/>
      <c r="K18" s="314"/>
      <c r="L18" s="333" t="s">
        <v>250</v>
      </c>
      <c r="M18" s="325"/>
      <c r="N18" s="343" t="s">
        <v>249</v>
      </c>
      <c r="P18" s="338"/>
      <c r="Q18" s="360"/>
      <c r="S18" s="338"/>
      <c r="V18" s="338"/>
      <c r="Y18" s="314"/>
      <c r="AA18" s="314"/>
      <c r="AB18" s="314"/>
      <c r="AC18" s="314"/>
      <c r="AD18" s="314"/>
      <c r="AE18" s="314"/>
      <c r="AF18" s="314"/>
    </row>
    <row r="19" spans="1:32" ht="12.75">
      <c r="B19" s="359">
        <v>1</v>
      </c>
      <c r="C19" s="358">
        <v>0</v>
      </c>
      <c r="D19" s="358">
        <v>-1</v>
      </c>
      <c r="E19" s="358">
        <v>1</v>
      </c>
      <c r="F19" s="357">
        <v>1</v>
      </c>
      <c r="G19" s="357">
        <v>1</v>
      </c>
      <c r="H19" s="357">
        <v>1</v>
      </c>
      <c r="I19" s="357">
        <v>1</v>
      </c>
      <c r="J19" s="357">
        <v>0</v>
      </c>
      <c r="K19" s="357">
        <v>1</v>
      </c>
      <c r="L19" s="356">
        <v>1</v>
      </c>
      <c r="M19" s="314" t="s">
        <v>10</v>
      </c>
      <c r="N19" s="325" t="s">
        <v>248</v>
      </c>
      <c r="O19" s="344" cm="1">
        <f t="array" ref="O19">MMULT($B19:$L19,O$6:O$16)</f>
        <v>4</v>
      </c>
      <c r="P19" s="338"/>
      <c r="Q19" s="314" t="s">
        <v>247</v>
      </c>
      <c r="R19" s="344" cm="1">
        <f t="array" ref="R19">MMULT($B19:$L19,R$6:R$16)</f>
        <v>3.962686179553951</v>
      </c>
      <c r="S19" s="338"/>
      <c r="T19" s="314" t="s">
        <v>246</v>
      </c>
      <c r="U19" s="344" cm="1">
        <f t="array" ref="U19">MMULT($B19:$L19,U$6:U$16)</f>
        <v>6.503440682342104</v>
      </c>
      <c r="V19" s="338"/>
      <c r="W19" s="314" t="s">
        <v>245</v>
      </c>
      <c r="X19" s="344" cm="1">
        <f t="array" ref="X19">MMULT($B19:$L19,X$6:X$16)</f>
        <v>9.9015277911943116</v>
      </c>
      <c r="Y19" s="314"/>
      <c r="AA19" s="314"/>
      <c r="AC19" s="314"/>
      <c r="AD19" s="314"/>
      <c r="AE19" s="314"/>
    </row>
    <row r="20" spans="1:32" ht="12.75">
      <c r="B20" s="355">
        <v>0</v>
      </c>
      <c r="C20" s="354">
        <v>1</v>
      </c>
      <c r="D20" s="354">
        <v>0</v>
      </c>
      <c r="E20" s="354">
        <v>0</v>
      </c>
      <c r="F20" s="350">
        <v>0</v>
      </c>
      <c r="G20" s="350">
        <v>-1</v>
      </c>
      <c r="H20" s="350">
        <v>0</v>
      </c>
      <c r="I20" s="350">
        <v>0</v>
      </c>
      <c r="J20" s="350">
        <v>1</v>
      </c>
      <c r="K20" s="350">
        <v>1</v>
      </c>
      <c r="L20" s="353">
        <v>0</v>
      </c>
      <c r="M20" s="314" t="s">
        <v>10</v>
      </c>
      <c r="N20" s="325"/>
      <c r="O20" s="344" cm="1">
        <f t="array" ref="O20">MMULT($B20:$L20,O$6:O$16)</f>
        <v>-1</v>
      </c>
      <c r="P20" s="338"/>
      <c r="Q20" s="314"/>
      <c r="R20" s="344" cm="1">
        <f t="array" ref="R20">MMULT($B20:$L20,R$6:R$16)</f>
        <v>0.96402758007581701</v>
      </c>
      <c r="S20" s="338"/>
      <c r="T20" s="314"/>
      <c r="U20" s="344" cm="1">
        <f t="array" ref="U20">MMULT($B20:$L20,U$6:U$16)</f>
        <v>1.849639682574413</v>
      </c>
      <c r="V20" s="338"/>
      <c r="W20" s="314"/>
      <c r="X20" s="344" cm="1">
        <f t="array" ref="X20">MMULT($B20:$L20,X$6:X$16)</f>
        <v>2.6408905807709164</v>
      </c>
      <c r="Y20" s="314"/>
      <c r="AA20" s="314"/>
      <c r="AC20" s="314"/>
      <c r="AD20" s="314"/>
      <c r="AE20" s="314"/>
    </row>
    <row r="21" spans="1:32" ht="12.75">
      <c r="B21" s="355">
        <v>0</v>
      </c>
      <c r="C21" s="354">
        <v>0</v>
      </c>
      <c r="D21" s="354">
        <v>1</v>
      </c>
      <c r="E21" s="354">
        <v>0</v>
      </c>
      <c r="F21" s="350">
        <v>0</v>
      </c>
      <c r="G21" s="350">
        <v>0</v>
      </c>
      <c r="H21" s="350">
        <v>2</v>
      </c>
      <c r="I21" s="350">
        <v>0</v>
      </c>
      <c r="J21" s="350">
        <v>1</v>
      </c>
      <c r="K21" s="350">
        <v>1</v>
      </c>
      <c r="L21" s="353">
        <v>1</v>
      </c>
      <c r="M21" s="314" t="s">
        <v>10</v>
      </c>
      <c r="N21" s="325"/>
      <c r="O21" s="344" cm="1">
        <f t="array" ref="O21">MMULT($B21:$L21,O$6:O$16)</f>
        <v>1</v>
      </c>
      <c r="P21" s="338"/>
      <c r="Q21" s="314"/>
      <c r="R21" s="344" cm="1">
        <f t="array" ref="R21">MMULT($B21:$L21,R$6:R$16)</f>
        <v>3.7256217360315818</v>
      </c>
      <c r="S21" s="338"/>
      <c r="T21" s="314"/>
      <c r="U21" s="344" cm="1">
        <f t="array" ref="U21">MMULT($B21:$L21,U$6:U$16)</f>
        <v>4.5933861529550946</v>
      </c>
      <c r="V21" s="338"/>
      <c r="W21" s="314"/>
      <c r="X21" s="344" cm="1">
        <f t="array" ref="X21">MMULT($B21:$L21,X$6:X$16)</f>
        <v>3.5921930944641645</v>
      </c>
      <c r="Y21" s="314"/>
      <c r="AA21" s="314"/>
      <c r="AC21" s="314"/>
      <c r="AD21" s="314"/>
      <c r="AE21" s="314"/>
    </row>
    <row r="22" spans="1:32" ht="12.75">
      <c r="B22" s="355">
        <v>1</v>
      </c>
      <c r="C22" s="354">
        <v>-1</v>
      </c>
      <c r="D22" s="354">
        <v>0</v>
      </c>
      <c r="E22" s="354">
        <v>0</v>
      </c>
      <c r="F22" s="350">
        <v>0</v>
      </c>
      <c r="G22" s="350">
        <v>1</v>
      </c>
      <c r="H22" s="350">
        <v>0</v>
      </c>
      <c r="I22" s="350">
        <v>2</v>
      </c>
      <c r="J22" s="350">
        <v>1</v>
      </c>
      <c r="K22" s="350">
        <v>1</v>
      </c>
      <c r="L22" s="353">
        <v>1</v>
      </c>
      <c r="M22" s="314" t="s">
        <v>10</v>
      </c>
      <c r="N22" s="325"/>
      <c r="O22" s="344" cm="1">
        <f t="array" ref="O22">MMULT($B22:$L22,O$6:O$16)</f>
        <v>4</v>
      </c>
      <c r="P22" s="338"/>
      <c r="Q22" s="314"/>
      <c r="R22" s="344" cm="1">
        <f t="array" ref="R22">MMULT($B22:$L22,R$6:R$16)</f>
        <v>3.4394978676424213</v>
      </c>
      <c r="S22" s="338"/>
      <c r="T22" s="314"/>
      <c r="U22" s="344" cm="1">
        <f t="array" ref="U22">MMULT($B22:$L22,U$6:U$16)</f>
        <v>5.3376632035612017</v>
      </c>
      <c r="V22" s="338"/>
      <c r="W22" s="314"/>
      <c r="X22" s="344" cm="1">
        <f t="array" ref="X22">MMULT($B22:$L22,X$6:X$16)</f>
        <v>4.5442221723434688</v>
      </c>
      <c r="Y22" s="314"/>
      <c r="AA22" s="314"/>
      <c r="AC22" s="314"/>
      <c r="AD22" s="314"/>
      <c r="AE22" s="314"/>
    </row>
    <row r="23" spans="1:32" ht="12.75">
      <c r="B23" s="352">
        <v>0</v>
      </c>
      <c r="C23" s="351">
        <v>1</v>
      </c>
      <c r="D23" s="351">
        <v>1</v>
      </c>
      <c r="E23" s="351">
        <v>0</v>
      </c>
      <c r="F23" s="350">
        <v>0</v>
      </c>
      <c r="G23" s="350">
        <v>0</v>
      </c>
      <c r="H23" s="350">
        <v>-1</v>
      </c>
      <c r="I23" s="350">
        <v>0</v>
      </c>
      <c r="J23" s="350">
        <v>0</v>
      </c>
      <c r="K23" s="350">
        <v>1</v>
      </c>
      <c r="L23" s="349">
        <v>0</v>
      </c>
      <c r="M23" s="314" t="s">
        <v>10</v>
      </c>
      <c r="O23" s="344" cm="1">
        <f t="array" ref="O23">MMULT($B23:$L23,O$6:O$16)</f>
        <v>-1</v>
      </c>
      <c r="P23" s="338"/>
      <c r="Q23" s="338"/>
      <c r="R23" s="344" cm="1">
        <f t="array" ref="R23">MMULT($B23:$L23,R$6:R$16)</f>
        <v>1.2024334241200521</v>
      </c>
      <c r="S23" s="338"/>
      <c r="T23" s="314"/>
      <c r="U23" s="344" cm="1">
        <f t="array" ref="U23">MMULT($B23:$L23,U$6:U$16)</f>
        <v>0.76247309917551043</v>
      </c>
      <c r="V23" s="338"/>
      <c r="W23" s="314"/>
      <c r="X23" s="344" cm="1">
        <f t="array" ref="X23">MMULT($B23:$L23,X$6:X$16)</f>
        <v>0.95027598232403421</v>
      </c>
      <c r="Y23" s="314"/>
      <c r="Z23" s="314"/>
      <c r="AA23" s="314"/>
      <c r="AB23" s="314"/>
      <c r="AC23" s="314"/>
      <c r="AD23" s="314"/>
      <c r="AE23" s="314"/>
      <c r="AF23" s="314"/>
    </row>
    <row r="24" spans="1:32" ht="12.75">
      <c r="B24" s="348">
        <v>1</v>
      </c>
      <c r="C24" s="347">
        <v>-1</v>
      </c>
      <c r="D24" s="347">
        <v>0</v>
      </c>
      <c r="E24" s="347">
        <v>0</v>
      </c>
      <c r="F24" s="346">
        <v>1</v>
      </c>
      <c r="G24" s="346">
        <v>0</v>
      </c>
      <c r="H24" s="346">
        <v>1</v>
      </c>
      <c r="I24" s="346">
        <v>0</v>
      </c>
      <c r="J24" s="346">
        <v>1</v>
      </c>
      <c r="K24" s="346">
        <v>0</v>
      </c>
      <c r="L24" s="345">
        <v>-1</v>
      </c>
      <c r="M24" s="314" t="s">
        <v>10</v>
      </c>
      <c r="O24" s="344" cm="1">
        <f t="array" ref="O24">MMULT($B24:$L24,O$6:O$16)</f>
        <v>2</v>
      </c>
      <c r="P24" s="338"/>
      <c r="Q24" s="338"/>
      <c r="R24" s="344" cm="1">
        <f t="array" ref="R24">MMULT($B24:$L24,R$6:R$16)</f>
        <v>0.99932929973906681</v>
      </c>
      <c r="S24" s="338"/>
      <c r="T24" s="314"/>
      <c r="U24" s="344" cm="1">
        <f t="array" ref="U24">MMULT($B24:$L24,U$6:U$16)</f>
        <v>1.8325119325826185</v>
      </c>
      <c r="V24" s="338"/>
      <c r="W24" s="314"/>
      <c r="X24" s="344" cm="1">
        <f t="array" ref="X24">MMULT($B24:$L24,X$6:X$16)</f>
        <v>0.64232211976168418</v>
      </c>
      <c r="Y24" s="314"/>
      <c r="Z24" s="314"/>
      <c r="AA24" s="314"/>
      <c r="AB24" s="314"/>
      <c r="AC24" s="314"/>
      <c r="AD24" s="314"/>
      <c r="AE24" s="314"/>
      <c r="AF24" s="343"/>
    </row>
    <row r="25" spans="1:32" ht="25.5" customHeight="1">
      <c r="C25" s="314"/>
      <c r="D25" s="314"/>
      <c r="E25" s="314"/>
      <c r="F25" s="314"/>
      <c r="G25" s="314"/>
      <c r="H25" s="314"/>
      <c r="I25" s="314"/>
      <c r="J25" s="314"/>
      <c r="K25" s="314"/>
      <c r="L25" s="314"/>
      <c r="M25" s="314"/>
      <c r="N25" s="342" t="s">
        <v>244</v>
      </c>
      <c r="O25" s="339" t="s">
        <v>193</v>
      </c>
      <c r="P25" s="340"/>
      <c r="Q25" s="341"/>
      <c r="R25" s="339" t="s">
        <v>193</v>
      </c>
      <c r="S25" s="340"/>
      <c r="T25" s="337"/>
      <c r="U25" s="339" t="s">
        <v>193</v>
      </c>
      <c r="V25" s="340"/>
      <c r="W25" s="337"/>
      <c r="X25" s="339" t="s">
        <v>193</v>
      </c>
      <c r="Y25" s="314"/>
      <c r="AA25" s="314"/>
      <c r="AB25" s="314"/>
      <c r="AC25" s="314"/>
      <c r="AD25" s="314"/>
      <c r="AE25" s="314"/>
    </row>
    <row r="26" spans="1:32" ht="12.75">
      <c r="D26" s="314"/>
      <c r="E26" s="314"/>
      <c r="F26" s="335"/>
      <c r="G26" s="335"/>
      <c r="H26" s="335"/>
      <c r="I26" s="335"/>
      <c r="N26" s="316" t="s">
        <v>243</v>
      </c>
      <c r="O26" s="332"/>
      <c r="P26" s="338"/>
      <c r="Q26" s="314"/>
      <c r="R26" s="332"/>
      <c r="S26" s="338"/>
      <c r="T26" s="325"/>
      <c r="U26" s="332"/>
      <c r="V26" s="338"/>
      <c r="W26" s="314"/>
      <c r="X26" s="332"/>
      <c r="Y26" s="314"/>
      <c r="AA26" s="314"/>
      <c r="AC26" s="314"/>
      <c r="AD26" s="314"/>
      <c r="AE26" s="314"/>
      <c r="AF26" s="316"/>
    </row>
    <row r="27" spans="1:32" ht="12.75">
      <c r="D27" s="314"/>
      <c r="E27" s="314"/>
      <c r="F27" s="335"/>
      <c r="G27" s="335"/>
      <c r="H27" s="335"/>
      <c r="I27" s="335"/>
      <c r="N27" s="314" t="s">
        <v>242</v>
      </c>
      <c r="O27" s="321">
        <f t="shared" ref="O27:O32" si="3">TANH(O19)</f>
        <v>0.99932929973906692</v>
      </c>
      <c r="P27" s="338"/>
      <c r="Q27" s="314" t="s">
        <v>241</v>
      </c>
      <c r="R27" s="321">
        <f t="shared" ref="R27:R32" si="4">TANH(R19)</f>
        <v>0.99927735073811652</v>
      </c>
      <c r="S27" s="338"/>
      <c r="T27" s="325" t="s">
        <v>240</v>
      </c>
      <c r="U27" s="321">
        <f t="shared" ref="U27:U32" si="5">TANH(U19)</f>
        <v>0.99999551035277756</v>
      </c>
      <c r="V27" s="338"/>
      <c r="W27" s="314" t="s">
        <v>239</v>
      </c>
      <c r="X27" s="336">
        <f t="shared" ref="X27:X32" si="6">TANH(X19)</f>
        <v>0.99999999498036374</v>
      </c>
      <c r="Y27" s="314"/>
      <c r="AA27" s="314"/>
      <c r="AC27" s="314"/>
      <c r="AD27" s="314"/>
      <c r="AE27" s="314"/>
    </row>
    <row r="28" spans="1:32" ht="12.75">
      <c r="D28" s="314"/>
      <c r="E28" s="314"/>
      <c r="F28" s="335"/>
      <c r="G28" s="335"/>
      <c r="H28" s="335"/>
      <c r="I28" s="335"/>
      <c r="N28" s="314"/>
      <c r="O28" s="321">
        <f t="shared" si="3"/>
        <v>-0.76159415595576485</v>
      </c>
      <c r="P28" s="338"/>
      <c r="Q28" s="314"/>
      <c r="R28" s="321">
        <f t="shared" si="4"/>
        <v>0.74606799844559946</v>
      </c>
      <c r="S28" s="338"/>
      <c r="T28" s="325"/>
      <c r="U28" s="321">
        <f t="shared" si="5"/>
        <v>0.9517120109620244</v>
      </c>
      <c r="V28" s="338"/>
      <c r="W28" s="314"/>
      <c r="X28" s="336">
        <f t="shared" si="6"/>
        <v>0.98988468303489097</v>
      </c>
      <c r="Y28" s="314"/>
      <c r="AA28" s="314"/>
      <c r="AC28" s="314"/>
      <c r="AD28" s="314"/>
      <c r="AE28" s="314"/>
    </row>
    <row r="29" spans="1:32" ht="12.75">
      <c r="D29" s="314"/>
      <c r="E29" s="314"/>
      <c r="F29" s="335"/>
      <c r="G29" s="335"/>
      <c r="H29" s="335"/>
      <c r="I29" s="335"/>
      <c r="N29" s="314"/>
      <c r="O29" s="321">
        <f t="shared" si="3"/>
        <v>0.76159415595576485</v>
      </c>
      <c r="P29" s="338"/>
      <c r="Q29" s="314"/>
      <c r="R29" s="321">
        <f t="shared" si="4"/>
        <v>0.99883923596754132</v>
      </c>
      <c r="S29" s="338"/>
      <c r="T29" s="325"/>
      <c r="U29" s="321">
        <f t="shared" si="5"/>
        <v>0.99979525136561187</v>
      </c>
      <c r="V29" s="338"/>
      <c r="W29" s="314"/>
      <c r="X29" s="336">
        <f t="shared" si="6"/>
        <v>0.99848448059215689</v>
      </c>
      <c r="Y29" s="314"/>
      <c r="AA29" s="314"/>
      <c r="AC29" s="314"/>
      <c r="AD29" s="314"/>
      <c r="AE29" s="314"/>
    </row>
    <row r="30" spans="1:32" ht="12.75">
      <c r="D30" s="314"/>
      <c r="E30" s="314"/>
      <c r="F30" s="335"/>
      <c r="G30" s="335"/>
      <c r="H30" s="335"/>
      <c r="I30" s="335"/>
      <c r="N30" s="314"/>
      <c r="O30" s="321">
        <f t="shared" si="3"/>
        <v>0.99932929973906692</v>
      </c>
      <c r="P30" s="338"/>
      <c r="Q30" s="314"/>
      <c r="R30" s="321">
        <f t="shared" si="4"/>
        <v>0.997943762047795</v>
      </c>
      <c r="S30" s="338"/>
      <c r="T30" s="325"/>
      <c r="U30" s="321">
        <f t="shared" si="5"/>
        <v>0.99995378482425179</v>
      </c>
      <c r="V30" s="338"/>
      <c r="W30" s="314"/>
      <c r="X30" s="336">
        <f t="shared" si="6"/>
        <v>0.99977409818983809</v>
      </c>
      <c r="Y30" s="314"/>
      <c r="AA30" s="314"/>
      <c r="AC30" s="314"/>
      <c r="AD30" s="314"/>
      <c r="AE30" s="314"/>
    </row>
    <row r="31" spans="1:32" ht="12.75">
      <c r="D31" s="314"/>
      <c r="E31" s="314"/>
      <c r="F31" s="335"/>
      <c r="G31" s="335"/>
      <c r="H31" s="335"/>
      <c r="I31" s="335"/>
      <c r="N31" s="314"/>
      <c r="O31" s="321">
        <f t="shared" si="3"/>
        <v>-0.76159415595576485</v>
      </c>
      <c r="P31" s="338"/>
      <c r="Q31" s="338"/>
      <c r="R31" s="321">
        <f t="shared" si="4"/>
        <v>0.83439534587696074</v>
      </c>
      <c r="S31" s="338"/>
      <c r="T31" s="314"/>
      <c r="U31" s="321">
        <f t="shared" si="5"/>
        <v>0.64253135804329464</v>
      </c>
      <c r="V31" s="338"/>
      <c r="W31" s="337"/>
      <c r="X31" s="336">
        <f t="shared" si="6"/>
        <v>0.73990796877074005</v>
      </c>
      <c r="Y31" s="314"/>
      <c r="Z31" s="314"/>
      <c r="AA31" s="314"/>
      <c r="AB31" s="314"/>
      <c r="AC31" s="314"/>
      <c r="AD31" s="314"/>
      <c r="AE31" s="314"/>
      <c r="AF31" s="314"/>
    </row>
    <row r="32" spans="1:32" ht="12.75">
      <c r="A32" s="317"/>
      <c r="B32" s="317"/>
      <c r="D32" s="314"/>
      <c r="E32" s="314"/>
      <c r="F32" s="314"/>
      <c r="G32" s="314"/>
      <c r="H32" s="314"/>
      <c r="I32" s="314"/>
      <c r="J32" s="314"/>
      <c r="K32" s="314"/>
      <c r="L32" s="314"/>
      <c r="M32" s="314"/>
      <c r="N32" s="314"/>
      <c r="O32" s="321">
        <f t="shared" si="3"/>
        <v>0.96402758007581701</v>
      </c>
      <c r="P32" s="314"/>
      <c r="Q32" s="314"/>
      <c r="R32" s="321">
        <f t="shared" si="4"/>
        <v>0.76131233514305174</v>
      </c>
      <c r="S32" s="314"/>
      <c r="T32" s="314"/>
      <c r="U32" s="321">
        <f t="shared" si="5"/>
        <v>0.95007123368964608</v>
      </c>
      <c r="V32" s="337"/>
      <c r="W32" s="337"/>
      <c r="X32" s="336">
        <f t="shared" si="6"/>
        <v>0.56647858332226053</v>
      </c>
      <c r="Y32" s="314"/>
      <c r="Z32" s="314"/>
      <c r="AA32" s="314"/>
      <c r="AB32" s="314"/>
      <c r="AC32" s="314"/>
      <c r="AD32" s="314"/>
      <c r="AE32" s="314"/>
      <c r="AF32" s="314"/>
    </row>
    <row r="33" spans="6:32" ht="12.75">
      <c r="O33" s="314">
        <v>1</v>
      </c>
      <c r="R33" s="314">
        <v>1</v>
      </c>
      <c r="U33" s="314">
        <v>1</v>
      </c>
      <c r="X33" s="314">
        <v>1</v>
      </c>
      <c r="AC33" s="314"/>
      <c r="AD33" s="314"/>
      <c r="AE33" s="314"/>
    </row>
    <row r="34" spans="6:32" ht="12.75">
      <c r="J34" s="335"/>
      <c r="K34" s="335"/>
      <c r="O34" s="314" t="s">
        <v>8</v>
      </c>
      <c r="R34" s="314" t="s">
        <v>8</v>
      </c>
      <c r="U34" s="314" t="s">
        <v>8</v>
      </c>
      <c r="X34" s="314" t="s">
        <v>8</v>
      </c>
      <c r="AC34" s="314"/>
      <c r="AD34" s="314"/>
      <c r="AE34" s="314"/>
    </row>
    <row r="35" spans="6:32" ht="12.75">
      <c r="F35" s="333" t="s">
        <v>238</v>
      </c>
      <c r="G35" s="333"/>
      <c r="H35" s="333"/>
      <c r="I35" s="333"/>
      <c r="J35" s="334"/>
      <c r="K35" s="334"/>
      <c r="L35" s="333" t="s">
        <v>70</v>
      </c>
      <c r="M35" s="314"/>
      <c r="N35" s="316" t="s">
        <v>237</v>
      </c>
      <c r="O35" s="332"/>
      <c r="Q35" s="325"/>
      <c r="T35" s="325"/>
      <c r="U35" s="332"/>
      <c r="W35" s="325"/>
      <c r="X35" s="332"/>
      <c r="AC35" s="314"/>
      <c r="AD35" s="314"/>
      <c r="AE35" s="314"/>
      <c r="AF35" s="316"/>
    </row>
    <row r="36" spans="6:32" ht="12.75">
      <c r="F36" s="331">
        <v>3</v>
      </c>
      <c r="G36" s="330">
        <v>0</v>
      </c>
      <c r="H36" s="330">
        <v>0</v>
      </c>
      <c r="I36" s="330">
        <v>0</v>
      </c>
      <c r="J36" s="330">
        <v>2</v>
      </c>
      <c r="K36" s="330">
        <v>-1</v>
      </c>
      <c r="L36" s="329">
        <v>-1</v>
      </c>
      <c r="M36" s="314" t="s">
        <v>10</v>
      </c>
      <c r="N36" s="325" t="s">
        <v>236</v>
      </c>
      <c r="O36" s="321" cm="1">
        <f t="array" ref="O36">MMULT($F36:$L36,O$27:O$33)</f>
        <v>-0.48922799277014584</v>
      </c>
      <c r="Q36" s="325" t="s">
        <v>235</v>
      </c>
      <c r="R36" s="321" cm="1">
        <f t="array" ref="R36">MMULT($F36:$L36,R$27:R$33)</f>
        <v>2.9053104088252195</v>
      </c>
      <c r="T36" s="325" t="s">
        <v>234</v>
      </c>
      <c r="U36" s="321" cm="1">
        <f t="array" ref="U36">MMULT($F36:$L36,U$27:U$33)</f>
        <v>2.334978013455276</v>
      </c>
      <c r="W36" s="325" t="s">
        <v>233</v>
      </c>
      <c r="X36" s="321" cm="1">
        <f t="array" ref="X36">MMULT($F36:$L36,X$27:X$33)</f>
        <v>2.9133373391603108</v>
      </c>
      <c r="AC36" s="314"/>
      <c r="AD36" s="314"/>
      <c r="AE36" s="314"/>
      <c r="AF36" s="316"/>
    </row>
    <row r="37" spans="6:32" ht="12.75">
      <c r="F37" s="328">
        <v>0</v>
      </c>
      <c r="G37" s="327">
        <v>1</v>
      </c>
      <c r="H37" s="327">
        <v>0</v>
      </c>
      <c r="I37" s="327">
        <v>-1</v>
      </c>
      <c r="J37" s="327">
        <v>0</v>
      </c>
      <c r="K37" s="327">
        <v>0</v>
      </c>
      <c r="L37" s="326">
        <v>0</v>
      </c>
      <c r="M37" s="314" t="s">
        <v>10</v>
      </c>
      <c r="N37" s="316"/>
      <c r="O37" s="321" cm="1">
        <f t="array" ref="O37">MMULT($F37:$L37,O$27:O$33)</f>
        <v>-1.7609234556948317</v>
      </c>
      <c r="Q37" s="325"/>
      <c r="R37" s="321" cm="1">
        <f t="array" ref="R37">MMULT($F37:$L37,R$27:R$33)</f>
        <v>-0.25187576360219555</v>
      </c>
      <c r="T37" s="325"/>
      <c r="U37" s="321" cm="1">
        <f t="array" ref="U37">MMULT($F37:$L37,U$27:U$33)</f>
        <v>-4.8241773862227388E-2</v>
      </c>
      <c r="W37" s="325"/>
      <c r="X37" s="321" cm="1">
        <f t="array" ref="X37">MMULT($F37:$L37,X$27:X$33)</f>
        <v>-9.8894151549471232E-3</v>
      </c>
      <c r="AC37" s="314"/>
      <c r="AD37" s="314"/>
      <c r="AE37" s="314"/>
      <c r="AF37" s="316"/>
    </row>
    <row r="38" spans="6:32" ht="12.75">
      <c r="F38" s="324">
        <v>3</v>
      </c>
      <c r="G38" s="323">
        <v>0</v>
      </c>
      <c r="H38" s="323">
        <v>2</v>
      </c>
      <c r="I38" s="323">
        <v>0</v>
      </c>
      <c r="J38" s="323">
        <v>1</v>
      </c>
      <c r="K38" s="323">
        <v>0</v>
      </c>
      <c r="L38" s="322">
        <v>-2</v>
      </c>
      <c r="M38" s="314" t="s">
        <v>10</v>
      </c>
      <c r="O38" s="321" cm="1">
        <f t="array" ref="O38">MMULT($F38:$L38,O$27:O$33)</f>
        <v>1.7595820551729662</v>
      </c>
      <c r="R38" s="321" cm="1">
        <f t="array" ref="R38">MMULT($F38:$L38,R$27:R$33)</f>
        <v>3.8299058700263933</v>
      </c>
      <c r="U38" s="321">
        <f t="array" ref="U38">MMULT($F38:$L38,U27:U33)</f>
        <v>3.642108391832851</v>
      </c>
      <c r="X38" s="321" cm="1">
        <f t="array" ref="X38">MMULT($F38:$L38,X$27:X$33)</f>
        <v>3.7368769148961443</v>
      </c>
      <c r="AC38" s="314"/>
      <c r="AD38" s="314"/>
      <c r="AE38" s="314"/>
      <c r="AF38" s="316"/>
    </row>
    <row r="39" spans="6:32" ht="15" customHeight="1">
      <c r="O39" s="314" t="s">
        <v>8</v>
      </c>
      <c r="P39" s="318"/>
      <c r="Q39" s="318"/>
      <c r="R39" s="314" t="s">
        <v>8</v>
      </c>
      <c r="S39" s="318"/>
      <c r="T39" s="318"/>
      <c r="U39" s="314" t="s">
        <v>8</v>
      </c>
      <c r="V39" s="318"/>
      <c r="W39" s="318"/>
      <c r="X39" s="314" t="s">
        <v>8</v>
      </c>
      <c r="AC39" s="314"/>
      <c r="AD39" s="314"/>
      <c r="AE39" s="314"/>
    </row>
    <row r="40" spans="6:32" ht="12.75">
      <c r="M40" s="320" t="s">
        <v>263</v>
      </c>
      <c r="O40" s="319">
        <f>EXP(O36)</f>
        <v>0.61309952879809837</v>
      </c>
      <c r="P40" s="318"/>
      <c r="Q40" s="318"/>
      <c r="R40" s="319">
        <f>EXP(R36)</f>
        <v>18.270914225086013</v>
      </c>
      <c r="S40" s="318"/>
      <c r="T40" s="318"/>
      <c r="U40" s="319">
        <f>EXP(U36)</f>
        <v>10.329232822733475</v>
      </c>
      <c r="V40" s="318"/>
      <c r="W40" s="318"/>
      <c r="X40" s="319">
        <f>EXP(X36)</f>
        <v>18.418163771026506</v>
      </c>
      <c r="AC40" s="314"/>
      <c r="AD40" s="314"/>
      <c r="AE40" s="314"/>
    </row>
    <row r="41" spans="6:32" ht="12.75">
      <c r="O41" s="319">
        <f>EXP(O37)</f>
        <v>0.17188606134859646</v>
      </c>
      <c r="P41" s="318"/>
      <c r="Q41" s="318"/>
      <c r="R41" s="319">
        <f>EXP(R37)</f>
        <v>0.7773413061539276</v>
      </c>
      <c r="S41" s="318"/>
      <c r="T41" s="318"/>
      <c r="U41" s="319">
        <f>EXP(U37)</f>
        <v>0.95290337209586606</v>
      </c>
      <c r="V41" s="318"/>
      <c r="W41" s="318"/>
      <c r="X41" s="319">
        <f>EXP(X37)</f>
        <v>0.99015932431051468</v>
      </c>
      <c r="AC41" s="314"/>
      <c r="AD41" s="314"/>
      <c r="AE41" s="314"/>
    </row>
    <row r="42" spans="6:32" ht="12.75">
      <c r="M42" s="320"/>
      <c r="O42" s="319">
        <f>EXP(O38)</f>
        <v>5.8100086238425401</v>
      </c>
      <c r="P42" s="318"/>
      <c r="Q42" s="318"/>
      <c r="R42" s="319">
        <f>EXP(R38)</f>
        <v>46.058202572767279</v>
      </c>
      <c r="S42" s="318"/>
      <c r="T42" s="318"/>
      <c r="U42" s="319">
        <f>EXP(U38)</f>
        <v>38.17223396751087</v>
      </c>
      <c r="V42" s="318"/>
      <c r="W42" s="318"/>
      <c r="X42" s="319">
        <f>EXP(X38)</f>
        <v>41.966719650202322</v>
      </c>
      <c r="AC42" s="314"/>
      <c r="AD42" s="314"/>
      <c r="AE42" s="314"/>
    </row>
    <row r="43" spans="6:32" ht="12.95" customHeight="1">
      <c r="M43" s="313" t="s">
        <v>96</v>
      </c>
      <c r="O43" s="314" t="s">
        <v>8</v>
      </c>
      <c r="P43" s="318"/>
      <c r="Q43" s="318"/>
      <c r="R43" s="314" t="s">
        <v>8</v>
      </c>
      <c r="S43" s="318"/>
      <c r="T43" s="318"/>
      <c r="U43" s="314" t="s">
        <v>8</v>
      </c>
      <c r="V43" s="318"/>
      <c r="W43" s="318"/>
      <c r="X43" s="314" t="s">
        <v>8</v>
      </c>
      <c r="AC43" s="314"/>
      <c r="AD43" s="314"/>
      <c r="AE43" s="314"/>
    </row>
    <row r="44" spans="6:32" ht="12.75">
      <c r="I44" s="317" t="s">
        <v>231</v>
      </c>
      <c r="N44" s="314" t="s">
        <v>219</v>
      </c>
      <c r="O44" s="315">
        <f>O40/SUM(O$40:O$42)</f>
        <v>9.2964377057010578E-2</v>
      </c>
      <c r="Q44" s="314" t="s">
        <v>218</v>
      </c>
      <c r="R44" s="315">
        <f>R40/SUM(R$40:R$42)</f>
        <v>0.28063136526177368</v>
      </c>
      <c r="T44" s="314" t="s">
        <v>230</v>
      </c>
      <c r="U44" s="315">
        <f>U40/SUM(U$40:U$42)</f>
        <v>0.20886390401548871</v>
      </c>
      <c r="W44" s="314" t="s">
        <v>229</v>
      </c>
      <c r="X44" s="315">
        <f>X40/SUM(X$40:X$42)</f>
        <v>0.30009207239802882</v>
      </c>
      <c r="AC44" s="314"/>
      <c r="AD44" s="314"/>
      <c r="AE44" s="314"/>
      <c r="AF44" s="316"/>
    </row>
    <row r="45" spans="6:32" ht="12.75">
      <c r="O45" s="315">
        <f>O41/SUM(O$40:O$42)</f>
        <v>2.6063110257776041E-2</v>
      </c>
      <c r="R45" s="315">
        <f>R41/SUM(R$40:R$42)</f>
        <v>1.1939542232694167E-2</v>
      </c>
      <c r="U45" s="315">
        <f>U41/SUM(U$40:U$42)</f>
        <v>1.9268335012008857E-2</v>
      </c>
      <c r="X45" s="315">
        <f>X41/SUM(X$40:X$42)</f>
        <v>1.6132930911603775E-2</v>
      </c>
      <c r="AC45" s="314"/>
      <c r="AD45" s="314"/>
      <c r="AE45" s="314"/>
    </row>
    <row r="46" spans="6:32" ht="12.75">
      <c r="O46" s="315">
        <f>O42/SUM(O$40:O$42)</f>
        <v>0.88097251268521337</v>
      </c>
      <c r="R46" s="315">
        <f>R42/SUM(R$40:R$42)</f>
        <v>0.70742909250553221</v>
      </c>
      <c r="U46" s="315">
        <f>U42/SUM(U$40:U$42)</f>
        <v>0.77186776097250243</v>
      </c>
      <c r="X46" s="315">
        <f>X42/SUM(X$40:X$42)</f>
        <v>0.68377499669036734</v>
      </c>
      <c r="AC46" s="314"/>
      <c r="AD46" s="314"/>
      <c r="AE46" s="314"/>
    </row>
    <row r="47" spans="6:32" ht="12.75">
      <c r="AC47" s="314"/>
      <c r="AD47" s="314"/>
      <c r="AE47" s="314"/>
    </row>
    <row r="48" spans="6:32" ht="12.75">
      <c r="AC48" s="314"/>
      <c r="AD48" s="314"/>
      <c r="AE48" s="314"/>
    </row>
    <row r="49" spans="29:31" ht="12.75">
      <c r="AC49" s="314"/>
      <c r="AD49" s="314"/>
      <c r="AE49" s="314"/>
    </row>
    <row r="50" spans="29:31" ht="12.75">
      <c r="AC50" s="314"/>
      <c r="AD50" s="314"/>
      <c r="AE50" s="314"/>
    </row>
    <row r="51" spans="29:31" ht="12.75">
      <c r="AC51" s="314"/>
      <c r="AD51" s="314"/>
      <c r="AE51" s="314"/>
    </row>
    <row r="52" spans="29:31" ht="12.75">
      <c r="AC52" s="314"/>
      <c r="AD52" s="314"/>
      <c r="AE52" s="314"/>
    </row>
    <row r="53" spans="29:31" ht="12.75">
      <c r="AD53" s="314"/>
      <c r="AE53" s="314"/>
    </row>
    <row r="54" spans="29:31" ht="12.75">
      <c r="AD54" s="314"/>
      <c r="AE54" s="314"/>
    </row>
    <row r="55" spans="29:31" ht="12.75">
      <c r="AD55" s="314"/>
      <c r="AE55" s="314"/>
    </row>
    <row r="56" spans="29:31" ht="12.75">
      <c r="AD56" s="314"/>
      <c r="AE56" s="314"/>
    </row>
    <row r="57" spans="29:31" ht="12.75">
      <c r="AD57" s="314"/>
      <c r="AE57" s="314"/>
    </row>
    <row r="58" spans="29:31" ht="12.75">
      <c r="AD58" s="314"/>
      <c r="AE58" s="314"/>
    </row>
    <row r="59" spans="29:31" ht="12.75">
      <c r="AD59" s="314"/>
      <c r="AE59" s="314"/>
    </row>
    <row r="60" spans="29:31" ht="12.75">
      <c r="AD60" s="314"/>
      <c r="AE60" s="314"/>
    </row>
    <row r="61" spans="29:31" ht="12.75">
      <c r="AD61" s="314"/>
      <c r="AE61" s="314"/>
    </row>
    <row r="62" spans="29:31" ht="12.75">
      <c r="AD62" s="314"/>
      <c r="AE62" s="314"/>
    </row>
    <row r="63" spans="29:31" ht="12.75">
      <c r="AD63" s="314"/>
      <c r="AE63" s="314"/>
    </row>
    <row r="64" spans="29:31" ht="12.75">
      <c r="AD64" s="314"/>
      <c r="AE64" s="314"/>
    </row>
    <row r="65" spans="30:31" ht="12.75">
      <c r="AD65" s="314"/>
      <c r="AE65" s="314"/>
    </row>
    <row r="66" spans="30:31" ht="12.75">
      <c r="AD66" s="314"/>
      <c r="AE66" s="314"/>
    </row>
    <row r="67" spans="30:31" ht="12.75">
      <c r="AD67" s="314"/>
      <c r="AE67" s="314"/>
    </row>
    <row r="68" spans="30:31" ht="12.75">
      <c r="AD68" s="314"/>
      <c r="AE68" s="314"/>
    </row>
    <row r="69" spans="30:31" ht="12.75">
      <c r="AD69" s="314"/>
      <c r="AE69" s="314"/>
    </row>
    <row r="70" spans="30:31" ht="12.75">
      <c r="AD70" s="314"/>
      <c r="AE70" s="314"/>
    </row>
    <row r="71" spans="30:31" ht="12.75">
      <c r="AD71" s="314"/>
      <c r="AE71" s="314"/>
    </row>
    <row r="72" spans="30:31" ht="12.75">
      <c r="AD72" s="314"/>
      <c r="AE72" s="314"/>
    </row>
    <row r="73" spans="30:31" ht="12.75">
      <c r="AD73" s="314"/>
      <c r="AE73" s="314"/>
    </row>
    <row r="74" spans="30:31" ht="12.75">
      <c r="AD74" s="314"/>
      <c r="AE74" s="314"/>
    </row>
    <row r="75" spans="30:31" ht="12.75">
      <c r="AD75" s="314"/>
      <c r="AE75" s="314"/>
    </row>
    <row r="76" spans="30:31" ht="12.75">
      <c r="AD76" s="314"/>
      <c r="AE76" s="314"/>
    </row>
    <row r="77" spans="30:31" ht="12.75">
      <c r="AD77" s="314"/>
      <c r="AE77" s="314"/>
    </row>
    <row r="78" spans="30:31" ht="12.75">
      <c r="AD78" s="314"/>
      <c r="AE78" s="314"/>
    </row>
    <row r="79" spans="30:31" ht="12.75">
      <c r="AD79" s="314"/>
      <c r="AE79" s="314"/>
    </row>
    <row r="80" spans="30:31" ht="12.75">
      <c r="AD80" s="314"/>
      <c r="AE80" s="314"/>
    </row>
    <row r="81" spans="30:31" ht="12.75">
      <c r="AD81" s="314"/>
      <c r="AE81" s="314"/>
    </row>
    <row r="82" spans="30:31" ht="12.75">
      <c r="AD82" s="314"/>
      <c r="AE82" s="314"/>
    </row>
    <row r="83" spans="30:31" ht="12.75">
      <c r="AD83" s="314"/>
      <c r="AE83" s="314"/>
    </row>
    <row r="84" spans="30:31" ht="12.75">
      <c r="AD84" s="314"/>
      <c r="AE84" s="314"/>
    </row>
    <row r="85" spans="30:31" ht="12.75">
      <c r="AD85" s="314"/>
      <c r="AE85" s="314"/>
    </row>
    <row r="86" spans="30:31" ht="12.75">
      <c r="AD86" s="314"/>
      <c r="AE86" s="314"/>
    </row>
    <row r="87" spans="30:31" ht="12.75">
      <c r="AD87" s="314"/>
      <c r="AE87" s="314"/>
    </row>
    <row r="88" spans="30:31" ht="12.75">
      <c r="AD88" s="314"/>
      <c r="AE88" s="314"/>
    </row>
    <row r="89" spans="30:31" ht="12.75">
      <c r="AD89" s="314"/>
      <c r="AE89" s="314"/>
    </row>
    <row r="90" spans="30:31" ht="12.75">
      <c r="AD90" s="314"/>
      <c r="AE90" s="314"/>
    </row>
    <row r="91" spans="30:31" ht="12.75">
      <c r="AD91" s="314"/>
      <c r="AE91" s="314"/>
    </row>
    <row r="92" spans="30:31" ht="12.75">
      <c r="AD92" s="314"/>
      <c r="AE92" s="314"/>
    </row>
    <row r="93" spans="30:31" ht="12.75">
      <c r="AD93" s="314"/>
      <c r="AE93" s="314"/>
    </row>
    <row r="94" spans="30:31" ht="12.75">
      <c r="AD94" s="314"/>
      <c r="AE94" s="314"/>
    </row>
    <row r="95" spans="30:31" ht="12.75">
      <c r="AD95" s="314"/>
      <c r="AE95" s="314"/>
    </row>
    <row r="96" spans="30:31" ht="12.75">
      <c r="AD96" s="314"/>
      <c r="AE96" s="314"/>
    </row>
    <row r="97" spans="30:31" ht="12.75">
      <c r="AD97" s="314"/>
      <c r="AE97" s="314"/>
    </row>
    <row r="98" spans="30:31" ht="12.75">
      <c r="AD98" s="314"/>
      <c r="AE98" s="314"/>
    </row>
    <row r="99" spans="30:31" ht="12.75">
      <c r="AD99" s="314"/>
      <c r="AE99" s="314"/>
    </row>
    <row r="100" spans="30:31" ht="12.75">
      <c r="AD100" s="314"/>
      <c r="AE100" s="314"/>
    </row>
    <row r="101" spans="30:31" ht="12.75">
      <c r="AD101" s="314"/>
      <c r="AE101" s="314"/>
    </row>
    <row r="102" spans="30:31" ht="12.75">
      <c r="AD102" s="314"/>
      <c r="AE102" s="314"/>
    </row>
    <row r="103" spans="30:31" ht="12.75">
      <c r="AD103" s="314"/>
      <c r="AE103" s="314"/>
    </row>
    <row r="104" spans="30:31" ht="12.75">
      <c r="AD104" s="314"/>
      <c r="AE104" s="314"/>
    </row>
    <row r="105" spans="30:31" ht="12.75">
      <c r="AD105" s="314"/>
      <c r="AE105" s="314"/>
    </row>
    <row r="106" spans="30:31" ht="12.75">
      <c r="AD106" s="314"/>
      <c r="AE106" s="314"/>
    </row>
    <row r="107" spans="30:31" ht="12.75">
      <c r="AD107" s="314"/>
      <c r="AE107" s="314"/>
    </row>
    <row r="108" spans="30:31" ht="12.75">
      <c r="AD108" s="314"/>
      <c r="AE108" s="314"/>
    </row>
    <row r="109" spans="30:31" ht="12.75">
      <c r="AD109" s="314"/>
      <c r="AE109" s="314"/>
    </row>
    <row r="110" spans="30:31" ht="12.75">
      <c r="AD110" s="314"/>
      <c r="AE110" s="314"/>
    </row>
    <row r="111" spans="30:31" ht="12.75">
      <c r="AD111" s="314"/>
      <c r="AE111" s="314"/>
    </row>
    <row r="112" spans="30:31" ht="12.75">
      <c r="AD112" s="314"/>
      <c r="AE112" s="314"/>
    </row>
    <row r="113" spans="30:31" ht="12.75">
      <c r="AD113" s="314"/>
      <c r="AE113" s="314"/>
    </row>
    <row r="114" spans="30:31" ht="12.75">
      <c r="AD114" s="314"/>
      <c r="AE114" s="314"/>
    </row>
    <row r="115" spans="30:31" ht="12.75">
      <c r="AD115" s="314"/>
      <c r="AE115" s="314"/>
    </row>
    <row r="116" spans="30:31" ht="12.75">
      <c r="AD116" s="314"/>
      <c r="AE116" s="314"/>
    </row>
    <row r="117" spans="30:31" ht="12.75">
      <c r="AD117" s="314"/>
      <c r="AE117" s="314"/>
    </row>
    <row r="118" spans="30:31" ht="12.75">
      <c r="AD118" s="314"/>
      <c r="AE118" s="314"/>
    </row>
    <row r="119" spans="30:31" ht="12.75">
      <c r="AD119" s="314"/>
      <c r="AE119" s="314"/>
    </row>
    <row r="120" spans="30:31" ht="12.75">
      <c r="AD120" s="314"/>
      <c r="AE120" s="314"/>
    </row>
    <row r="121" spans="30:31" ht="12.75">
      <c r="AD121" s="314"/>
      <c r="AE121" s="314"/>
    </row>
    <row r="122" spans="30:31" ht="12.75">
      <c r="AD122" s="314"/>
      <c r="AE122" s="314"/>
    </row>
    <row r="123" spans="30:31" ht="12.75">
      <c r="AD123" s="314"/>
      <c r="AE123" s="314"/>
    </row>
    <row r="124" spans="30:31" ht="12.75">
      <c r="AD124" s="314"/>
      <c r="AE124" s="314"/>
    </row>
    <row r="125" spans="30:31" ht="12.75">
      <c r="AD125" s="314"/>
      <c r="AE125" s="314"/>
    </row>
    <row r="126" spans="30:31" ht="12.75">
      <c r="AD126" s="314"/>
      <c r="AE126" s="314"/>
    </row>
    <row r="127" spans="30:31" ht="12.75">
      <c r="AD127" s="314"/>
      <c r="AE127" s="314"/>
    </row>
    <row r="128" spans="30:31" ht="12.75">
      <c r="AD128" s="314"/>
      <c r="AE128" s="314"/>
    </row>
    <row r="129" spans="30:31" ht="12.75">
      <c r="AD129" s="314"/>
      <c r="AE129" s="314"/>
    </row>
    <row r="130" spans="30:31" ht="12.75">
      <c r="AD130" s="314"/>
      <c r="AE130" s="314"/>
    </row>
    <row r="131" spans="30:31" ht="12.75">
      <c r="AD131" s="314"/>
      <c r="AE131" s="314"/>
    </row>
    <row r="132" spans="30:31" ht="12.75">
      <c r="AD132" s="314"/>
      <c r="AE132" s="314"/>
    </row>
    <row r="133" spans="30:31" ht="12.75">
      <c r="AD133" s="314"/>
      <c r="AE133" s="314"/>
    </row>
    <row r="134" spans="30:31" ht="12.75">
      <c r="AD134" s="314"/>
      <c r="AE134" s="314"/>
    </row>
    <row r="135" spans="30:31" ht="12.75">
      <c r="AD135" s="314"/>
      <c r="AE135" s="314"/>
    </row>
    <row r="136" spans="30:31" ht="12.75">
      <c r="AD136" s="314"/>
      <c r="AE136" s="314"/>
    </row>
    <row r="137" spans="30:31" ht="12.75">
      <c r="AD137" s="314"/>
      <c r="AE137" s="314"/>
    </row>
    <row r="138" spans="30:31" ht="12.75">
      <c r="AD138" s="314"/>
      <c r="AE138" s="314"/>
    </row>
    <row r="139" spans="30:31" ht="12.75">
      <c r="AD139" s="314"/>
      <c r="AE139" s="314"/>
    </row>
    <row r="140" spans="30:31" ht="12.75">
      <c r="AD140" s="314"/>
      <c r="AE140" s="314"/>
    </row>
    <row r="141" spans="30:31" ht="12.75">
      <c r="AD141" s="314"/>
      <c r="AE141" s="314"/>
    </row>
    <row r="142" spans="30:31" ht="12.75">
      <c r="AD142" s="314"/>
      <c r="AE142" s="314"/>
    </row>
    <row r="143" spans="30:31" ht="12.75">
      <c r="AD143" s="314"/>
      <c r="AE143" s="314"/>
    </row>
    <row r="144" spans="30:31" ht="12.75">
      <c r="AD144" s="314"/>
      <c r="AE144" s="314"/>
    </row>
    <row r="145" spans="30:31" ht="12.75">
      <c r="AD145" s="314"/>
      <c r="AE145" s="314"/>
    </row>
    <row r="146" spans="30:31" ht="12.75">
      <c r="AD146" s="314"/>
      <c r="AE146" s="314"/>
    </row>
    <row r="147" spans="30:31" ht="12.75">
      <c r="AD147" s="314"/>
      <c r="AE147" s="314"/>
    </row>
    <row r="148" spans="30:31" ht="12.75">
      <c r="AD148" s="314"/>
      <c r="AE148" s="314"/>
    </row>
    <row r="149" spans="30:31" ht="12.75">
      <c r="AD149" s="314"/>
      <c r="AE149" s="314"/>
    </row>
    <row r="150" spans="30:31" ht="12.75">
      <c r="AD150" s="314"/>
      <c r="AE150" s="314"/>
    </row>
    <row r="151" spans="30:31" ht="12.75">
      <c r="AD151" s="314"/>
      <c r="AE151" s="314"/>
    </row>
    <row r="152" spans="30:31" ht="12.75">
      <c r="AD152" s="314"/>
      <c r="AE152" s="314"/>
    </row>
    <row r="153" spans="30:31" ht="12.75">
      <c r="AD153" s="314"/>
      <c r="AE153" s="314"/>
    </row>
    <row r="154" spans="30:31" ht="12.75">
      <c r="AD154" s="314"/>
      <c r="AE154" s="314"/>
    </row>
    <row r="155" spans="30:31" ht="12.75">
      <c r="AD155" s="314"/>
      <c r="AE155" s="314"/>
    </row>
    <row r="156" spans="30:31" ht="12.75">
      <c r="AD156" s="314"/>
      <c r="AE156" s="314"/>
    </row>
    <row r="157" spans="30:31" ht="12.75">
      <c r="AD157" s="314"/>
      <c r="AE157" s="314"/>
    </row>
    <row r="158" spans="30:31" ht="12.75">
      <c r="AD158" s="314"/>
      <c r="AE158" s="314"/>
    </row>
    <row r="159" spans="30:31" ht="12.75">
      <c r="AD159" s="314"/>
      <c r="AE159" s="314"/>
    </row>
    <row r="160" spans="30:31" ht="12.75">
      <c r="AD160" s="314"/>
      <c r="AE160" s="314"/>
    </row>
    <row r="161" spans="30:31" ht="12.75">
      <c r="AD161" s="314"/>
      <c r="AE161" s="314"/>
    </row>
    <row r="162" spans="30:31" ht="12.75">
      <c r="AD162" s="314"/>
      <c r="AE162" s="314"/>
    </row>
    <row r="163" spans="30:31" ht="12.75">
      <c r="AD163" s="314"/>
      <c r="AE163" s="314"/>
    </row>
    <row r="164" spans="30:31" ht="12.75">
      <c r="AD164" s="314"/>
      <c r="AE164" s="314"/>
    </row>
    <row r="165" spans="30:31" ht="12.75">
      <c r="AD165" s="314"/>
      <c r="AE165" s="314"/>
    </row>
    <row r="166" spans="30:31" ht="12.75">
      <c r="AD166" s="314"/>
      <c r="AE166" s="314"/>
    </row>
    <row r="167" spans="30:31" ht="12.75">
      <c r="AD167" s="314"/>
      <c r="AE167" s="314"/>
    </row>
    <row r="168" spans="30:31" ht="12.75">
      <c r="AD168" s="314"/>
      <c r="AE168" s="314"/>
    </row>
    <row r="169" spans="30:31" ht="12.75">
      <c r="AD169" s="314"/>
      <c r="AE169" s="314"/>
    </row>
    <row r="170" spans="30:31" ht="12.75">
      <c r="AD170" s="314"/>
      <c r="AE170" s="314"/>
    </row>
    <row r="171" spans="30:31" ht="12.75">
      <c r="AD171" s="314"/>
      <c r="AE171" s="314"/>
    </row>
    <row r="172" spans="30:31" ht="12.75">
      <c r="AD172" s="314"/>
      <c r="AE172" s="314"/>
    </row>
    <row r="173" spans="30:31" ht="12.75">
      <c r="AD173" s="314"/>
      <c r="AE173" s="314"/>
    </row>
    <row r="174" spans="30:31" ht="12.75">
      <c r="AD174" s="314"/>
      <c r="AE174" s="314"/>
    </row>
    <row r="175" spans="30:31" ht="12.75">
      <c r="AD175" s="314"/>
      <c r="AE175" s="314"/>
    </row>
    <row r="176" spans="30:31" ht="12.75">
      <c r="AD176" s="314"/>
      <c r="AE176" s="314"/>
    </row>
    <row r="177" spans="30:31" ht="12.75">
      <c r="AD177" s="314"/>
      <c r="AE177" s="314"/>
    </row>
    <row r="178" spans="30:31" ht="12.75">
      <c r="AD178" s="314"/>
      <c r="AE178" s="314"/>
    </row>
    <row r="179" spans="30:31" ht="12.75">
      <c r="AD179" s="314"/>
      <c r="AE179" s="314"/>
    </row>
    <row r="180" spans="30:31" ht="12.75">
      <c r="AD180" s="314"/>
      <c r="AE180" s="314"/>
    </row>
    <row r="181" spans="30:31" ht="12.75">
      <c r="AD181" s="314"/>
      <c r="AE181" s="314"/>
    </row>
    <row r="182" spans="30:31" ht="12.75">
      <c r="AD182" s="314"/>
      <c r="AE182" s="314"/>
    </row>
    <row r="183" spans="30:31" ht="12.75">
      <c r="AD183" s="314"/>
      <c r="AE183" s="314"/>
    </row>
    <row r="184" spans="30:31" ht="12.75">
      <c r="AD184" s="314"/>
      <c r="AE184" s="314"/>
    </row>
    <row r="185" spans="30:31" ht="12.75">
      <c r="AD185" s="314"/>
      <c r="AE185" s="314"/>
    </row>
    <row r="186" spans="30:31" ht="12.75">
      <c r="AD186" s="314"/>
      <c r="AE186" s="314"/>
    </row>
    <row r="187" spans="30:31" ht="12.75">
      <c r="AD187" s="314"/>
      <c r="AE187" s="314"/>
    </row>
    <row r="188" spans="30:31" ht="12.75">
      <c r="AD188" s="314"/>
      <c r="AE188" s="314"/>
    </row>
    <row r="189" spans="30:31" ht="12.75">
      <c r="AD189" s="314"/>
      <c r="AE189" s="314"/>
    </row>
    <row r="190" spans="30:31" ht="12.75">
      <c r="AD190" s="314"/>
      <c r="AE190" s="314"/>
    </row>
    <row r="191" spans="30:31" ht="12.75">
      <c r="AD191" s="314"/>
      <c r="AE191" s="314"/>
    </row>
    <row r="192" spans="30:31" ht="12.75">
      <c r="AD192" s="314"/>
      <c r="AE192" s="314"/>
    </row>
    <row r="193" spans="30:31" ht="12.75">
      <c r="AD193" s="314"/>
      <c r="AE193" s="314"/>
    </row>
    <row r="194" spans="30:31" ht="12.75">
      <c r="AD194" s="314"/>
      <c r="AE194" s="314"/>
    </row>
    <row r="195" spans="30:31" ht="12.75">
      <c r="AD195" s="314"/>
      <c r="AE195" s="314"/>
    </row>
    <row r="196" spans="30:31" ht="12.75">
      <c r="AD196" s="314"/>
      <c r="AE196" s="314"/>
    </row>
    <row r="197" spans="30:31" ht="12.75">
      <c r="AD197" s="314"/>
      <c r="AE197" s="314"/>
    </row>
    <row r="198" spans="30:31" ht="12.75">
      <c r="AD198" s="314"/>
      <c r="AE198" s="314"/>
    </row>
    <row r="199" spans="30:31" ht="12.75">
      <c r="AD199" s="314"/>
      <c r="AE199" s="314"/>
    </row>
    <row r="200" spans="30:31" ht="12.75">
      <c r="AD200" s="314"/>
      <c r="AE200" s="314"/>
    </row>
    <row r="201" spans="30:31" ht="12.75">
      <c r="AD201" s="314"/>
      <c r="AE201" s="314"/>
    </row>
    <row r="202" spans="30:31" ht="12.75">
      <c r="AD202" s="314"/>
      <c r="AE202" s="314"/>
    </row>
    <row r="203" spans="30:31" ht="12.75">
      <c r="AD203" s="314"/>
      <c r="AE203" s="314"/>
    </row>
    <row r="204" spans="30:31" ht="12.75">
      <c r="AD204" s="314"/>
      <c r="AE204" s="314"/>
    </row>
    <row r="205" spans="30:31" ht="12.75">
      <c r="AD205" s="314"/>
      <c r="AE205" s="314"/>
    </row>
    <row r="206" spans="30:31" ht="12.75">
      <c r="AD206" s="314"/>
      <c r="AE206" s="314"/>
    </row>
    <row r="207" spans="30:31" ht="12.75">
      <c r="AD207" s="314"/>
      <c r="AE207" s="314"/>
    </row>
    <row r="208" spans="30:31" ht="12.75">
      <c r="AD208" s="314"/>
      <c r="AE208" s="314"/>
    </row>
    <row r="209" spans="30:31" ht="12.75">
      <c r="AD209" s="314"/>
      <c r="AE209" s="314"/>
    </row>
    <row r="210" spans="30:31" ht="12.75">
      <c r="AD210" s="314"/>
      <c r="AE210" s="314"/>
    </row>
    <row r="211" spans="30:31" ht="12.75">
      <c r="AD211" s="314"/>
      <c r="AE211" s="314"/>
    </row>
    <row r="212" spans="30:31" ht="12.75">
      <c r="AD212" s="314"/>
      <c r="AE212" s="314"/>
    </row>
    <row r="213" spans="30:31" ht="12.75">
      <c r="AD213" s="314"/>
      <c r="AE213" s="314"/>
    </row>
    <row r="214" spans="30:31" ht="12.75">
      <c r="AD214" s="314"/>
      <c r="AE214" s="314"/>
    </row>
    <row r="215" spans="30:31" ht="12.75">
      <c r="AD215" s="314"/>
      <c r="AE215" s="314"/>
    </row>
    <row r="216" spans="30:31" ht="12.75">
      <c r="AD216" s="314"/>
      <c r="AE216" s="314"/>
    </row>
    <row r="217" spans="30:31" ht="12.75">
      <c r="AD217" s="314"/>
      <c r="AE217" s="314"/>
    </row>
    <row r="218" spans="30:31" ht="12.75">
      <c r="AD218" s="314"/>
      <c r="AE218" s="314"/>
    </row>
    <row r="219" spans="30:31" ht="12.75">
      <c r="AD219" s="314"/>
      <c r="AE219" s="314"/>
    </row>
    <row r="220" spans="30:31" ht="12.75">
      <c r="AD220" s="314"/>
      <c r="AE220" s="314"/>
    </row>
    <row r="221" spans="30:31" ht="12.75">
      <c r="AD221" s="314"/>
      <c r="AE221" s="314"/>
    </row>
    <row r="222" spans="30:31" ht="12.75">
      <c r="AD222" s="314"/>
      <c r="AE222" s="314"/>
    </row>
    <row r="223" spans="30:31" ht="12.75">
      <c r="AD223" s="314"/>
      <c r="AE223" s="314"/>
    </row>
    <row r="224" spans="30:31" ht="12.75">
      <c r="AD224" s="314"/>
      <c r="AE224" s="314"/>
    </row>
    <row r="225" spans="30:31" ht="12.75">
      <c r="AD225" s="314"/>
      <c r="AE225" s="314"/>
    </row>
    <row r="226" spans="30:31" ht="12.75">
      <c r="AD226" s="314"/>
      <c r="AE226" s="314"/>
    </row>
    <row r="227" spans="30:31" ht="12.75">
      <c r="AD227" s="314"/>
      <c r="AE227" s="314"/>
    </row>
    <row r="228" spans="30:31" ht="12.75">
      <c r="AD228" s="314"/>
      <c r="AE228" s="314"/>
    </row>
    <row r="229" spans="30:31" ht="12.75">
      <c r="AD229" s="314"/>
      <c r="AE229" s="314"/>
    </row>
    <row r="230" spans="30:31" ht="12.75">
      <c r="AD230" s="314"/>
      <c r="AE230" s="314"/>
    </row>
    <row r="231" spans="30:31" ht="12.75">
      <c r="AD231" s="314"/>
      <c r="AE231" s="314"/>
    </row>
    <row r="232" spans="30:31" ht="12.75">
      <c r="AD232" s="314"/>
      <c r="AE232" s="314"/>
    </row>
    <row r="233" spans="30:31" ht="12.75">
      <c r="AD233" s="314"/>
      <c r="AE233" s="314"/>
    </row>
    <row r="234" spans="30:31" ht="12.75">
      <c r="AD234" s="314"/>
      <c r="AE234" s="314"/>
    </row>
    <row r="235" spans="30:31" ht="12.75">
      <c r="AD235" s="314"/>
      <c r="AE235" s="314"/>
    </row>
    <row r="236" spans="30:31" ht="12.75">
      <c r="AD236" s="314"/>
      <c r="AE236" s="314"/>
    </row>
    <row r="237" spans="30:31" ht="12.75">
      <c r="AD237" s="314"/>
      <c r="AE237" s="314"/>
    </row>
    <row r="238" spans="30:31" ht="12.75">
      <c r="AD238" s="314"/>
      <c r="AE238" s="314"/>
    </row>
    <row r="239" spans="30:31" ht="12.75">
      <c r="AD239" s="314"/>
      <c r="AE239" s="314"/>
    </row>
    <row r="240" spans="30:31" ht="12.75">
      <c r="AD240" s="314"/>
      <c r="AE240" s="314"/>
    </row>
    <row r="241" spans="30:31" ht="12.75">
      <c r="AD241" s="314"/>
      <c r="AE241" s="314"/>
    </row>
    <row r="242" spans="30:31" ht="12.75">
      <c r="AD242" s="314"/>
      <c r="AE242" s="314"/>
    </row>
    <row r="243" spans="30:31" ht="12.75">
      <c r="AD243" s="314"/>
      <c r="AE243" s="314"/>
    </row>
    <row r="244" spans="30:31" ht="12.75">
      <c r="AD244" s="314"/>
      <c r="AE244" s="314"/>
    </row>
    <row r="245" spans="30:31" ht="12.75">
      <c r="AD245" s="314"/>
      <c r="AE245" s="314"/>
    </row>
    <row r="246" spans="30:31" ht="12.75">
      <c r="AD246" s="314"/>
      <c r="AE246" s="314"/>
    </row>
    <row r="247" spans="30:31" ht="12.75">
      <c r="AD247" s="314"/>
      <c r="AE247" s="314"/>
    </row>
    <row r="248" spans="30:31" ht="12.75">
      <c r="AD248" s="314"/>
      <c r="AE248" s="314"/>
    </row>
    <row r="249" spans="30:31" ht="12.75">
      <c r="AD249" s="314"/>
      <c r="AE249" s="314"/>
    </row>
    <row r="250" spans="30:31" ht="12.75">
      <c r="AD250" s="314"/>
      <c r="AE250" s="314"/>
    </row>
    <row r="251" spans="30:31" ht="12.75">
      <c r="AD251" s="314"/>
      <c r="AE251" s="314"/>
    </row>
    <row r="252" spans="30:31" ht="12.75">
      <c r="AD252" s="314"/>
      <c r="AE252" s="314"/>
    </row>
    <row r="253" spans="30:31" ht="12.75">
      <c r="AD253" s="314"/>
      <c r="AE253" s="314"/>
    </row>
    <row r="254" spans="30:31" ht="12.75">
      <c r="AD254" s="314"/>
      <c r="AE254" s="314"/>
    </row>
    <row r="255" spans="30:31" ht="12.75">
      <c r="AD255" s="314"/>
      <c r="AE255" s="314"/>
    </row>
    <row r="256" spans="30:31" ht="12.75">
      <c r="AD256" s="314"/>
      <c r="AE256" s="314"/>
    </row>
    <row r="257" spans="30:31" ht="12.75">
      <c r="AD257" s="314"/>
      <c r="AE257" s="314"/>
    </row>
    <row r="258" spans="30:31" ht="12.75">
      <c r="AD258" s="314"/>
      <c r="AE258" s="314"/>
    </row>
    <row r="259" spans="30:31" ht="12.75">
      <c r="AD259" s="314"/>
      <c r="AE259" s="314"/>
    </row>
    <row r="260" spans="30:31" ht="12.75">
      <c r="AD260" s="314"/>
      <c r="AE260" s="314"/>
    </row>
    <row r="261" spans="30:31" ht="12.75">
      <c r="AD261" s="314"/>
      <c r="AE261" s="314"/>
    </row>
    <row r="262" spans="30:31" ht="12.75">
      <c r="AD262" s="314"/>
      <c r="AE262" s="314"/>
    </row>
    <row r="263" spans="30:31" ht="12.75">
      <c r="AD263" s="314"/>
      <c r="AE263" s="314"/>
    </row>
    <row r="264" spans="30:31" ht="12.75">
      <c r="AD264" s="314"/>
      <c r="AE264" s="314"/>
    </row>
    <row r="265" spans="30:31" ht="12.75">
      <c r="AD265" s="314"/>
      <c r="AE265" s="314"/>
    </row>
    <row r="266" spans="30:31" ht="12.75">
      <c r="AD266" s="314"/>
      <c r="AE266" s="314"/>
    </row>
    <row r="267" spans="30:31" ht="12.75">
      <c r="AD267" s="314"/>
      <c r="AE267" s="314"/>
    </row>
    <row r="268" spans="30:31" ht="12.75">
      <c r="AD268" s="314"/>
      <c r="AE268" s="314"/>
    </row>
    <row r="269" spans="30:31" ht="12.75">
      <c r="AD269" s="314"/>
      <c r="AE269" s="314"/>
    </row>
    <row r="270" spans="30:31" ht="12.75">
      <c r="AD270" s="314"/>
      <c r="AE270" s="314"/>
    </row>
    <row r="271" spans="30:31" ht="12.75">
      <c r="AD271" s="314"/>
      <c r="AE271" s="314"/>
    </row>
    <row r="272" spans="30:31" ht="12.75">
      <c r="AD272" s="314"/>
      <c r="AE272" s="314"/>
    </row>
    <row r="273" spans="30:31" ht="12.75">
      <c r="AD273" s="314"/>
      <c r="AE273" s="314"/>
    </row>
    <row r="274" spans="30:31" ht="12.75">
      <c r="AD274" s="314"/>
      <c r="AE274" s="314"/>
    </row>
    <row r="275" spans="30:31" ht="12.75">
      <c r="AD275" s="314"/>
      <c r="AE275" s="314"/>
    </row>
    <row r="276" spans="30:31" ht="12.75">
      <c r="AD276" s="314"/>
      <c r="AE276" s="314"/>
    </row>
    <row r="277" spans="30:31" ht="12.75">
      <c r="AD277" s="314"/>
      <c r="AE277" s="314"/>
    </row>
    <row r="278" spans="30:31" ht="12.75">
      <c r="AD278" s="314"/>
      <c r="AE278" s="314"/>
    </row>
    <row r="279" spans="30:31" ht="12.75">
      <c r="AD279" s="314"/>
      <c r="AE279" s="314"/>
    </row>
    <row r="280" spans="30:31" ht="12.75">
      <c r="AD280" s="314"/>
      <c r="AE280" s="314"/>
    </row>
    <row r="281" spans="30:31" ht="12.75">
      <c r="AD281" s="314"/>
      <c r="AE281" s="314"/>
    </row>
    <row r="282" spans="30:31" ht="12.75">
      <c r="AD282" s="314"/>
      <c r="AE282" s="314"/>
    </row>
    <row r="283" spans="30:31" ht="12.75">
      <c r="AD283" s="314"/>
      <c r="AE283" s="314"/>
    </row>
    <row r="284" spans="30:31" ht="12.75">
      <c r="AD284" s="314"/>
      <c r="AE284" s="314"/>
    </row>
    <row r="285" spans="30:31" ht="12.75">
      <c r="AD285" s="314"/>
      <c r="AE285" s="314"/>
    </row>
    <row r="286" spans="30:31" ht="12.75">
      <c r="AD286" s="314"/>
      <c r="AE286" s="314"/>
    </row>
    <row r="287" spans="30:31" ht="12.75">
      <c r="AD287" s="314"/>
      <c r="AE287" s="314"/>
    </row>
    <row r="288" spans="30:31" ht="12.75">
      <c r="AD288" s="314"/>
      <c r="AE288" s="314"/>
    </row>
    <row r="289" spans="30:31" ht="12.75">
      <c r="AD289" s="314"/>
      <c r="AE289" s="314"/>
    </row>
    <row r="290" spans="30:31" ht="12.75">
      <c r="AD290" s="314"/>
      <c r="AE290" s="314"/>
    </row>
    <row r="291" spans="30:31" ht="12.75">
      <c r="AD291" s="314"/>
      <c r="AE291" s="314"/>
    </row>
    <row r="292" spans="30:31" ht="12.75">
      <c r="AD292" s="314"/>
      <c r="AE292" s="314"/>
    </row>
    <row r="293" spans="30:31" ht="12.75">
      <c r="AD293" s="314"/>
      <c r="AE293" s="314"/>
    </row>
    <row r="294" spans="30:31" ht="12.75">
      <c r="AD294" s="314"/>
      <c r="AE294" s="314"/>
    </row>
    <row r="295" spans="30:31" ht="12.75">
      <c r="AD295" s="314"/>
      <c r="AE295" s="314"/>
    </row>
    <row r="296" spans="30:31" ht="12.75">
      <c r="AD296" s="314"/>
      <c r="AE296" s="314"/>
    </row>
    <row r="297" spans="30:31" ht="12.75">
      <c r="AD297" s="314"/>
      <c r="AE297" s="314"/>
    </row>
    <row r="298" spans="30:31" ht="12.75">
      <c r="AD298" s="314"/>
      <c r="AE298" s="314"/>
    </row>
    <row r="299" spans="30:31" ht="12.75">
      <c r="AD299" s="314"/>
      <c r="AE299" s="314"/>
    </row>
    <row r="300" spans="30:31" ht="12.75">
      <c r="AD300" s="314"/>
      <c r="AE300" s="314"/>
    </row>
    <row r="301" spans="30:31" ht="12.75">
      <c r="AD301" s="314"/>
      <c r="AE301" s="314"/>
    </row>
    <row r="302" spans="30:31" ht="12.75">
      <c r="AD302" s="314"/>
      <c r="AE302" s="314"/>
    </row>
    <row r="303" spans="30:31" ht="12.75">
      <c r="AD303" s="314"/>
      <c r="AE303" s="314"/>
    </row>
    <row r="304" spans="30:31" ht="12.75">
      <c r="AD304" s="314"/>
      <c r="AE304" s="314"/>
    </row>
    <row r="305" spans="30:31" ht="12.75">
      <c r="AD305" s="314"/>
      <c r="AE305" s="314"/>
    </row>
    <row r="306" spans="30:31" ht="12.75">
      <c r="AD306" s="314"/>
      <c r="AE306" s="314"/>
    </row>
    <row r="307" spans="30:31" ht="12.75">
      <c r="AD307" s="314"/>
      <c r="AE307" s="314"/>
    </row>
    <row r="308" spans="30:31" ht="12.75">
      <c r="AD308" s="314"/>
      <c r="AE308" s="314"/>
    </row>
    <row r="309" spans="30:31" ht="12.75">
      <c r="AD309" s="314"/>
      <c r="AE309" s="314"/>
    </row>
    <row r="310" spans="30:31" ht="12.75">
      <c r="AD310" s="314"/>
      <c r="AE310" s="314"/>
    </row>
    <row r="311" spans="30:31" ht="12.75">
      <c r="AD311" s="314"/>
      <c r="AE311" s="314"/>
    </row>
    <row r="312" spans="30:31" ht="12.75">
      <c r="AD312" s="314"/>
      <c r="AE312" s="314"/>
    </row>
    <row r="313" spans="30:31" ht="12.75">
      <c r="AD313" s="314"/>
      <c r="AE313" s="314"/>
    </row>
    <row r="314" spans="30:31" ht="12.75">
      <c r="AD314" s="314"/>
      <c r="AE314" s="314"/>
    </row>
    <row r="315" spans="30:31" ht="12.75">
      <c r="AD315" s="314"/>
      <c r="AE315" s="314"/>
    </row>
    <row r="316" spans="30:31" ht="12.75">
      <c r="AD316" s="314"/>
      <c r="AE316" s="314"/>
    </row>
    <row r="317" spans="30:31" ht="12.75">
      <c r="AD317" s="314"/>
      <c r="AE317" s="314"/>
    </row>
    <row r="318" spans="30:31" ht="12.75">
      <c r="AD318" s="314"/>
      <c r="AE318" s="314"/>
    </row>
    <row r="319" spans="30:31" ht="12.75">
      <c r="AD319" s="314"/>
      <c r="AE319" s="314"/>
    </row>
    <row r="320" spans="30:31" ht="12.75">
      <c r="AD320" s="314"/>
      <c r="AE320" s="314"/>
    </row>
    <row r="321" spans="30:31" ht="12.75">
      <c r="AD321" s="314"/>
      <c r="AE321" s="314"/>
    </row>
    <row r="322" spans="30:31" ht="12.75">
      <c r="AD322" s="314"/>
      <c r="AE322" s="314"/>
    </row>
    <row r="323" spans="30:31" ht="12.75">
      <c r="AD323" s="314"/>
      <c r="AE323" s="314"/>
    </row>
    <row r="324" spans="30:31" ht="12.75">
      <c r="AD324" s="314"/>
      <c r="AE324" s="314"/>
    </row>
    <row r="325" spans="30:31" ht="12.75">
      <c r="AD325" s="314"/>
      <c r="AE325" s="314"/>
    </row>
    <row r="326" spans="30:31" ht="12.75">
      <c r="AD326" s="314"/>
      <c r="AE326" s="314"/>
    </row>
    <row r="327" spans="30:31" ht="12.75">
      <c r="AD327" s="314"/>
      <c r="AE327" s="314"/>
    </row>
    <row r="328" spans="30:31" ht="12.75">
      <c r="AD328" s="314"/>
      <c r="AE328" s="314"/>
    </row>
    <row r="329" spans="30:31" ht="12.75">
      <c r="AD329" s="314"/>
      <c r="AE329" s="314"/>
    </row>
    <row r="330" spans="30:31" ht="12.75">
      <c r="AD330" s="314"/>
      <c r="AE330" s="314"/>
    </row>
    <row r="331" spans="30:31" ht="12.75">
      <c r="AD331" s="314"/>
      <c r="AE331" s="314"/>
    </row>
    <row r="332" spans="30:31" ht="12.75">
      <c r="AD332" s="314"/>
      <c r="AE332" s="314"/>
    </row>
    <row r="333" spans="30:31" ht="12.75">
      <c r="AD333" s="314"/>
      <c r="AE333" s="314"/>
    </row>
    <row r="334" spans="30:31" ht="12.75">
      <c r="AD334" s="314"/>
      <c r="AE334" s="314"/>
    </row>
    <row r="335" spans="30:31" ht="12.75">
      <c r="AD335" s="314"/>
      <c r="AE335" s="314"/>
    </row>
    <row r="336" spans="30:31" ht="12.75">
      <c r="AD336" s="314"/>
      <c r="AE336" s="314"/>
    </row>
    <row r="337" spans="30:31" ht="12.75">
      <c r="AD337" s="314"/>
      <c r="AE337" s="314"/>
    </row>
    <row r="338" spans="30:31" ht="12.75">
      <c r="AD338" s="314"/>
      <c r="AE338" s="314"/>
    </row>
    <row r="339" spans="30:31" ht="12.75">
      <c r="AD339" s="314"/>
      <c r="AE339" s="314"/>
    </row>
    <row r="340" spans="30:31" ht="12.75">
      <c r="AD340" s="314"/>
      <c r="AE340" s="314"/>
    </row>
    <row r="341" spans="30:31" ht="12.75">
      <c r="AD341" s="314"/>
      <c r="AE341" s="314"/>
    </row>
    <row r="342" spans="30:31" ht="12.75">
      <c r="AD342" s="314"/>
      <c r="AE342" s="314"/>
    </row>
    <row r="343" spans="30:31" ht="12.75">
      <c r="AD343" s="314"/>
      <c r="AE343" s="314"/>
    </row>
    <row r="344" spans="30:31" ht="12.75">
      <c r="AD344" s="314"/>
      <c r="AE344" s="314"/>
    </row>
    <row r="345" spans="30:31" ht="12.75">
      <c r="AD345" s="314"/>
      <c r="AE345" s="314"/>
    </row>
    <row r="346" spans="30:31" ht="12.75">
      <c r="AD346" s="314"/>
      <c r="AE346" s="314"/>
    </row>
    <row r="347" spans="30:31" ht="12.75">
      <c r="AD347" s="314"/>
      <c r="AE347" s="314"/>
    </row>
    <row r="348" spans="30:31" ht="12.75">
      <c r="AD348" s="314"/>
      <c r="AE348" s="314"/>
    </row>
    <row r="349" spans="30:31" ht="12.75">
      <c r="AD349" s="314"/>
      <c r="AE349" s="314"/>
    </row>
    <row r="350" spans="30:31" ht="12.75">
      <c r="AD350" s="314"/>
      <c r="AE350" s="314"/>
    </row>
    <row r="351" spans="30:31" ht="12.75">
      <c r="AD351" s="314"/>
      <c r="AE351" s="314"/>
    </row>
    <row r="352" spans="30:31" ht="12.75">
      <c r="AD352" s="314"/>
      <c r="AE352" s="314"/>
    </row>
    <row r="353" spans="30:31" ht="12.75">
      <c r="AD353" s="314"/>
      <c r="AE353" s="314"/>
    </row>
    <row r="354" spans="30:31" ht="12.75">
      <c r="AD354" s="314"/>
      <c r="AE354" s="314"/>
    </row>
    <row r="355" spans="30:31" ht="12.75">
      <c r="AD355" s="314"/>
      <c r="AE355" s="314"/>
    </row>
    <row r="356" spans="30:31" ht="12.75">
      <c r="AD356" s="314"/>
      <c r="AE356" s="314"/>
    </row>
    <row r="357" spans="30:31" ht="12.75">
      <c r="AD357" s="314"/>
      <c r="AE357" s="314"/>
    </row>
    <row r="358" spans="30:31" ht="12.75">
      <c r="AD358" s="314"/>
      <c r="AE358" s="314"/>
    </row>
    <row r="359" spans="30:31" ht="12.75">
      <c r="AD359" s="314"/>
      <c r="AE359" s="314"/>
    </row>
    <row r="360" spans="30:31" ht="12.75">
      <c r="AD360" s="314"/>
      <c r="AE360" s="314"/>
    </row>
    <row r="361" spans="30:31" ht="12.75">
      <c r="AD361" s="314"/>
      <c r="AE361" s="314"/>
    </row>
    <row r="362" spans="30:31" ht="12.75">
      <c r="AD362" s="314"/>
      <c r="AE362" s="314"/>
    </row>
    <row r="363" spans="30:31" ht="12.75">
      <c r="AD363" s="314"/>
      <c r="AE363" s="314"/>
    </row>
    <row r="364" spans="30:31" ht="12.75">
      <c r="AD364" s="314"/>
      <c r="AE364" s="314"/>
    </row>
    <row r="365" spans="30:31" ht="12.75">
      <c r="AD365" s="314"/>
      <c r="AE365" s="314"/>
    </row>
    <row r="366" spans="30:31" ht="12.75">
      <c r="AD366" s="314"/>
      <c r="AE366" s="314"/>
    </row>
    <row r="367" spans="30:31" ht="12.75">
      <c r="AD367" s="314"/>
      <c r="AE367" s="314"/>
    </row>
    <row r="368" spans="30:31" ht="12.75">
      <c r="AD368" s="314"/>
      <c r="AE368" s="314"/>
    </row>
    <row r="369" spans="30:31" ht="12.75">
      <c r="AD369" s="314"/>
      <c r="AE369" s="314"/>
    </row>
    <row r="370" spans="30:31" ht="12.75">
      <c r="AD370" s="314"/>
      <c r="AE370" s="314"/>
    </row>
    <row r="371" spans="30:31" ht="12.75">
      <c r="AD371" s="314"/>
      <c r="AE371" s="314"/>
    </row>
    <row r="372" spans="30:31" ht="12.75">
      <c r="AD372" s="314"/>
      <c r="AE372" s="314"/>
    </row>
    <row r="373" spans="30:31" ht="12.75">
      <c r="AD373" s="314"/>
      <c r="AE373" s="314"/>
    </row>
    <row r="374" spans="30:31" ht="12.75">
      <c r="AD374" s="314"/>
      <c r="AE374" s="314"/>
    </row>
    <row r="375" spans="30:31" ht="12.75">
      <c r="AD375" s="314"/>
      <c r="AE375" s="314"/>
    </row>
    <row r="376" spans="30:31" ht="12.75">
      <c r="AD376" s="314"/>
      <c r="AE376" s="314"/>
    </row>
    <row r="377" spans="30:31" ht="12.75">
      <c r="AD377" s="314"/>
      <c r="AE377" s="314"/>
    </row>
    <row r="378" spans="30:31" ht="12.75">
      <c r="AD378" s="314"/>
      <c r="AE378" s="314"/>
    </row>
    <row r="379" spans="30:31" ht="12.75">
      <c r="AD379" s="314"/>
      <c r="AE379" s="314"/>
    </row>
    <row r="380" spans="30:31" ht="12.75">
      <c r="AD380" s="314"/>
      <c r="AE380" s="314"/>
    </row>
    <row r="381" spans="30:31" ht="12.75">
      <c r="AD381" s="314"/>
      <c r="AE381" s="314"/>
    </row>
    <row r="382" spans="30:31" ht="12.75">
      <c r="AD382" s="314"/>
      <c r="AE382" s="314"/>
    </row>
    <row r="383" spans="30:31" ht="12.75">
      <c r="AD383" s="314"/>
      <c r="AE383" s="314"/>
    </row>
    <row r="384" spans="30:31" ht="12.75">
      <c r="AD384" s="314"/>
      <c r="AE384" s="314"/>
    </row>
    <row r="385" spans="30:31" ht="12.75">
      <c r="AD385" s="314"/>
      <c r="AE385" s="314"/>
    </row>
    <row r="386" spans="30:31" ht="12.75">
      <c r="AD386" s="314"/>
      <c r="AE386" s="314"/>
    </row>
    <row r="387" spans="30:31" ht="12.75">
      <c r="AD387" s="314"/>
      <c r="AE387" s="314"/>
    </row>
    <row r="388" spans="30:31" ht="12.75">
      <c r="AD388" s="314"/>
      <c r="AE388" s="314"/>
    </row>
    <row r="389" spans="30:31" ht="12.75">
      <c r="AD389" s="314"/>
      <c r="AE389" s="314"/>
    </row>
    <row r="390" spans="30:31" ht="12.75">
      <c r="AD390" s="314"/>
      <c r="AE390" s="314"/>
    </row>
    <row r="391" spans="30:31" ht="12.75">
      <c r="AD391" s="314"/>
      <c r="AE391" s="314"/>
    </row>
    <row r="392" spans="30:31" ht="12.75">
      <c r="AD392" s="314"/>
      <c r="AE392" s="314"/>
    </row>
    <row r="393" spans="30:31" ht="12.75">
      <c r="AD393" s="314"/>
      <c r="AE393" s="314"/>
    </row>
    <row r="394" spans="30:31" ht="12.75">
      <c r="AD394" s="314"/>
      <c r="AE394" s="314"/>
    </row>
    <row r="395" spans="30:31" ht="12.75">
      <c r="AD395" s="314"/>
      <c r="AE395" s="314"/>
    </row>
    <row r="396" spans="30:31" ht="12.75">
      <c r="AD396" s="314"/>
      <c r="AE396" s="314"/>
    </row>
    <row r="397" spans="30:31" ht="12.75">
      <c r="AD397" s="314"/>
      <c r="AE397" s="314"/>
    </row>
    <row r="398" spans="30:31" ht="12.75">
      <c r="AD398" s="314"/>
      <c r="AE398" s="314"/>
    </row>
    <row r="399" spans="30:31" ht="12.75">
      <c r="AD399" s="314"/>
      <c r="AE399" s="314"/>
    </row>
    <row r="400" spans="30:31" ht="12.75">
      <c r="AD400" s="314"/>
      <c r="AE400" s="314"/>
    </row>
    <row r="401" spans="30:31" ht="12.75">
      <c r="AD401" s="314"/>
      <c r="AE401" s="314"/>
    </row>
    <row r="402" spans="30:31" ht="12.75">
      <c r="AD402" s="314"/>
      <c r="AE402" s="314"/>
    </row>
    <row r="403" spans="30:31" ht="12.75">
      <c r="AD403" s="314"/>
      <c r="AE403" s="314"/>
    </row>
    <row r="404" spans="30:31" ht="12.75">
      <c r="AD404" s="314"/>
      <c r="AE404" s="314"/>
    </row>
    <row r="405" spans="30:31" ht="12.75">
      <c r="AD405" s="314"/>
      <c r="AE405" s="314"/>
    </row>
    <row r="406" spans="30:31" ht="12.75">
      <c r="AD406" s="314"/>
      <c r="AE406" s="314"/>
    </row>
    <row r="407" spans="30:31" ht="12.75">
      <c r="AD407" s="314"/>
      <c r="AE407" s="314"/>
    </row>
    <row r="408" spans="30:31" ht="12.75">
      <c r="AD408" s="314"/>
      <c r="AE408" s="314"/>
    </row>
    <row r="409" spans="30:31" ht="12.75">
      <c r="AD409" s="314"/>
      <c r="AE409" s="314"/>
    </row>
    <row r="410" spans="30:31" ht="12.75">
      <c r="AD410" s="314"/>
      <c r="AE410" s="314"/>
    </row>
    <row r="411" spans="30:31" ht="12.75">
      <c r="AD411" s="314"/>
      <c r="AE411" s="314"/>
    </row>
    <row r="412" spans="30:31" ht="12.75">
      <c r="AD412" s="314"/>
      <c r="AE412" s="314"/>
    </row>
    <row r="413" spans="30:31" ht="12.75">
      <c r="AD413" s="314"/>
      <c r="AE413" s="314"/>
    </row>
    <row r="414" spans="30:31" ht="12.75">
      <c r="AD414" s="314"/>
      <c r="AE414" s="314"/>
    </row>
    <row r="415" spans="30:31" ht="12.75">
      <c r="AD415" s="314"/>
      <c r="AE415" s="314"/>
    </row>
    <row r="416" spans="30:31" ht="12.75">
      <c r="AD416" s="314"/>
      <c r="AE416" s="314"/>
    </row>
    <row r="417" spans="30:31" ht="12.75">
      <c r="AD417" s="314"/>
      <c r="AE417" s="314"/>
    </row>
    <row r="418" spans="30:31" ht="12.75">
      <c r="AD418" s="314"/>
      <c r="AE418" s="314"/>
    </row>
    <row r="419" spans="30:31" ht="12.75">
      <c r="AD419" s="314"/>
      <c r="AE419" s="314"/>
    </row>
    <row r="420" spans="30:31" ht="12.75">
      <c r="AD420" s="314"/>
      <c r="AE420" s="314"/>
    </row>
    <row r="421" spans="30:31" ht="12.75">
      <c r="AD421" s="314"/>
      <c r="AE421" s="314"/>
    </row>
    <row r="422" spans="30:31" ht="12.75">
      <c r="AD422" s="314"/>
      <c r="AE422" s="314"/>
    </row>
    <row r="423" spans="30:31" ht="12.75">
      <c r="AD423" s="314"/>
      <c r="AE423" s="314"/>
    </row>
    <row r="424" spans="30:31" ht="12.75">
      <c r="AD424" s="314"/>
      <c r="AE424" s="314"/>
    </row>
    <row r="425" spans="30:31" ht="12.75">
      <c r="AD425" s="314"/>
      <c r="AE425" s="314"/>
    </row>
    <row r="426" spans="30:31" ht="12.75">
      <c r="AD426" s="314"/>
      <c r="AE426" s="314"/>
    </row>
    <row r="427" spans="30:31" ht="12.75">
      <c r="AD427" s="314"/>
      <c r="AE427" s="314"/>
    </row>
    <row r="428" spans="30:31" ht="12.75">
      <c r="AD428" s="314"/>
      <c r="AE428" s="314"/>
    </row>
    <row r="429" spans="30:31" ht="12.75">
      <c r="AD429" s="314"/>
      <c r="AE429" s="314"/>
    </row>
    <row r="430" spans="30:31" ht="12.75">
      <c r="AD430" s="314"/>
      <c r="AE430" s="314"/>
    </row>
    <row r="431" spans="30:31" ht="12.75">
      <c r="AD431" s="314"/>
      <c r="AE431" s="314"/>
    </row>
    <row r="432" spans="30:31" ht="12.75">
      <c r="AD432" s="314"/>
      <c r="AE432" s="314"/>
    </row>
    <row r="433" spans="30:31" ht="12.75">
      <c r="AD433" s="314"/>
      <c r="AE433" s="314"/>
    </row>
    <row r="434" spans="30:31" ht="12.75">
      <c r="AD434" s="314"/>
      <c r="AE434" s="314"/>
    </row>
    <row r="435" spans="30:31" ht="12.75">
      <c r="AD435" s="314"/>
      <c r="AE435" s="314"/>
    </row>
    <row r="436" spans="30:31" ht="12.75">
      <c r="AD436" s="314"/>
      <c r="AE436" s="314"/>
    </row>
    <row r="437" spans="30:31" ht="12.75">
      <c r="AD437" s="314"/>
      <c r="AE437" s="314"/>
    </row>
    <row r="438" spans="30:31" ht="12.75">
      <c r="AD438" s="314"/>
      <c r="AE438" s="314"/>
    </row>
    <row r="439" spans="30:31" ht="12.75">
      <c r="AD439" s="314"/>
      <c r="AE439" s="314"/>
    </row>
    <row r="440" spans="30:31" ht="12.75">
      <c r="AD440" s="314"/>
      <c r="AE440" s="314"/>
    </row>
    <row r="441" spans="30:31" ht="12.75">
      <c r="AD441" s="314"/>
      <c r="AE441" s="314"/>
    </row>
    <row r="442" spans="30:31" ht="12.75">
      <c r="AD442" s="314"/>
      <c r="AE442" s="314"/>
    </row>
    <row r="443" spans="30:31" ht="12.75">
      <c r="AD443" s="314"/>
      <c r="AE443" s="314"/>
    </row>
    <row r="444" spans="30:31" ht="12.75">
      <c r="AD444" s="314"/>
      <c r="AE444" s="314"/>
    </row>
    <row r="445" spans="30:31" ht="12.75">
      <c r="AD445" s="314"/>
      <c r="AE445" s="314"/>
    </row>
    <row r="446" spans="30:31" ht="12.75">
      <c r="AD446" s="314"/>
      <c r="AE446" s="314"/>
    </row>
    <row r="447" spans="30:31" ht="12.75">
      <c r="AD447" s="314"/>
      <c r="AE447" s="314"/>
    </row>
    <row r="448" spans="30:31" ht="12.75">
      <c r="AD448" s="314"/>
      <c r="AE448" s="314"/>
    </row>
    <row r="449" spans="30:31" ht="12.75">
      <c r="AD449" s="314"/>
      <c r="AE449" s="314"/>
    </row>
    <row r="450" spans="30:31" ht="12.75">
      <c r="AD450" s="314"/>
      <c r="AE450" s="314"/>
    </row>
    <row r="451" spans="30:31" ht="12.75">
      <c r="AD451" s="314"/>
      <c r="AE451" s="314"/>
    </row>
    <row r="452" spans="30:31" ht="12.75">
      <c r="AD452" s="314"/>
      <c r="AE452" s="314"/>
    </row>
    <row r="453" spans="30:31" ht="12.75">
      <c r="AD453" s="314"/>
      <c r="AE453" s="314"/>
    </row>
    <row r="454" spans="30:31" ht="12.75">
      <c r="AD454" s="314"/>
      <c r="AE454" s="314"/>
    </row>
    <row r="455" spans="30:31" ht="12.75">
      <c r="AD455" s="314"/>
      <c r="AE455" s="314"/>
    </row>
    <row r="456" spans="30:31" ht="12.75">
      <c r="AD456" s="314"/>
      <c r="AE456" s="314"/>
    </row>
    <row r="457" spans="30:31" ht="12.75">
      <c r="AD457" s="314"/>
      <c r="AE457" s="314"/>
    </row>
    <row r="458" spans="30:31" ht="12.75">
      <c r="AD458" s="314"/>
      <c r="AE458" s="314"/>
    </row>
    <row r="459" spans="30:31" ht="12.75">
      <c r="AD459" s="314"/>
      <c r="AE459" s="314"/>
    </row>
    <row r="460" spans="30:31" ht="12.75">
      <c r="AD460" s="314"/>
      <c r="AE460" s="314"/>
    </row>
    <row r="461" spans="30:31" ht="12.75">
      <c r="AD461" s="314"/>
      <c r="AE461" s="314"/>
    </row>
    <row r="462" spans="30:31" ht="12.75">
      <c r="AD462" s="314"/>
      <c r="AE462" s="314"/>
    </row>
    <row r="463" spans="30:31" ht="12.75">
      <c r="AD463" s="314"/>
      <c r="AE463" s="314"/>
    </row>
    <row r="464" spans="30:31" ht="12.75">
      <c r="AD464" s="314"/>
      <c r="AE464" s="314"/>
    </row>
    <row r="465" spans="30:31" ht="12.75">
      <c r="AD465" s="314"/>
      <c r="AE465" s="314"/>
    </row>
    <row r="466" spans="30:31" ht="12.75">
      <c r="AD466" s="314"/>
      <c r="AE466" s="314"/>
    </row>
    <row r="467" spans="30:31" ht="12.75">
      <c r="AD467" s="314"/>
      <c r="AE467" s="314"/>
    </row>
    <row r="468" spans="30:31" ht="12.75">
      <c r="AD468" s="314"/>
      <c r="AE468" s="314"/>
    </row>
    <row r="469" spans="30:31" ht="12.75">
      <c r="AD469" s="314"/>
      <c r="AE469" s="314"/>
    </row>
    <row r="470" spans="30:31" ht="12.75">
      <c r="AD470" s="314"/>
      <c r="AE470" s="314"/>
    </row>
    <row r="471" spans="30:31" ht="12.75">
      <c r="AD471" s="314"/>
      <c r="AE471" s="314"/>
    </row>
    <row r="472" spans="30:31" ht="12.75">
      <c r="AD472" s="314"/>
      <c r="AE472" s="314"/>
    </row>
    <row r="473" spans="30:31" ht="12.75">
      <c r="AD473" s="314"/>
      <c r="AE473" s="314"/>
    </row>
    <row r="474" spans="30:31" ht="12.75">
      <c r="AD474" s="314"/>
      <c r="AE474" s="314"/>
    </row>
    <row r="475" spans="30:31" ht="12.75">
      <c r="AD475" s="314"/>
      <c r="AE475" s="314"/>
    </row>
    <row r="476" spans="30:31" ht="12.75">
      <c r="AD476" s="314"/>
      <c r="AE476" s="314"/>
    </row>
    <row r="477" spans="30:31" ht="12.75">
      <c r="AD477" s="314"/>
      <c r="AE477" s="314"/>
    </row>
    <row r="478" spans="30:31" ht="12.75">
      <c r="AD478" s="314"/>
      <c r="AE478" s="314"/>
    </row>
    <row r="479" spans="30:31" ht="12.75">
      <c r="AD479" s="314"/>
      <c r="AE479" s="314"/>
    </row>
    <row r="480" spans="30:31" ht="12.75">
      <c r="AD480" s="314"/>
      <c r="AE480" s="314"/>
    </row>
    <row r="481" spans="30:31" ht="12.75">
      <c r="AD481" s="314"/>
      <c r="AE481" s="314"/>
    </row>
    <row r="482" spans="30:31" ht="12.75">
      <c r="AD482" s="314"/>
      <c r="AE482" s="314"/>
    </row>
    <row r="483" spans="30:31" ht="12.75">
      <c r="AD483" s="314"/>
      <c r="AE483" s="314"/>
    </row>
    <row r="484" spans="30:31" ht="12.75">
      <c r="AD484" s="314"/>
      <c r="AE484" s="314"/>
    </row>
    <row r="485" spans="30:31" ht="12.75">
      <c r="AD485" s="314"/>
      <c r="AE485" s="314"/>
    </row>
    <row r="486" spans="30:31" ht="12.75">
      <c r="AD486" s="314"/>
      <c r="AE486" s="314"/>
    </row>
    <row r="487" spans="30:31" ht="12.75">
      <c r="AD487" s="314"/>
      <c r="AE487" s="314"/>
    </row>
    <row r="488" spans="30:31" ht="12.75">
      <c r="AD488" s="314"/>
      <c r="AE488" s="314"/>
    </row>
    <row r="489" spans="30:31" ht="12.75">
      <c r="AD489" s="314"/>
      <c r="AE489" s="314"/>
    </row>
    <row r="490" spans="30:31" ht="12.75">
      <c r="AD490" s="314"/>
      <c r="AE490" s="314"/>
    </row>
    <row r="491" spans="30:31" ht="12.75">
      <c r="AD491" s="314"/>
      <c r="AE491" s="314"/>
    </row>
    <row r="492" spans="30:31" ht="12.75">
      <c r="AD492" s="314"/>
      <c r="AE492" s="314"/>
    </row>
    <row r="493" spans="30:31" ht="12.75">
      <c r="AD493" s="314"/>
      <c r="AE493" s="314"/>
    </row>
    <row r="494" spans="30:31" ht="12.75">
      <c r="AD494" s="314"/>
      <c r="AE494" s="314"/>
    </row>
    <row r="495" spans="30:31" ht="12.75">
      <c r="AD495" s="314"/>
      <c r="AE495" s="314"/>
    </row>
    <row r="496" spans="30:31" ht="12.75">
      <c r="AD496" s="314"/>
      <c r="AE496" s="314"/>
    </row>
    <row r="497" spans="30:31" ht="12.75">
      <c r="AD497" s="314"/>
      <c r="AE497" s="314"/>
    </row>
    <row r="498" spans="30:31" ht="12.75">
      <c r="AD498" s="314"/>
      <c r="AE498" s="314"/>
    </row>
    <row r="499" spans="30:31" ht="12.75">
      <c r="AD499" s="314"/>
      <c r="AE499" s="314"/>
    </row>
    <row r="500" spans="30:31" ht="12.75">
      <c r="AD500" s="314"/>
      <c r="AE500" s="314"/>
    </row>
    <row r="501" spans="30:31" ht="12.75">
      <c r="AD501" s="314"/>
      <c r="AE501" s="314"/>
    </row>
    <row r="502" spans="30:31" ht="12.75">
      <c r="AD502" s="314"/>
      <c r="AE502" s="314"/>
    </row>
    <row r="503" spans="30:31" ht="12.75">
      <c r="AD503" s="314"/>
      <c r="AE503" s="314"/>
    </row>
    <row r="504" spans="30:31" ht="12.75">
      <c r="AD504" s="314"/>
      <c r="AE504" s="314"/>
    </row>
    <row r="505" spans="30:31" ht="12.75">
      <c r="AD505" s="314"/>
      <c r="AE505" s="314"/>
    </row>
    <row r="506" spans="30:31" ht="12.75">
      <c r="AD506" s="314"/>
      <c r="AE506" s="314"/>
    </row>
    <row r="507" spans="30:31" ht="12.75">
      <c r="AD507" s="314"/>
      <c r="AE507" s="314"/>
    </row>
    <row r="508" spans="30:31" ht="12.75">
      <c r="AD508" s="314"/>
      <c r="AE508" s="314"/>
    </row>
    <row r="509" spans="30:31" ht="12.75">
      <c r="AD509" s="314"/>
      <c r="AE509" s="314"/>
    </row>
    <row r="510" spans="30:31" ht="12.75">
      <c r="AD510" s="314"/>
      <c r="AE510" s="314"/>
    </row>
    <row r="511" spans="30:31" ht="12.75">
      <c r="AD511" s="314"/>
      <c r="AE511" s="314"/>
    </row>
    <row r="512" spans="30:31" ht="12.75">
      <c r="AD512" s="314"/>
      <c r="AE512" s="314"/>
    </row>
    <row r="513" spans="30:31" ht="12.75">
      <c r="AD513" s="314"/>
      <c r="AE513" s="314"/>
    </row>
    <row r="514" spans="30:31" ht="12.75">
      <c r="AD514" s="314"/>
      <c r="AE514" s="314"/>
    </row>
    <row r="515" spans="30:31" ht="12.75">
      <c r="AD515" s="314"/>
      <c r="AE515" s="314"/>
    </row>
    <row r="516" spans="30:31" ht="12.75">
      <c r="AD516" s="314"/>
      <c r="AE516" s="314"/>
    </row>
    <row r="517" spans="30:31" ht="12.75">
      <c r="AD517" s="314"/>
      <c r="AE517" s="314"/>
    </row>
    <row r="518" spans="30:31" ht="12.75">
      <c r="AD518" s="314"/>
      <c r="AE518" s="314"/>
    </row>
    <row r="519" spans="30:31" ht="12.75">
      <c r="AD519" s="314"/>
      <c r="AE519" s="314"/>
    </row>
    <row r="520" spans="30:31" ht="12.75">
      <c r="AD520" s="314"/>
      <c r="AE520" s="314"/>
    </row>
    <row r="521" spans="30:31" ht="12.75">
      <c r="AD521" s="314"/>
      <c r="AE521" s="314"/>
    </row>
    <row r="522" spans="30:31" ht="12.75">
      <c r="AD522" s="314"/>
      <c r="AE522" s="314"/>
    </row>
    <row r="523" spans="30:31" ht="12.75">
      <c r="AD523" s="314"/>
      <c r="AE523" s="314"/>
    </row>
    <row r="524" spans="30:31" ht="12.75">
      <c r="AD524" s="314"/>
      <c r="AE524" s="314"/>
    </row>
    <row r="525" spans="30:31" ht="12.75">
      <c r="AD525" s="314"/>
      <c r="AE525" s="314"/>
    </row>
    <row r="526" spans="30:31" ht="12.75">
      <c r="AD526" s="314"/>
      <c r="AE526" s="314"/>
    </row>
    <row r="527" spans="30:31" ht="12.75">
      <c r="AD527" s="314"/>
      <c r="AE527" s="314"/>
    </row>
    <row r="528" spans="30:31" ht="12.75">
      <c r="AD528" s="314"/>
      <c r="AE528" s="314"/>
    </row>
    <row r="529" spans="30:31" ht="12.75">
      <c r="AD529" s="314"/>
      <c r="AE529" s="314"/>
    </row>
    <row r="530" spans="30:31" ht="12.75">
      <c r="AD530" s="314"/>
      <c r="AE530" s="314"/>
    </row>
    <row r="531" spans="30:31" ht="12.75">
      <c r="AD531" s="314"/>
      <c r="AE531" s="314"/>
    </row>
    <row r="532" spans="30:31" ht="12.75">
      <c r="AD532" s="314"/>
      <c r="AE532" s="314"/>
    </row>
    <row r="533" spans="30:31" ht="12.75">
      <c r="AD533" s="314"/>
      <c r="AE533" s="314"/>
    </row>
    <row r="534" spans="30:31" ht="12.75">
      <c r="AD534" s="314"/>
      <c r="AE534" s="314"/>
    </row>
    <row r="535" spans="30:31" ht="12.75">
      <c r="AD535" s="314"/>
      <c r="AE535" s="314"/>
    </row>
    <row r="536" spans="30:31" ht="12.75">
      <c r="AD536" s="314"/>
      <c r="AE536" s="314"/>
    </row>
    <row r="537" spans="30:31" ht="12.75">
      <c r="AD537" s="314"/>
      <c r="AE537" s="314"/>
    </row>
    <row r="538" spans="30:31" ht="12.75">
      <c r="AD538" s="314"/>
      <c r="AE538" s="314"/>
    </row>
    <row r="539" spans="30:31" ht="12.75">
      <c r="AD539" s="314"/>
      <c r="AE539" s="314"/>
    </row>
    <row r="540" spans="30:31" ht="12.75">
      <c r="AD540" s="314"/>
      <c r="AE540" s="314"/>
    </row>
    <row r="541" spans="30:31" ht="12.75">
      <c r="AD541" s="314"/>
      <c r="AE541" s="314"/>
    </row>
    <row r="542" spans="30:31" ht="12.75">
      <c r="AD542" s="314"/>
      <c r="AE542" s="314"/>
    </row>
    <row r="543" spans="30:31" ht="12.75">
      <c r="AD543" s="314"/>
      <c r="AE543" s="314"/>
    </row>
    <row r="544" spans="30:31" ht="12.75">
      <c r="AD544" s="314"/>
      <c r="AE544" s="314"/>
    </row>
    <row r="545" spans="30:31" ht="12.75">
      <c r="AD545" s="314"/>
      <c r="AE545" s="314"/>
    </row>
    <row r="546" spans="30:31" ht="12.75">
      <c r="AD546" s="314"/>
      <c r="AE546" s="314"/>
    </row>
    <row r="547" spans="30:31" ht="12.75">
      <c r="AD547" s="314"/>
      <c r="AE547" s="314"/>
    </row>
    <row r="548" spans="30:31" ht="12.75">
      <c r="AD548" s="314"/>
      <c r="AE548" s="314"/>
    </row>
    <row r="549" spans="30:31" ht="12.75">
      <c r="AD549" s="314"/>
      <c r="AE549" s="314"/>
    </row>
    <row r="550" spans="30:31" ht="12.75">
      <c r="AD550" s="314"/>
      <c r="AE550" s="314"/>
    </row>
    <row r="551" spans="30:31" ht="12.75">
      <c r="AD551" s="314"/>
      <c r="AE551" s="314"/>
    </row>
    <row r="552" spans="30:31" ht="12.75">
      <c r="AD552" s="314"/>
      <c r="AE552" s="314"/>
    </row>
    <row r="553" spans="30:31" ht="12.75">
      <c r="AD553" s="314"/>
      <c r="AE553" s="314"/>
    </row>
    <row r="554" spans="30:31" ht="12.75">
      <c r="AD554" s="314"/>
      <c r="AE554" s="314"/>
    </row>
    <row r="555" spans="30:31" ht="12.75">
      <c r="AD555" s="314"/>
      <c r="AE555" s="314"/>
    </row>
    <row r="556" spans="30:31" ht="12.75">
      <c r="AD556" s="314"/>
      <c r="AE556" s="314"/>
    </row>
    <row r="557" spans="30:31" ht="12.75">
      <c r="AD557" s="314"/>
      <c r="AE557" s="314"/>
    </row>
    <row r="558" spans="30:31" ht="12.75">
      <c r="AD558" s="314"/>
      <c r="AE558" s="314"/>
    </row>
    <row r="559" spans="30:31" ht="12.75">
      <c r="AD559" s="314"/>
      <c r="AE559" s="314"/>
    </row>
    <row r="560" spans="30:31" ht="12.75">
      <c r="AD560" s="314"/>
      <c r="AE560" s="314"/>
    </row>
    <row r="561" spans="30:31" ht="12.75">
      <c r="AD561" s="314"/>
      <c r="AE561" s="314"/>
    </row>
    <row r="562" spans="30:31" ht="12.75">
      <c r="AD562" s="314"/>
      <c r="AE562" s="314"/>
    </row>
    <row r="563" spans="30:31" ht="12.75">
      <c r="AD563" s="314"/>
      <c r="AE563" s="314"/>
    </row>
    <row r="564" spans="30:31" ht="12.75">
      <c r="AD564" s="314"/>
      <c r="AE564" s="314"/>
    </row>
    <row r="565" spans="30:31" ht="12.75">
      <c r="AD565" s="314"/>
      <c r="AE565" s="314"/>
    </row>
    <row r="566" spans="30:31" ht="12.75">
      <c r="AD566" s="314"/>
      <c r="AE566" s="314"/>
    </row>
    <row r="567" spans="30:31" ht="12.75">
      <c r="AD567" s="314"/>
      <c r="AE567" s="314"/>
    </row>
    <row r="568" spans="30:31" ht="12.75">
      <c r="AD568" s="314"/>
      <c r="AE568" s="314"/>
    </row>
    <row r="569" spans="30:31" ht="12.75">
      <c r="AD569" s="314"/>
      <c r="AE569" s="314"/>
    </row>
    <row r="570" spans="30:31" ht="12.75">
      <c r="AD570" s="314"/>
      <c r="AE570" s="314"/>
    </row>
    <row r="571" spans="30:31" ht="12.75">
      <c r="AD571" s="314"/>
      <c r="AE571" s="314"/>
    </row>
    <row r="572" spans="30:31" ht="12.75">
      <c r="AD572" s="314"/>
      <c r="AE572" s="314"/>
    </row>
    <row r="573" spans="30:31" ht="12.75">
      <c r="AD573" s="314"/>
      <c r="AE573" s="314"/>
    </row>
    <row r="574" spans="30:31" ht="12.75">
      <c r="AD574" s="314"/>
      <c r="AE574" s="314"/>
    </row>
    <row r="575" spans="30:31" ht="12.75">
      <c r="AD575" s="314"/>
      <c r="AE575" s="314"/>
    </row>
    <row r="576" spans="30:31" ht="12.75">
      <c r="AD576" s="314"/>
      <c r="AE576" s="314"/>
    </row>
    <row r="577" spans="30:31" ht="12.75">
      <c r="AD577" s="314"/>
      <c r="AE577" s="314"/>
    </row>
    <row r="578" spans="30:31" ht="12.75">
      <c r="AD578" s="314"/>
      <c r="AE578" s="314"/>
    </row>
    <row r="579" spans="30:31" ht="12.75">
      <c r="AD579" s="314"/>
      <c r="AE579" s="314"/>
    </row>
    <row r="580" spans="30:31" ht="12.75">
      <c r="AD580" s="314"/>
      <c r="AE580" s="314"/>
    </row>
    <row r="581" spans="30:31" ht="12.75">
      <c r="AD581" s="314"/>
      <c r="AE581" s="314"/>
    </row>
    <row r="582" spans="30:31" ht="12.75">
      <c r="AD582" s="314"/>
      <c r="AE582" s="314"/>
    </row>
    <row r="583" spans="30:31" ht="12.75">
      <c r="AD583" s="314"/>
      <c r="AE583" s="314"/>
    </row>
    <row r="584" spans="30:31" ht="12.75">
      <c r="AD584" s="314"/>
      <c r="AE584" s="314"/>
    </row>
    <row r="585" spans="30:31" ht="12.75">
      <c r="AD585" s="314"/>
      <c r="AE585" s="314"/>
    </row>
    <row r="586" spans="30:31" ht="12.75">
      <c r="AD586" s="314"/>
      <c r="AE586" s="314"/>
    </row>
    <row r="587" spans="30:31" ht="12.75">
      <c r="AD587" s="314"/>
      <c r="AE587" s="314"/>
    </row>
    <row r="588" spans="30:31" ht="12.75">
      <c r="AD588" s="314"/>
      <c r="AE588" s="314"/>
    </row>
    <row r="589" spans="30:31" ht="12.75">
      <c r="AD589" s="314"/>
      <c r="AE589" s="314"/>
    </row>
    <row r="590" spans="30:31" ht="12.75">
      <c r="AD590" s="314"/>
      <c r="AE590" s="314"/>
    </row>
    <row r="591" spans="30:31" ht="12.75">
      <c r="AD591" s="314"/>
      <c r="AE591" s="314"/>
    </row>
    <row r="592" spans="30:31" ht="12.75">
      <c r="AD592" s="314"/>
      <c r="AE592" s="314"/>
    </row>
    <row r="593" spans="30:31" ht="12.75">
      <c r="AD593" s="314"/>
      <c r="AE593" s="314"/>
    </row>
    <row r="594" spans="30:31" ht="12.75">
      <c r="AD594" s="314"/>
      <c r="AE594" s="314"/>
    </row>
    <row r="595" spans="30:31" ht="12.75">
      <c r="AD595" s="314"/>
      <c r="AE595" s="314"/>
    </row>
    <row r="596" spans="30:31" ht="12.75">
      <c r="AD596" s="314"/>
      <c r="AE596" s="314"/>
    </row>
    <row r="597" spans="30:31" ht="12.75">
      <c r="AD597" s="314"/>
      <c r="AE597" s="314"/>
    </row>
    <row r="598" spans="30:31" ht="12.75">
      <c r="AD598" s="314"/>
      <c r="AE598" s="314"/>
    </row>
    <row r="599" spans="30:31" ht="12.75">
      <c r="AD599" s="314"/>
      <c r="AE599" s="314"/>
    </row>
    <row r="600" spans="30:31" ht="12.75">
      <c r="AD600" s="314"/>
      <c r="AE600" s="314"/>
    </row>
    <row r="601" spans="30:31" ht="12.75">
      <c r="AD601" s="314"/>
      <c r="AE601" s="314"/>
    </row>
    <row r="602" spans="30:31" ht="12.75">
      <c r="AD602" s="314"/>
      <c r="AE602" s="314"/>
    </row>
    <row r="603" spans="30:31" ht="12.75">
      <c r="AD603" s="314"/>
      <c r="AE603" s="314"/>
    </row>
    <row r="604" spans="30:31" ht="12.75">
      <c r="AD604" s="314"/>
      <c r="AE604" s="314"/>
    </row>
    <row r="605" spans="30:31" ht="12.75">
      <c r="AD605" s="314"/>
      <c r="AE605" s="314"/>
    </row>
    <row r="606" spans="30:31" ht="12.75">
      <c r="AD606" s="314"/>
      <c r="AE606" s="314"/>
    </row>
    <row r="607" spans="30:31" ht="12.75">
      <c r="AD607" s="314"/>
      <c r="AE607" s="314"/>
    </row>
    <row r="608" spans="30:31" ht="12.75">
      <c r="AD608" s="314"/>
      <c r="AE608" s="314"/>
    </row>
    <row r="609" spans="30:31" ht="12.75">
      <c r="AD609" s="314"/>
      <c r="AE609" s="314"/>
    </row>
    <row r="610" spans="30:31" ht="12.75">
      <c r="AD610" s="314"/>
      <c r="AE610" s="314"/>
    </row>
    <row r="611" spans="30:31" ht="12.75">
      <c r="AD611" s="314"/>
      <c r="AE611" s="314"/>
    </row>
    <row r="612" spans="30:31" ht="12.75">
      <c r="AD612" s="314"/>
      <c r="AE612" s="314"/>
    </row>
    <row r="613" spans="30:31" ht="12.75">
      <c r="AD613" s="314"/>
      <c r="AE613" s="314"/>
    </row>
    <row r="614" spans="30:31" ht="12.75">
      <c r="AD614" s="314"/>
      <c r="AE614" s="314"/>
    </row>
    <row r="615" spans="30:31" ht="12.75">
      <c r="AD615" s="314"/>
      <c r="AE615" s="314"/>
    </row>
    <row r="616" spans="30:31" ht="12.75">
      <c r="AD616" s="314"/>
      <c r="AE616" s="314"/>
    </row>
    <row r="617" spans="30:31" ht="12.75">
      <c r="AD617" s="314"/>
      <c r="AE617" s="314"/>
    </row>
    <row r="618" spans="30:31" ht="12.75">
      <c r="AD618" s="314"/>
      <c r="AE618" s="314"/>
    </row>
    <row r="619" spans="30:31" ht="12.75">
      <c r="AD619" s="314"/>
      <c r="AE619" s="314"/>
    </row>
    <row r="620" spans="30:31" ht="12.75">
      <c r="AD620" s="314"/>
      <c r="AE620" s="314"/>
    </row>
    <row r="621" spans="30:31" ht="12.75">
      <c r="AD621" s="314"/>
      <c r="AE621" s="314"/>
    </row>
    <row r="622" spans="30:31" ht="12.75">
      <c r="AD622" s="314"/>
      <c r="AE622" s="314"/>
    </row>
    <row r="623" spans="30:31" ht="12.75">
      <c r="AD623" s="314"/>
      <c r="AE623" s="314"/>
    </row>
    <row r="624" spans="30:31" ht="12.75">
      <c r="AD624" s="314"/>
      <c r="AE624" s="314"/>
    </row>
    <row r="625" spans="30:31" ht="12.75">
      <c r="AD625" s="314"/>
      <c r="AE625" s="314"/>
    </row>
    <row r="626" spans="30:31" ht="12.75">
      <c r="AD626" s="314"/>
      <c r="AE626" s="314"/>
    </row>
    <row r="627" spans="30:31" ht="12.75">
      <c r="AD627" s="314"/>
      <c r="AE627" s="314"/>
    </row>
    <row r="628" spans="30:31" ht="12.75">
      <c r="AD628" s="314"/>
      <c r="AE628" s="314"/>
    </row>
    <row r="629" spans="30:31" ht="12.75">
      <c r="AD629" s="314"/>
      <c r="AE629" s="314"/>
    </row>
    <row r="630" spans="30:31" ht="12.75">
      <c r="AD630" s="314"/>
      <c r="AE630" s="314"/>
    </row>
    <row r="631" spans="30:31" ht="12.75">
      <c r="AD631" s="314"/>
      <c r="AE631" s="314"/>
    </row>
    <row r="632" spans="30:31" ht="12.75">
      <c r="AD632" s="314"/>
      <c r="AE632" s="314"/>
    </row>
    <row r="633" spans="30:31" ht="12.75">
      <c r="AD633" s="314"/>
      <c r="AE633" s="314"/>
    </row>
    <row r="634" spans="30:31" ht="12.75">
      <c r="AD634" s="314"/>
      <c r="AE634" s="314"/>
    </row>
    <row r="635" spans="30:31" ht="12.75">
      <c r="AD635" s="314"/>
      <c r="AE635" s="314"/>
    </row>
    <row r="636" spans="30:31" ht="12.75">
      <c r="AD636" s="314"/>
      <c r="AE636" s="314"/>
    </row>
    <row r="637" spans="30:31" ht="12.75">
      <c r="AD637" s="314"/>
      <c r="AE637" s="314"/>
    </row>
    <row r="638" spans="30:31" ht="12.75">
      <c r="AD638" s="314"/>
      <c r="AE638" s="314"/>
    </row>
    <row r="639" spans="30:31" ht="12.75">
      <c r="AD639" s="314"/>
      <c r="AE639" s="314"/>
    </row>
    <row r="640" spans="30:31" ht="12.75">
      <c r="AD640" s="314"/>
      <c r="AE640" s="314"/>
    </row>
    <row r="641" spans="30:31" ht="12.75">
      <c r="AD641" s="314"/>
      <c r="AE641" s="314"/>
    </row>
    <row r="642" spans="30:31" ht="12.75">
      <c r="AD642" s="314"/>
      <c r="AE642" s="314"/>
    </row>
    <row r="643" spans="30:31" ht="12.75">
      <c r="AD643" s="314"/>
      <c r="AE643" s="314"/>
    </row>
    <row r="644" spans="30:31" ht="12.75">
      <c r="AD644" s="314"/>
      <c r="AE644" s="314"/>
    </row>
    <row r="645" spans="30:31" ht="12.75">
      <c r="AD645" s="314"/>
      <c r="AE645" s="314"/>
    </row>
    <row r="646" spans="30:31" ht="12.75">
      <c r="AD646" s="314"/>
      <c r="AE646" s="314"/>
    </row>
    <row r="647" spans="30:31" ht="12.75">
      <c r="AD647" s="314"/>
      <c r="AE647" s="314"/>
    </row>
    <row r="648" spans="30:31" ht="12.75">
      <c r="AD648" s="314"/>
      <c r="AE648" s="314"/>
    </row>
    <row r="649" spans="30:31" ht="12.75">
      <c r="AD649" s="314"/>
      <c r="AE649" s="314"/>
    </row>
    <row r="650" spans="30:31" ht="12.75">
      <c r="AD650" s="314"/>
      <c r="AE650" s="314"/>
    </row>
    <row r="651" spans="30:31" ht="12.75">
      <c r="AD651" s="314"/>
      <c r="AE651" s="314"/>
    </row>
    <row r="652" spans="30:31" ht="12.75">
      <c r="AD652" s="314"/>
      <c r="AE652" s="314"/>
    </row>
    <row r="653" spans="30:31" ht="12.75">
      <c r="AD653" s="314"/>
      <c r="AE653" s="314"/>
    </row>
    <row r="654" spans="30:31" ht="12.75">
      <c r="AD654" s="314"/>
      <c r="AE654" s="314"/>
    </row>
    <row r="655" spans="30:31" ht="12.75">
      <c r="AD655" s="314"/>
      <c r="AE655" s="314"/>
    </row>
    <row r="656" spans="30:31" ht="12.75">
      <c r="AD656" s="314"/>
      <c r="AE656" s="314"/>
    </row>
    <row r="657" spans="30:31" ht="12.75">
      <c r="AD657" s="314"/>
      <c r="AE657" s="314"/>
    </row>
    <row r="658" spans="30:31" ht="12.75">
      <c r="AD658" s="314"/>
      <c r="AE658" s="314"/>
    </row>
    <row r="659" spans="30:31" ht="12.75">
      <c r="AD659" s="314"/>
      <c r="AE659" s="314"/>
    </row>
    <row r="660" spans="30:31" ht="12.75">
      <c r="AD660" s="314"/>
      <c r="AE660" s="314"/>
    </row>
    <row r="661" spans="30:31" ht="12.75">
      <c r="AD661" s="314"/>
      <c r="AE661" s="314"/>
    </row>
    <row r="662" spans="30:31" ht="12.75">
      <c r="AD662" s="314"/>
      <c r="AE662" s="314"/>
    </row>
    <row r="663" spans="30:31" ht="12.75">
      <c r="AD663" s="314"/>
      <c r="AE663" s="314"/>
    </row>
    <row r="664" spans="30:31" ht="12.75">
      <c r="AD664" s="314"/>
      <c r="AE664" s="314"/>
    </row>
    <row r="665" spans="30:31" ht="12.75">
      <c r="AD665" s="314"/>
      <c r="AE665" s="314"/>
    </row>
    <row r="666" spans="30:31" ht="12.75">
      <c r="AD666" s="314"/>
      <c r="AE666" s="314"/>
    </row>
    <row r="667" spans="30:31" ht="12.75">
      <c r="AD667" s="314"/>
      <c r="AE667" s="314"/>
    </row>
    <row r="668" spans="30:31" ht="12.75">
      <c r="AD668" s="314"/>
      <c r="AE668" s="314"/>
    </row>
    <row r="669" spans="30:31" ht="12.75">
      <c r="AD669" s="314"/>
      <c r="AE669" s="314"/>
    </row>
    <row r="670" spans="30:31" ht="12.75">
      <c r="AD670" s="314"/>
      <c r="AE670" s="314"/>
    </row>
    <row r="671" spans="30:31" ht="12.75">
      <c r="AD671" s="314"/>
      <c r="AE671" s="314"/>
    </row>
    <row r="672" spans="30:31" ht="12.75">
      <c r="AD672" s="314"/>
      <c r="AE672" s="314"/>
    </row>
    <row r="673" spans="30:31" ht="12.75">
      <c r="AD673" s="314"/>
      <c r="AE673" s="314"/>
    </row>
    <row r="674" spans="30:31" ht="12.75">
      <c r="AD674" s="314"/>
      <c r="AE674" s="314"/>
    </row>
    <row r="675" spans="30:31" ht="12.75">
      <c r="AD675" s="314"/>
      <c r="AE675" s="314"/>
    </row>
    <row r="676" spans="30:31" ht="12.75">
      <c r="AD676" s="314"/>
      <c r="AE676" s="314"/>
    </row>
    <row r="677" spans="30:31" ht="12.75">
      <c r="AD677" s="314"/>
      <c r="AE677" s="314"/>
    </row>
    <row r="678" spans="30:31" ht="12.75">
      <c r="AD678" s="314"/>
      <c r="AE678" s="314"/>
    </row>
    <row r="679" spans="30:31" ht="12.75">
      <c r="AD679" s="314"/>
      <c r="AE679" s="314"/>
    </row>
    <row r="680" spans="30:31" ht="12.75">
      <c r="AD680" s="314"/>
      <c r="AE680" s="314"/>
    </row>
    <row r="681" spans="30:31" ht="12.75">
      <c r="AD681" s="314"/>
      <c r="AE681" s="314"/>
    </row>
    <row r="682" spans="30:31" ht="12.75">
      <c r="AD682" s="314"/>
      <c r="AE682" s="314"/>
    </row>
    <row r="683" spans="30:31" ht="12.75">
      <c r="AD683" s="314"/>
      <c r="AE683" s="314"/>
    </row>
    <row r="684" spans="30:31" ht="12.75">
      <c r="AD684" s="314"/>
      <c r="AE684" s="314"/>
    </row>
    <row r="685" spans="30:31" ht="12.75">
      <c r="AD685" s="314"/>
      <c r="AE685" s="314"/>
    </row>
    <row r="686" spans="30:31" ht="12.75">
      <c r="AD686" s="314"/>
      <c r="AE686" s="314"/>
    </row>
    <row r="687" spans="30:31" ht="12.75">
      <c r="AD687" s="314"/>
      <c r="AE687" s="314"/>
    </row>
    <row r="688" spans="30:31" ht="12.75">
      <c r="AD688" s="314"/>
      <c r="AE688" s="314"/>
    </row>
    <row r="689" spans="30:31" ht="12.75">
      <c r="AD689" s="314"/>
      <c r="AE689" s="314"/>
    </row>
    <row r="690" spans="30:31" ht="12.75">
      <c r="AD690" s="314"/>
      <c r="AE690" s="314"/>
    </row>
    <row r="691" spans="30:31" ht="12.75">
      <c r="AD691" s="314"/>
      <c r="AE691" s="314"/>
    </row>
    <row r="692" spans="30:31" ht="12.75">
      <c r="AD692" s="314"/>
      <c r="AE692" s="314"/>
    </row>
    <row r="693" spans="30:31" ht="12.75">
      <c r="AD693" s="314"/>
      <c r="AE693" s="314"/>
    </row>
    <row r="694" spans="30:31" ht="12.75">
      <c r="AD694" s="314"/>
      <c r="AE694" s="314"/>
    </row>
    <row r="695" spans="30:31" ht="12.75">
      <c r="AD695" s="314"/>
      <c r="AE695" s="314"/>
    </row>
    <row r="696" spans="30:31" ht="12.75">
      <c r="AD696" s="314"/>
      <c r="AE696" s="314"/>
    </row>
    <row r="697" spans="30:31" ht="12.75">
      <c r="AD697" s="314"/>
      <c r="AE697" s="314"/>
    </row>
    <row r="698" spans="30:31" ht="12.75">
      <c r="AD698" s="314"/>
      <c r="AE698" s="314"/>
    </row>
    <row r="699" spans="30:31" ht="12.75">
      <c r="AD699" s="314"/>
      <c r="AE699" s="314"/>
    </row>
    <row r="700" spans="30:31" ht="12.75">
      <c r="AD700" s="314"/>
      <c r="AE700" s="314"/>
    </row>
    <row r="701" spans="30:31" ht="12.75">
      <c r="AD701" s="314"/>
      <c r="AE701" s="314"/>
    </row>
    <row r="702" spans="30:31" ht="12.75">
      <c r="AD702" s="314"/>
      <c r="AE702" s="314"/>
    </row>
    <row r="703" spans="30:31" ht="12.75">
      <c r="AD703" s="314"/>
      <c r="AE703" s="314"/>
    </row>
    <row r="704" spans="30:31" ht="12.75">
      <c r="AD704" s="314"/>
      <c r="AE704" s="314"/>
    </row>
    <row r="705" spans="30:31" ht="12.75">
      <c r="AD705" s="314"/>
      <c r="AE705" s="314"/>
    </row>
    <row r="706" spans="30:31" ht="12.75">
      <c r="AD706" s="314"/>
      <c r="AE706" s="314"/>
    </row>
    <row r="707" spans="30:31" ht="12.75">
      <c r="AD707" s="314"/>
      <c r="AE707" s="314"/>
    </row>
    <row r="708" spans="30:31" ht="12.75">
      <c r="AD708" s="314"/>
      <c r="AE708" s="314"/>
    </row>
    <row r="709" spans="30:31" ht="12.75">
      <c r="AD709" s="314"/>
      <c r="AE709" s="314"/>
    </row>
    <row r="710" spans="30:31" ht="12.75">
      <c r="AD710" s="314"/>
      <c r="AE710" s="314"/>
    </row>
    <row r="711" spans="30:31" ht="12.75">
      <c r="AD711" s="314"/>
      <c r="AE711" s="314"/>
    </row>
    <row r="712" spans="30:31" ht="12.75">
      <c r="AD712" s="314"/>
      <c r="AE712" s="314"/>
    </row>
    <row r="713" spans="30:31" ht="12.75">
      <c r="AD713" s="314"/>
      <c r="AE713" s="314"/>
    </row>
    <row r="714" spans="30:31" ht="12.75">
      <c r="AD714" s="314"/>
      <c r="AE714" s="314"/>
    </row>
    <row r="715" spans="30:31" ht="12.75">
      <c r="AD715" s="314"/>
      <c r="AE715" s="314"/>
    </row>
    <row r="716" spans="30:31" ht="12.75">
      <c r="AD716" s="314"/>
      <c r="AE716" s="314"/>
    </row>
    <row r="717" spans="30:31" ht="12.75">
      <c r="AD717" s="314"/>
      <c r="AE717" s="314"/>
    </row>
    <row r="718" spans="30:31" ht="12.75">
      <c r="AD718" s="314"/>
      <c r="AE718" s="314"/>
    </row>
    <row r="719" spans="30:31" ht="12.75">
      <c r="AD719" s="314"/>
      <c r="AE719" s="314"/>
    </row>
    <row r="720" spans="30:31" ht="12.75">
      <c r="AD720" s="314"/>
      <c r="AE720" s="314"/>
    </row>
    <row r="721" spans="30:31" ht="12.75">
      <c r="AD721" s="314"/>
      <c r="AE721" s="314"/>
    </row>
    <row r="722" spans="30:31" ht="12.75">
      <c r="AD722" s="314"/>
      <c r="AE722" s="314"/>
    </row>
    <row r="723" spans="30:31" ht="12.75">
      <c r="AD723" s="314"/>
      <c r="AE723" s="314"/>
    </row>
    <row r="724" spans="30:31" ht="12.75">
      <c r="AD724" s="314"/>
      <c r="AE724" s="314"/>
    </row>
    <row r="725" spans="30:31" ht="12.75">
      <c r="AD725" s="314"/>
      <c r="AE725" s="314"/>
    </row>
    <row r="726" spans="30:31" ht="12.75">
      <c r="AD726" s="314"/>
      <c r="AE726" s="314"/>
    </row>
    <row r="727" spans="30:31" ht="12.75">
      <c r="AD727" s="314"/>
      <c r="AE727" s="314"/>
    </row>
    <row r="728" spans="30:31" ht="12.75">
      <c r="AD728" s="314"/>
      <c r="AE728" s="314"/>
    </row>
    <row r="729" spans="30:31" ht="12.75">
      <c r="AD729" s="314"/>
      <c r="AE729" s="314"/>
    </row>
    <row r="730" spans="30:31" ht="12.75">
      <c r="AD730" s="314"/>
      <c r="AE730" s="314"/>
    </row>
    <row r="731" spans="30:31" ht="12.75">
      <c r="AD731" s="314"/>
      <c r="AE731" s="314"/>
    </row>
    <row r="732" spans="30:31" ht="12.75">
      <c r="AD732" s="314"/>
      <c r="AE732" s="314"/>
    </row>
    <row r="733" spans="30:31" ht="12.75">
      <c r="AD733" s="314"/>
      <c r="AE733" s="314"/>
    </row>
    <row r="734" spans="30:31" ht="12.75">
      <c r="AD734" s="314"/>
      <c r="AE734" s="314"/>
    </row>
    <row r="735" spans="30:31" ht="12.75">
      <c r="AD735" s="314"/>
      <c r="AE735" s="314"/>
    </row>
    <row r="736" spans="30:31" ht="12.75">
      <c r="AD736" s="314"/>
      <c r="AE736" s="314"/>
    </row>
    <row r="737" spans="30:31" ht="12.75">
      <c r="AD737" s="314"/>
      <c r="AE737" s="314"/>
    </row>
    <row r="738" spans="30:31" ht="12.75">
      <c r="AD738" s="314"/>
      <c r="AE738" s="314"/>
    </row>
    <row r="739" spans="30:31" ht="12.75">
      <c r="AD739" s="314"/>
      <c r="AE739" s="314"/>
    </row>
    <row r="740" spans="30:31" ht="12.75">
      <c r="AD740" s="314"/>
      <c r="AE740" s="314"/>
    </row>
    <row r="741" spans="30:31" ht="12.75">
      <c r="AD741" s="314"/>
      <c r="AE741" s="314"/>
    </row>
    <row r="742" spans="30:31" ht="12.75">
      <c r="AD742" s="314"/>
      <c r="AE742" s="314"/>
    </row>
    <row r="743" spans="30:31" ht="12.75">
      <c r="AD743" s="314"/>
      <c r="AE743" s="314"/>
    </row>
    <row r="744" spans="30:31" ht="12.75">
      <c r="AD744" s="314"/>
      <c r="AE744" s="314"/>
    </row>
    <row r="745" spans="30:31" ht="12.75">
      <c r="AD745" s="314"/>
      <c r="AE745" s="314"/>
    </row>
    <row r="746" spans="30:31" ht="12.75">
      <c r="AD746" s="314"/>
      <c r="AE746" s="314"/>
    </row>
    <row r="747" spans="30:31" ht="12.75">
      <c r="AD747" s="314"/>
      <c r="AE747" s="314"/>
    </row>
    <row r="748" spans="30:31" ht="12.75">
      <c r="AD748" s="314"/>
      <c r="AE748" s="314"/>
    </row>
    <row r="749" spans="30:31" ht="12.75">
      <c r="AD749" s="314"/>
      <c r="AE749" s="314"/>
    </row>
    <row r="750" spans="30:31" ht="12.75">
      <c r="AD750" s="314"/>
      <c r="AE750" s="314"/>
    </row>
    <row r="751" spans="30:31" ht="12.75">
      <c r="AD751" s="314"/>
      <c r="AE751" s="314"/>
    </row>
    <row r="752" spans="30:31" ht="12.75">
      <c r="AD752" s="314"/>
      <c r="AE752" s="314"/>
    </row>
    <row r="753" spans="30:31" ht="12.75">
      <c r="AD753" s="314"/>
      <c r="AE753" s="314"/>
    </row>
    <row r="754" spans="30:31" ht="12.75">
      <c r="AD754" s="314"/>
      <c r="AE754" s="314"/>
    </row>
    <row r="755" spans="30:31" ht="12.75">
      <c r="AD755" s="314"/>
      <c r="AE755" s="314"/>
    </row>
    <row r="756" spans="30:31" ht="12.75">
      <c r="AD756" s="314"/>
      <c r="AE756" s="314"/>
    </row>
    <row r="757" spans="30:31" ht="12.75">
      <c r="AD757" s="314"/>
      <c r="AE757" s="314"/>
    </row>
    <row r="758" spans="30:31" ht="12.75">
      <c r="AD758" s="314"/>
      <c r="AE758" s="314"/>
    </row>
    <row r="759" spans="30:31" ht="12.75">
      <c r="AD759" s="314"/>
      <c r="AE759" s="314"/>
    </row>
    <row r="760" spans="30:31" ht="12.75">
      <c r="AD760" s="314"/>
      <c r="AE760" s="314"/>
    </row>
    <row r="761" spans="30:31" ht="12.75">
      <c r="AD761" s="314"/>
      <c r="AE761" s="314"/>
    </row>
    <row r="762" spans="30:31" ht="12.75">
      <c r="AD762" s="314"/>
      <c r="AE762" s="314"/>
    </row>
    <row r="763" spans="30:31" ht="12.75">
      <c r="AD763" s="314"/>
      <c r="AE763" s="314"/>
    </row>
    <row r="764" spans="30:31" ht="12.75">
      <c r="AD764" s="314"/>
      <c r="AE764" s="314"/>
    </row>
    <row r="765" spans="30:31" ht="12.75">
      <c r="AD765" s="314"/>
      <c r="AE765" s="314"/>
    </row>
    <row r="766" spans="30:31" ht="12.75">
      <c r="AD766" s="314"/>
      <c r="AE766" s="314"/>
    </row>
    <row r="767" spans="30:31" ht="12.75">
      <c r="AD767" s="314"/>
      <c r="AE767" s="314"/>
    </row>
    <row r="768" spans="30:31" ht="12.75">
      <c r="AD768" s="314"/>
      <c r="AE768" s="314"/>
    </row>
    <row r="769" spans="30:31" ht="12.75">
      <c r="AD769" s="314"/>
      <c r="AE769" s="314"/>
    </row>
    <row r="770" spans="30:31" ht="12.75">
      <c r="AD770" s="314"/>
      <c r="AE770" s="314"/>
    </row>
    <row r="771" spans="30:31" ht="12.75">
      <c r="AD771" s="314"/>
      <c r="AE771" s="314"/>
    </row>
    <row r="772" spans="30:31" ht="12.75">
      <c r="AD772" s="314"/>
      <c r="AE772" s="314"/>
    </row>
    <row r="773" spans="30:31" ht="12.75">
      <c r="AD773" s="314"/>
      <c r="AE773" s="314"/>
    </row>
    <row r="774" spans="30:31" ht="12.75">
      <c r="AD774" s="314"/>
      <c r="AE774" s="314"/>
    </row>
    <row r="775" spans="30:31" ht="12.75">
      <c r="AD775" s="314"/>
      <c r="AE775" s="314"/>
    </row>
    <row r="776" spans="30:31" ht="12.75">
      <c r="AD776" s="314"/>
      <c r="AE776" s="314"/>
    </row>
    <row r="777" spans="30:31" ht="12.75">
      <c r="AD777" s="314"/>
      <c r="AE777" s="314"/>
    </row>
    <row r="778" spans="30:31" ht="12.75">
      <c r="AD778" s="314"/>
      <c r="AE778" s="314"/>
    </row>
    <row r="779" spans="30:31" ht="12.75">
      <c r="AD779" s="314"/>
      <c r="AE779" s="314"/>
    </row>
    <row r="780" spans="30:31" ht="12.75">
      <c r="AD780" s="314"/>
      <c r="AE780" s="314"/>
    </row>
    <row r="781" spans="30:31" ht="12.75">
      <c r="AD781" s="314"/>
      <c r="AE781" s="314"/>
    </row>
    <row r="782" spans="30:31" ht="12.75">
      <c r="AD782" s="314"/>
      <c r="AE782" s="314"/>
    </row>
    <row r="783" spans="30:31" ht="12.75">
      <c r="AD783" s="314"/>
      <c r="AE783" s="314"/>
    </row>
    <row r="784" spans="30:31" ht="12.75">
      <c r="AD784" s="314"/>
      <c r="AE784" s="314"/>
    </row>
    <row r="785" spans="30:31" ht="12.75">
      <c r="AD785" s="314"/>
      <c r="AE785" s="314"/>
    </row>
    <row r="786" spans="30:31" ht="12.75">
      <c r="AD786" s="314"/>
      <c r="AE786" s="314"/>
    </row>
    <row r="787" spans="30:31" ht="12.75">
      <c r="AD787" s="314"/>
      <c r="AE787" s="314"/>
    </row>
    <row r="788" spans="30:31" ht="12.75">
      <c r="AD788" s="314"/>
      <c r="AE788" s="314"/>
    </row>
    <row r="789" spans="30:31" ht="12.75">
      <c r="AD789" s="314"/>
      <c r="AE789" s="314"/>
    </row>
    <row r="790" spans="30:31" ht="12.75">
      <c r="AD790" s="314"/>
      <c r="AE790" s="314"/>
    </row>
    <row r="791" spans="30:31" ht="12.75">
      <c r="AD791" s="314"/>
      <c r="AE791" s="314"/>
    </row>
    <row r="792" spans="30:31" ht="12.75">
      <c r="AD792" s="314"/>
      <c r="AE792" s="314"/>
    </row>
    <row r="793" spans="30:31" ht="12.75">
      <c r="AD793" s="314"/>
      <c r="AE793" s="314"/>
    </row>
    <row r="794" spans="30:31" ht="12.75">
      <c r="AD794" s="314"/>
      <c r="AE794" s="314"/>
    </row>
    <row r="795" spans="30:31" ht="12.75">
      <c r="AD795" s="314"/>
      <c r="AE795" s="314"/>
    </row>
    <row r="796" spans="30:31" ht="12.75">
      <c r="AD796" s="314"/>
      <c r="AE796" s="314"/>
    </row>
    <row r="797" spans="30:31" ht="12.75">
      <c r="AD797" s="314"/>
      <c r="AE797" s="314"/>
    </row>
    <row r="798" spans="30:31" ht="12.75">
      <c r="AD798" s="314"/>
      <c r="AE798" s="314"/>
    </row>
    <row r="799" spans="30:31" ht="12.75">
      <c r="AD799" s="314"/>
      <c r="AE799" s="314"/>
    </row>
    <row r="800" spans="30:31" ht="12.75">
      <c r="AD800" s="314"/>
      <c r="AE800" s="314"/>
    </row>
    <row r="801" spans="30:31" ht="12.75">
      <c r="AD801" s="314"/>
      <c r="AE801" s="314"/>
    </row>
    <row r="802" spans="30:31" ht="12.75">
      <c r="AD802" s="314"/>
      <c r="AE802" s="314"/>
    </row>
    <row r="803" spans="30:31" ht="12.75">
      <c r="AD803" s="314"/>
      <c r="AE803" s="314"/>
    </row>
    <row r="804" spans="30:31" ht="12.75">
      <c r="AD804" s="314"/>
      <c r="AE804" s="314"/>
    </row>
    <row r="805" spans="30:31" ht="12.75">
      <c r="AD805" s="314"/>
      <c r="AE805" s="314"/>
    </row>
    <row r="806" spans="30:31" ht="12.75">
      <c r="AD806" s="314"/>
      <c r="AE806" s="314"/>
    </row>
    <row r="807" spans="30:31" ht="12.75">
      <c r="AD807" s="314"/>
      <c r="AE807" s="314"/>
    </row>
    <row r="808" spans="30:31" ht="12.75">
      <c r="AD808" s="314"/>
      <c r="AE808" s="314"/>
    </row>
    <row r="809" spans="30:31" ht="12.75">
      <c r="AD809" s="314"/>
      <c r="AE809" s="314"/>
    </row>
    <row r="810" spans="30:31" ht="12.75">
      <c r="AD810" s="314"/>
      <c r="AE810" s="314"/>
    </row>
    <row r="811" spans="30:31" ht="12.75">
      <c r="AD811" s="314"/>
      <c r="AE811" s="314"/>
    </row>
    <row r="812" spans="30:31" ht="12.75">
      <c r="AD812" s="314"/>
      <c r="AE812" s="314"/>
    </row>
    <row r="813" spans="30:31" ht="12.75">
      <c r="AD813" s="314"/>
      <c r="AE813" s="314"/>
    </row>
    <row r="814" spans="30:31" ht="12.75">
      <c r="AD814" s="314"/>
      <c r="AE814" s="314"/>
    </row>
    <row r="815" spans="30:31" ht="12.75">
      <c r="AD815" s="314"/>
      <c r="AE815" s="314"/>
    </row>
    <row r="816" spans="30:31" ht="12.75">
      <c r="AD816" s="314"/>
      <c r="AE816" s="314"/>
    </row>
    <row r="817" spans="30:31" ht="12.75">
      <c r="AD817" s="314"/>
      <c r="AE817" s="314"/>
    </row>
    <row r="818" spans="30:31" ht="12.75">
      <c r="AD818" s="314"/>
      <c r="AE818" s="314"/>
    </row>
    <row r="819" spans="30:31" ht="12.75">
      <c r="AD819" s="314"/>
      <c r="AE819" s="314"/>
    </row>
    <row r="820" spans="30:31" ht="12.75">
      <c r="AD820" s="314"/>
      <c r="AE820" s="314"/>
    </row>
    <row r="821" spans="30:31" ht="12.75">
      <c r="AD821" s="314"/>
      <c r="AE821" s="314"/>
    </row>
    <row r="822" spans="30:31" ht="12.75">
      <c r="AD822" s="314"/>
      <c r="AE822" s="314"/>
    </row>
    <row r="823" spans="30:31" ht="12.75">
      <c r="AD823" s="314"/>
      <c r="AE823" s="314"/>
    </row>
    <row r="824" spans="30:31" ht="12.75">
      <c r="AD824" s="314"/>
      <c r="AE824" s="314"/>
    </row>
    <row r="825" spans="30:31" ht="12.75">
      <c r="AD825" s="314"/>
      <c r="AE825" s="314"/>
    </row>
    <row r="826" spans="30:31" ht="12.75">
      <c r="AD826" s="314"/>
      <c r="AE826" s="314"/>
    </row>
    <row r="827" spans="30:31" ht="12.75">
      <c r="AD827" s="314"/>
      <c r="AE827" s="314"/>
    </row>
    <row r="828" spans="30:31" ht="12.75">
      <c r="AD828" s="314"/>
      <c r="AE828" s="314"/>
    </row>
    <row r="829" spans="30:31" ht="12.75">
      <c r="AD829" s="314"/>
      <c r="AE829" s="314"/>
    </row>
    <row r="830" spans="30:31" ht="12.75">
      <c r="AD830" s="314"/>
      <c r="AE830" s="314"/>
    </row>
    <row r="831" spans="30:31" ht="12.75">
      <c r="AD831" s="314"/>
      <c r="AE831" s="314"/>
    </row>
    <row r="832" spans="30:31" ht="12.75">
      <c r="AD832" s="314"/>
      <c r="AE832" s="314"/>
    </row>
    <row r="833" spans="30:31" ht="12.75">
      <c r="AD833" s="314"/>
      <c r="AE833" s="314"/>
    </row>
    <row r="834" spans="30:31" ht="12.75">
      <c r="AD834" s="314"/>
      <c r="AE834" s="314"/>
    </row>
    <row r="835" spans="30:31" ht="12.75">
      <c r="AD835" s="314"/>
      <c r="AE835" s="314"/>
    </row>
    <row r="836" spans="30:31" ht="12.75">
      <c r="AD836" s="314"/>
      <c r="AE836" s="314"/>
    </row>
    <row r="837" spans="30:31" ht="12.75">
      <c r="AD837" s="314"/>
      <c r="AE837" s="314"/>
    </row>
    <row r="838" spans="30:31" ht="12.75">
      <c r="AD838" s="314"/>
      <c r="AE838" s="314"/>
    </row>
    <row r="839" spans="30:31" ht="12.75">
      <c r="AD839" s="314"/>
      <c r="AE839" s="314"/>
    </row>
    <row r="840" spans="30:31" ht="12.75">
      <c r="AD840" s="314"/>
      <c r="AE840" s="314"/>
    </row>
    <row r="841" spans="30:31" ht="12.75">
      <c r="AD841" s="314"/>
      <c r="AE841" s="314"/>
    </row>
    <row r="842" spans="30:31" ht="12.75">
      <c r="AD842" s="314"/>
      <c r="AE842" s="314"/>
    </row>
    <row r="843" spans="30:31" ht="12.75">
      <c r="AD843" s="314"/>
      <c r="AE843" s="314"/>
    </row>
    <row r="844" spans="30:31" ht="12.75">
      <c r="AD844" s="314"/>
      <c r="AE844" s="314"/>
    </row>
    <row r="845" spans="30:31" ht="12.75">
      <c r="AD845" s="314"/>
      <c r="AE845" s="314"/>
    </row>
    <row r="846" spans="30:31" ht="12.75">
      <c r="AD846" s="314"/>
      <c r="AE846" s="314"/>
    </row>
    <row r="847" spans="30:31" ht="12.75">
      <c r="AD847" s="314"/>
      <c r="AE847" s="314"/>
    </row>
    <row r="848" spans="30:31" ht="12.75">
      <c r="AD848" s="314"/>
      <c r="AE848" s="314"/>
    </row>
    <row r="849" spans="30:31" ht="12.75">
      <c r="AD849" s="314"/>
      <c r="AE849" s="314"/>
    </row>
    <row r="850" spans="30:31" ht="12.75">
      <c r="AD850" s="314"/>
      <c r="AE850" s="314"/>
    </row>
    <row r="851" spans="30:31" ht="12.75">
      <c r="AD851" s="314"/>
      <c r="AE851" s="314"/>
    </row>
    <row r="852" spans="30:31" ht="12.75">
      <c r="AD852" s="314"/>
      <c r="AE852" s="314"/>
    </row>
    <row r="853" spans="30:31" ht="12.75">
      <c r="AD853" s="314"/>
      <c r="AE853" s="314"/>
    </row>
    <row r="854" spans="30:31" ht="12.75">
      <c r="AD854" s="314"/>
      <c r="AE854" s="314"/>
    </row>
    <row r="855" spans="30:31" ht="12.75">
      <c r="AD855" s="314"/>
      <c r="AE855" s="314"/>
    </row>
    <row r="856" spans="30:31" ht="12.75">
      <c r="AD856" s="314"/>
      <c r="AE856" s="314"/>
    </row>
    <row r="857" spans="30:31" ht="12.75">
      <c r="AD857" s="314"/>
      <c r="AE857" s="314"/>
    </row>
    <row r="858" spans="30:31" ht="12.75">
      <c r="AD858" s="314"/>
      <c r="AE858" s="314"/>
    </row>
    <row r="859" spans="30:31" ht="12.75">
      <c r="AD859" s="314"/>
      <c r="AE859" s="314"/>
    </row>
    <row r="860" spans="30:31" ht="12.75">
      <c r="AD860" s="314"/>
      <c r="AE860" s="314"/>
    </row>
    <row r="861" spans="30:31" ht="12.75">
      <c r="AD861" s="314"/>
      <c r="AE861" s="314"/>
    </row>
    <row r="862" spans="30:31" ht="12.75">
      <c r="AD862" s="314"/>
      <c r="AE862" s="314"/>
    </row>
    <row r="863" spans="30:31" ht="12.75">
      <c r="AD863" s="314"/>
      <c r="AE863" s="314"/>
    </row>
    <row r="864" spans="30:31" ht="12.75">
      <c r="AD864" s="314"/>
      <c r="AE864" s="314"/>
    </row>
    <row r="865" spans="30:31" ht="12.75">
      <c r="AD865" s="314"/>
      <c r="AE865" s="314"/>
    </row>
    <row r="866" spans="30:31" ht="12.75">
      <c r="AD866" s="314"/>
      <c r="AE866" s="314"/>
    </row>
    <row r="867" spans="30:31" ht="12.75">
      <c r="AD867" s="314"/>
      <c r="AE867" s="314"/>
    </row>
    <row r="868" spans="30:31" ht="12.75">
      <c r="AD868" s="314"/>
      <c r="AE868" s="314"/>
    </row>
    <row r="869" spans="30:31" ht="12.75">
      <c r="AD869" s="314"/>
      <c r="AE869" s="314"/>
    </row>
    <row r="870" spans="30:31" ht="12.75">
      <c r="AD870" s="314"/>
      <c r="AE870" s="314"/>
    </row>
    <row r="871" spans="30:31" ht="12.75">
      <c r="AD871" s="314"/>
      <c r="AE871" s="314"/>
    </row>
    <row r="872" spans="30:31" ht="12.75">
      <c r="AD872" s="314"/>
      <c r="AE872" s="314"/>
    </row>
    <row r="873" spans="30:31" ht="12.75">
      <c r="AD873" s="314"/>
      <c r="AE873" s="314"/>
    </row>
    <row r="874" spans="30:31" ht="12.75">
      <c r="AD874" s="314"/>
      <c r="AE874" s="314"/>
    </row>
    <row r="875" spans="30:31" ht="12.75">
      <c r="AD875" s="314"/>
      <c r="AE875" s="314"/>
    </row>
    <row r="876" spans="30:31" ht="12.75">
      <c r="AD876" s="314"/>
      <c r="AE876" s="314"/>
    </row>
    <row r="877" spans="30:31" ht="12.75">
      <c r="AD877" s="314"/>
      <c r="AE877" s="314"/>
    </row>
    <row r="878" spans="30:31" ht="12.75">
      <c r="AD878" s="314"/>
      <c r="AE878" s="314"/>
    </row>
    <row r="879" spans="30:31" ht="12.75">
      <c r="AD879" s="314"/>
      <c r="AE879" s="314"/>
    </row>
    <row r="880" spans="30:31" ht="12.75">
      <c r="AD880" s="314"/>
      <c r="AE880" s="314"/>
    </row>
    <row r="881" spans="30:31" ht="12.75">
      <c r="AD881" s="314"/>
      <c r="AE881" s="314"/>
    </row>
    <row r="882" spans="30:31" ht="12.75">
      <c r="AD882" s="314"/>
      <c r="AE882" s="314"/>
    </row>
    <row r="883" spans="30:31" ht="12.75">
      <c r="AD883" s="314"/>
      <c r="AE883" s="314"/>
    </row>
    <row r="884" spans="30:31" ht="12.75">
      <c r="AD884" s="314"/>
      <c r="AE884" s="314"/>
    </row>
    <row r="885" spans="30:31" ht="12.75">
      <c r="AD885" s="314"/>
      <c r="AE885" s="314"/>
    </row>
    <row r="886" spans="30:31" ht="12.75">
      <c r="AD886" s="314"/>
      <c r="AE886" s="314"/>
    </row>
    <row r="887" spans="30:31" ht="12.75">
      <c r="AD887" s="314"/>
      <c r="AE887" s="314"/>
    </row>
    <row r="888" spans="30:31" ht="12.75">
      <c r="AD888" s="314"/>
      <c r="AE888" s="314"/>
    </row>
    <row r="889" spans="30:31" ht="12.75">
      <c r="AD889" s="314"/>
      <c r="AE889" s="314"/>
    </row>
    <row r="890" spans="30:31" ht="12.75">
      <c r="AD890" s="314"/>
      <c r="AE890" s="314"/>
    </row>
    <row r="891" spans="30:31" ht="12.75">
      <c r="AD891" s="314"/>
      <c r="AE891" s="314"/>
    </row>
    <row r="892" spans="30:31" ht="12.75">
      <c r="AD892" s="314"/>
      <c r="AE892" s="314"/>
    </row>
    <row r="893" spans="30:31" ht="12.75">
      <c r="AD893" s="314"/>
      <c r="AE893" s="314"/>
    </row>
    <row r="894" spans="30:31" ht="12.75">
      <c r="AD894" s="314"/>
      <c r="AE894" s="314"/>
    </row>
    <row r="895" spans="30:31" ht="12.75">
      <c r="AD895" s="314"/>
      <c r="AE895" s="314"/>
    </row>
    <row r="896" spans="30:31" ht="12.75">
      <c r="AD896" s="314"/>
      <c r="AE896" s="314"/>
    </row>
    <row r="897" spans="30:31" ht="12.75">
      <c r="AD897" s="314"/>
      <c r="AE897" s="314"/>
    </row>
    <row r="898" spans="30:31" ht="12.75">
      <c r="AD898" s="314"/>
      <c r="AE898" s="314"/>
    </row>
    <row r="899" spans="30:31" ht="12.75">
      <c r="AD899" s="314"/>
      <c r="AE899" s="314"/>
    </row>
    <row r="900" spans="30:31" ht="12.75">
      <c r="AD900" s="314"/>
      <c r="AE900" s="314"/>
    </row>
    <row r="901" spans="30:31" ht="12.75">
      <c r="AD901" s="314"/>
      <c r="AE901" s="314"/>
    </row>
    <row r="902" spans="30:31" ht="12.75">
      <c r="AD902" s="314"/>
      <c r="AE902" s="314"/>
    </row>
    <row r="903" spans="30:31" ht="12.75">
      <c r="AD903" s="314"/>
      <c r="AE903" s="314"/>
    </row>
    <row r="904" spans="30:31" ht="12.75">
      <c r="AD904" s="314"/>
      <c r="AE904" s="314"/>
    </row>
    <row r="905" spans="30:31" ht="12.75">
      <c r="AD905" s="314"/>
      <c r="AE905" s="314"/>
    </row>
    <row r="906" spans="30:31" ht="12.75">
      <c r="AD906" s="314"/>
      <c r="AE906" s="314"/>
    </row>
    <row r="907" spans="30:31" ht="12.75">
      <c r="AD907" s="314"/>
      <c r="AE907" s="314"/>
    </row>
    <row r="908" spans="30:31" ht="12.75">
      <c r="AD908" s="314"/>
      <c r="AE908" s="314"/>
    </row>
    <row r="909" spans="30:31" ht="12.75">
      <c r="AD909" s="314"/>
      <c r="AE909" s="314"/>
    </row>
    <row r="910" spans="30:31" ht="12.75">
      <c r="AD910" s="314"/>
      <c r="AE910" s="314"/>
    </row>
    <row r="911" spans="30:31" ht="12.75">
      <c r="AD911" s="314"/>
      <c r="AE911" s="314"/>
    </row>
    <row r="912" spans="30:31" ht="12.75">
      <c r="AD912" s="314"/>
      <c r="AE912" s="314"/>
    </row>
    <row r="913" spans="30:31" ht="12.75">
      <c r="AD913" s="314"/>
      <c r="AE913" s="314"/>
    </row>
    <row r="914" spans="30:31" ht="12.75">
      <c r="AD914" s="314"/>
      <c r="AE914" s="314"/>
    </row>
    <row r="915" spans="30:31" ht="12.75">
      <c r="AD915" s="314"/>
      <c r="AE915" s="314"/>
    </row>
    <row r="916" spans="30:31" ht="12.75">
      <c r="AD916" s="314"/>
      <c r="AE916" s="314"/>
    </row>
    <row r="917" spans="30:31" ht="12.75">
      <c r="AD917" s="314"/>
      <c r="AE917" s="314"/>
    </row>
    <row r="918" spans="30:31" ht="12.75">
      <c r="AD918" s="314"/>
      <c r="AE918" s="314"/>
    </row>
    <row r="919" spans="30:31" ht="12.75">
      <c r="AD919" s="314"/>
      <c r="AE919" s="314"/>
    </row>
    <row r="920" spans="30:31" ht="12.75">
      <c r="AD920" s="314"/>
      <c r="AE920" s="314"/>
    </row>
    <row r="921" spans="30:31" ht="12.75">
      <c r="AD921" s="314"/>
      <c r="AE921" s="314"/>
    </row>
    <row r="922" spans="30:31" ht="12.75">
      <c r="AD922" s="314"/>
      <c r="AE922" s="314"/>
    </row>
    <row r="923" spans="30:31" ht="12.75">
      <c r="AD923" s="314"/>
      <c r="AE923" s="314"/>
    </row>
    <row r="924" spans="30:31" ht="12.75">
      <c r="AD924" s="314"/>
      <c r="AE924" s="314"/>
    </row>
    <row r="925" spans="30:31" ht="12.75">
      <c r="AD925" s="314"/>
      <c r="AE925" s="314"/>
    </row>
    <row r="926" spans="30:31" ht="12.75">
      <c r="AD926" s="314"/>
      <c r="AE926" s="314"/>
    </row>
    <row r="927" spans="30:31" ht="12.75">
      <c r="AD927" s="314"/>
      <c r="AE927" s="314"/>
    </row>
    <row r="928" spans="30:31" ht="12.75">
      <c r="AD928" s="314"/>
      <c r="AE928" s="314"/>
    </row>
    <row r="929" spans="30:31" ht="12.75">
      <c r="AD929" s="314"/>
      <c r="AE929" s="314"/>
    </row>
    <row r="930" spans="30:31" ht="12.75">
      <c r="AD930" s="314"/>
      <c r="AE930" s="314"/>
    </row>
    <row r="931" spans="30:31" ht="12.75">
      <c r="AD931" s="314"/>
      <c r="AE931" s="314"/>
    </row>
    <row r="932" spans="30:31" ht="12.75">
      <c r="AD932" s="314"/>
      <c r="AE932" s="314"/>
    </row>
    <row r="933" spans="30:31" ht="12.75">
      <c r="AD933" s="314"/>
      <c r="AE933" s="314"/>
    </row>
    <row r="934" spans="30:31" ht="12.75">
      <c r="AD934" s="314"/>
      <c r="AE934" s="314"/>
    </row>
    <row r="935" spans="30:31" ht="12.75">
      <c r="AD935" s="314"/>
      <c r="AE935" s="314"/>
    </row>
    <row r="936" spans="30:31" ht="12.75">
      <c r="AD936" s="314"/>
      <c r="AE936" s="314"/>
    </row>
    <row r="937" spans="30:31" ht="12.75">
      <c r="AD937" s="314"/>
      <c r="AE937" s="314"/>
    </row>
    <row r="938" spans="30:31" ht="12.75">
      <c r="AD938" s="314"/>
      <c r="AE938" s="314"/>
    </row>
    <row r="939" spans="30:31" ht="12.75">
      <c r="AD939" s="314"/>
      <c r="AE939" s="314"/>
    </row>
    <row r="940" spans="30:31" ht="12.75">
      <c r="AD940" s="314"/>
      <c r="AE940" s="314"/>
    </row>
    <row r="941" spans="30:31" ht="12.75">
      <c r="AD941" s="314"/>
      <c r="AE941" s="314"/>
    </row>
    <row r="942" spans="30:31" ht="12.75">
      <c r="AD942" s="314"/>
      <c r="AE942" s="314"/>
    </row>
    <row r="943" spans="30:31" ht="12.75">
      <c r="AD943" s="314"/>
      <c r="AE943" s="314"/>
    </row>
    <row r="944" spans="30:31" ht="12.75">
      <c r="AD944" s="314"/>
      <c r="AE944" s="314"/>
    </row>
    <row r="945" spans="30:31" ht="12.75">
      <c r="AD945" s="314"/>
      <c r="AE945" s="314"/>
    </row>
    <row r="946" spans="30:31" ht="12.75">
      <c r="AD946" s="314"/>
      <c r="AE946" s="314"/>
    </row>
    <row r="947" spans="30:31" ht="12.75">
      <c r="AD947" s="314"/>
      <c r="AE947" s="314"/>
    </row>
    <row r="948" spans="30:31" ht="12.75">
      <c r="AD948" s="314"/>
      <c r="AE948" s="314"/>
    </row>
    <row r="949" spans="30:31" ht="12.75">
      <c r="AD949" s="314"/>
      <c r="AE949" s="314"/>
    </row>
    <row r="950" spans="30:31" ht="12.75">
      <c r="AD950" s="314"/>
      <c r="AE950" s="314"/>
    </row>
    <row r="951" spans="30:31" ht="12.75">
      <c r="AD951" s="314"/>
      <c r="AE951" s="314"/>
    </row>
    <row r="952" spans="30:31" ht="12.75">
      <c r="AD952" s="314"/>
      <c r="AE952" s="314"/>
    </row>
    <row r="953" spans="30:31" ht="12.75">
      <c r="AD953" s="314"/>
      <c r="AE953" s="314"/>
    </row>
    <row r="954" spans="30:31" ht="12.75">
      <c r="AD954" s="314"/>
      <c r="AE954" s="314"/>
    </row>
    <row r="955" spans="30:31" ht="12.75">
      <c r="AD955" s="314"/>
      <c r="AE955" s="314"/>
    </row>
    <row r="956" spans="30:31" ht="12.75">
      <c r="AD956" s="314"/>
      <c r="AE956" s="314"/>
    </row>
    <row r="957" spans="30:31" ht="12.75">
      <c r="AD957" s="314"/>
      <c r="AE957" s="314"/>
    </row>
    <row r="958" spans="30:31" ht="12.75">
      <c r="AD958" s="314"/>
      <c r="AE958" s="314"/>
    </row>
    <row r="959" spans="30:31" ht="12.75">
      <c r="AD959" s="314"/>
      <c r="AE959" s="314"/>
    </row>
    <row r="960" spans="30:31" ht="12.75">
      <c r="AD960" s="314"/>
      <c r="AE960" s="314"/>
    </row>
    <row r="961" spans="30:31" ht="12.75">
      <c r="AD961" s="314"/>
      <c r="AE961" s="314"/>
    </row>
    <row r="962" spans="30:31" ht="12.75">
      <c r="AD962" s="314"/>
      <c r="AE962" s="314"/>
    </row>
    <row r="963" spans="30:31" ht="12.75">
      <c r="AD963" s="314"/>
      <c r="AE963" s="314"/>
    </row>
    <row r="964" spans="30:31" ht="12.75">
      <c r="AD964" s="314"/>
      <c r="AE964" s="314"/>
    </row>
    <row r="965" spans="30:31" ht="12.75">
      <c r="AD965" s="314"/>
      <c r="AE965" s="314"/>
    </row>
    <row r="966" spans="30:31" ht="12.75">
      <c r="AD966" s="314"/>
      <c r="AE966" s="314"/>
    </row>
    <row r="967" spans="30:31" ht="12.75">
      <c r="AD967" s="314"/>
      <c r="AE967" s="314"/>
    </row>
    <row r="968" spans="30:31" ht="12.75">
      <c r="AD968" s="314"/>
      <c r="AE968" s="314"/>
    </row>
    <row r="969" spans="30:31" ht="12.75">
      <c r="AD969" s="314"/>
      <c r="AE969" s="314"/>
    </row>
    <row r="970" spans="30:31" ht="12.75">
      <c r="AD970" s="314"/>
      <c r="AE970" s="314"/>
    </row>
    <row r="971" spans="30:31" ht="12.75">
      <c r="AD971" s="314"/>
      <c r="AE971" s="314"/>
    </row>
    <row r="972" spans="30:31" ht="12.75">
      <c r="AD972" s="314"/>
      <c r="AE972" s="314"/>
    </row>
    <row r="973" spans="30:31" ht="12.75">
      <c r="AD973" s="314"/>
      <c r="AE973" s="314"/>
    </row>
    <row r="974" spans="30:31" ht="12.75">
      <c r="AD974" s="314"/>
      <c r="AE974" s="314"/>
    </row>
    <row r="975" spans="30:31" ht="12.75">
      <c r="AD975" s="314"/>
      <c r="AE975" s="314"/>
    </row>
    <row r="976" spans="30:31" ht="12.75">
      <c r="AD976" s="314"/>
      <c r="AE976" s="314"/>
    </row>
    <row r="977" spans="30:31" ht="12.75">
      <c r="AD977" s="314"/>
      <c r="AE977" s="314"/>
    </row>
    <row r="978" spans="30:31" ht="12.75">
      <c r="AD978" s="314"/>
      <c r="AE978" s="314"/>
    </row>
    <row r="979" spans="30:31" ht="12.75">
      <c r="AD979" s="314"/>
      <c r="AE979" s="314"/>
    </row>
    <row r="980" spans="30:31" ht="12.75">
      <c r="AD980" s="314"/>
      <c r="AE980" s="314"/>
    </row>
    <row r="981" spans="30:31" ht="12.75">
      <c r="AD981" s="314"/>
      <c r="AE981" s="314"/>
    </row>
    <row r="982" spans="30:31" ht="12.75">
      <c r="AD982" s="314"/>
      <c r="AE982" s="314"/>
    </row>
    <row r="983" spans="30:31" ht="12.75">
      <c r="AD983" s="314"/>
      <c r="AE983" s="314"/>
    </row>
    <row r="984" spans="30:31" ht="12.75">
      <c r="AD984" s="314"/>
      <c r="AE984" s="314"/>
    </row>
    <row r="985" spans="30:31" ht="12.75">
      <c r="AD985" s="314"/>
      <c r="AE985" s="314"/>
    </row>
    <row r="986" spans="30:31" ht="12.75">
      <c r="AD986" s="314"/>
      <c r="AE986" s="314"/>
    </row>
    <row r="987" spans="30:31" ht="12.75">
      <c r="AD987" s="314"/>
      <c r="AE987" s="314"/>
    </row>
    <row r="988" spans="30:31" ht="12.75">
      <c r="AD988" s="314"/>
      <c r="AE988" s="314"/>
    </row>
    <row r="989" spans="30:31" ht="12.75">
      <c r="AD989" s="314"/>
      <c r="AE989" s="314"/>
    </row>
    <row r="990" spans="30:31" ht="12.75">
      <c r="AD990" s="314"/>
      <c r="AE990" s="314"/>
    </row>
    <row r="991" spans="30:31" ht="12.75">
      <c r="AD991" s="314"/>
      <c r="AE991" s="314"/>
    </row>
    <row r="992" spans="30:31" ht="12.75">
      <c r="AD992" s="314"/>
      <c r="AE992" s="314"/>
    </row>
    <row r="993" spans="30:31" ht="12.75">
      <c r="AD993" s="314"/>
      <c r="AE993" s="314"/>
    </row>
    <row r="994" spans="30:31" ht="12.75">
      <c r="AD994" s="314"/>
      <c r="AE994" s="314"/>
    </row>
    <row r="995" spans="30:31" ht="12.75">
      <c r="AD995" s="314"/>
      <c r="AE995" s="314"/>
    </row>
    <row r="996" spans="30:31" ht="12.75">
      <c r="AD996" s="314"/>
      <c r="AE996" s="314"/>
    </row>
    <row r="997" spans="30:31" ht="12.75">
      <c r="AD997" s="314"/>
      <c r="AE997" s="314"/>
    </row>
    <row r="998" spans="30:31" ht="12.75">
      <c r="AD998" s="314"/>
      <c r="AE998" s="314"/>
    </row>
    <row r="999" spans="30:31" ht="12.75">
      <c r="AD999" s="314"/>
      <c r="AE999" s="314"/>
    </row>
    <row r="1000" spans="30:31" ht="12.75">
      <c r="AD1000" s="314"/>
      <c r="AE1000" s="314"/>
    </row>
    <row r="1001" spans="30:31" ht="12.75">
      <c r="AD1001" s="314"/>
      <c r="AE1001" s="314"/>
    </row>
    <row r="1002" spans="30:31" ht="12.75">
      <c r="AD1002" s="314"/>
      <c r="AE1002" s="314"/>
    </row>
    <row r="1003" spans="30:31" ht="12.75">
      <c r="AD1003" s="314"/>
      <c r="AE1003" s="314"/>
    </row>
    <row r="1004" spans="30:31" ht="12.75">
      <c r="AD1004" s="314"/>
      <c r="AE1004" s="314"/>
    </row>
    <row r="1005" spans="30:31" ht="12.75">
      <c r="AD1005" s="314"/>
      <c r="AE1005" s="314"/>
    </row>
    <row r="1006" spans="30:31" ht="12.75">
      <c r="AD1006" s="314"/>
      <c r="AE1006" s="314"/>
    </row>
    <row r="1007" spans="30:31" ht="12.75">
      <c r="AD1007" s="314"/>
      <c r="AE1007" s="314"/>
    </row>
    <row r="1008" spans="30:31" ht="12.75">
      <c r="AD1008" s="314"/>
      <c r="AE1008" s="314"/>
    </row>
    <row r="1009" spans="30:31" ht="12.75">
      <c r="AD1009" s="314"/>
      <c r="AE1009" s="314"/>
    </row>
    <row r="1010" spans="30:31" ht="12.75">
      <c r="AD1010" s="314"/>
      <c r="AE1010" s="314"/>
    </row>
    <row r="1011" spans="30:31" ht="12.75">
      <c r="AD1011" s="314"/>
      <c r="AE1011" s="314"/>
    </row>
    <row r="1012" spans="30:31" ht="12.75">
      <c r="AD1012" s="314"/>
      <c r="AE1012" s="314"/>
    </row>
    <row r="1013" spans="30:31" ht="12.75">
      <c r="AD1013" s="314"/>
      <c r="AE1013" s="314"/>
    </row>
    <row r="1014" spans="30:31" ht="12.75">
      <c r="AD1014" s="314"/>
      <c r="AE1014" s="314"/>
    </row>
    <row r="1015" spans="30:31" ht="12.75">
      <c r="AD1015" s="314"/>
      <c r="AE1015" s="314"/>
    </row>
    <row r="1016" spans="30:31" ht="12.75">
      <c r="AD1016" s="314"/>
      <c r="AE1016" s="314"/>
    </row>
    <row r="1017" spans="30:31" ht="12.75">
      <c r="AD1017" s="314"/>
      <c r="AE1017" s="314"/>
    </row>
    <row r="1018" spans="30:31" ht="12.75">
      <c r="AD1018" s="314"/>
      <c r="AE1018" s="314"/>
    </row>
    <row r="1019" spans="30:31" ht="12.75">
      <c r="AD1019" s="314"/>
      <c r="AE1019" s="314"/>
    </row>
  </sheetData>
  <phoneticPr fontId="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1C00-DDD4-42F1-B624-136821C59AC6}">
  <sheetPr>
    <outlinePr summaryBelow="0" summaryRight="0"/>
  </sheetPr>
  <dimension ref="A1:AJ1044"/>
  <sheetViews>
    <sheetView tabSelected="1" topLeftCell="G1" zoomScale="140" zoomScaleNormal="140" workbookViewId="0">
      <pane ySplit="1" topLeftCell="A40" activePane="bottomLeft" state="frozen"/>
      <selection activeCell="H51" sqref="H51"/>
      <selection pane="bottomLeft" activeCell="H51" sqref="H51"/>
    </sheetView>
  </sheetViews>
  <sheetFormatPr defaultColWidth="11.125" defaultRowHeight="15.75" customHeight="1"/>
  <cols>
    <col min="1" max="1" width="3.75" style="369" customWidth="1"/>
    <col min="2" max="16" width="2.75" style="369" customWidth="1"/>
    <col min="17" max="18" width="3.375" style="369" customWidth="1"/>
    <col min="19" max="19" width="3.625" style="369" customWidth="1"/>
    <col min="20" max="20" width="1.875" style="369" customWidth="1"/>
    <col min="21" max="21" width="2.75" style="369" customWidth="1"/>
    <col min="22" max="22" width="3.75" style="369" customWidth="1"/>
    <col min="23" max="23" width="1.25" style="369" customWidth="1"/>
    <col min="24" max="24" width="2.75" style="369" customWidth="1"/>
    <col min="25" max="25" width="3.625" style="369" customWidth="1"/>
    <col min="26" max="26" width="1.5" style="369" customWidth="1"/>
    <col min="27" max="27" width="2.75" style="369" customWidth="1"/>
    <col min="28" max="28" width="3.625" style="369" customWidth="1"/>
    <col min="29" max="29" width="1.5" style="369" customWidth="1"/>
    <col min="30" max="30" width="2.75" style="369" customWidth="1"/>
    <col min="31" max="31" width="3.625" style="369" customWidth="1"/>
    <col min="32" max="32" width="1.75" style="369" customWidth="1"/>
    <col min="33" max="33" width="3" style="369" customWidth="1"/>
    <col min="34" max="35" width="3.625" style="369" customWidth="1"/>
    <col min="36" max="36" width="4.625" style="369" customWidth="1"/>
    <col min="37" max="16384" width="11.125" style="369"/>
  </cols>
  <sheetData>
    <row r="1" spans="1:36" ht="21" customHeight="1">
      <c r="A1" s="424" t="s">
        <v>262</v>
      </c>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c r="AE1" s="423"/>
      <c r="AF1" s="423"/>
      <c r="AG1" s="423"/>
      <c r="AH1" s="423"/>
      <c r="AI1" s="423"/>
      <c r="AJ1" s="423"/>
    </row>
    <row r="2" spans="1:36" ht="21" customHeight="1">
      <c r="A2" s="424"/>
      <c r="B2" s="423"/>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G2" s="423"/>
      <c r="AH2" s="423"/>
      <c r="AI2" s="423"/>
      <c r="AJ2" s="423"/>
    </row>
    <row r="3" spans="1:36" ht="12.75">
      <c r="A3" s="369" t="s">
        <v>261</v>
      </c>
      <c r="B3" s="422"/>
      <c r="C3" s="381"/>
      <c r="D3" s="381"/>
      <c r="E3" s="370">
        <v>8</v>
      </c>
      <c r="F3" s="422"/>
      <c r="G3" s="381"/>
      <c r="H3" s="381"/>
      <c r="I3" s="381"/>
      <c r="N3" s="420" t="s">
        <v>260</v>
      </c>
      <c r="Q3" s="381" t="s">
        <v>259</v>
      </c>
      <c r="R3" s="370">
        <v>1</v>
      </c>
      <c r="S3" s="370"/>
      <c r="T3" s="370"/>
      <c r="U3" s="370">
        <v>2</v>
      </c>
      <c r="V3" s="370"/>
      <c r="W3" s="370"/>
      <c r="X3" s="370">
        <v>3</v>
      </c>
      <c r="Y3" s="370"/>
      <c r="Z3" s="370"/>
      <c r="AA3" s="370">
        <v>4</v>
      </c>
      <c r="AD3" s="370">
        <v>5</v>
      </c>
      <c r="AG3" s="370">
        <v>6</v>
      </c>
    </row>
    <row r="4" spans="1:36" ht="12.75">
      <c r="A4" s="369" t="s">
        <v>258</v>
      </c>
      <c r="B4" s="381"/>
      <c r="C4" s="381"/>
      <c r="D4" s="381"/>
      <c r="E4" s="370">
        <v>10</v>
      </c>
      <c r="F4" s="381"/>
      <c r="G4" s="381"/>
      <c r="H4" s="381"/>
      <c r="I4" s="381"/>
    </row>
    <row r="5" spans="1:36" ht="12.75">
      <c r="A5" s="369" t="s">
        <v>257</v>
      </c>
      <c r="D5" s="370"/>
      <c r="E5" s="421">
        <v>6</v>
      </c>
      <c r="I5" s="370"/>
      <c r="N5" s="420" t="s">
        <v>256</v>
      </c>
      <c r="O5" s="370"/>
      <c r="P5" s="370"/>
      <c r="Q5" s="370"/>
      <c r="R5" s="370" t="s">
        <v>20</v>
      </c>
      <c r="T5" s="370"/>
      <c r="U5" s="370" t="s">
        <v>19</v>
      </c>
      <c r="W5" s="370"/>
      <c r="X5" s="370" t="s">
        <v>18</v>
      </c>
      <c r="Z5" s="370"/>
      <c r="AA5" s="370" t="s">
        <v>17</v>
      </c>
      <c r="AC5" s="370"/>
      <c r="AD5" s="370" t="s">
        <v>16</v>
      </c>
      <c r="AF5" s="370"/>
      <c r="AG5" s="370" t="s">
        <v>272</v>
      </c>
      <c r="AI5" s="370"/>
    </row>
    <row r="6" spans="1:36" ht="12.75">
      <c r="A6" s="369" t="s">
        <v>255</v>
      </c>
      <c r="C6" s="370"/>
      <c r="D6" s="370"/>
      <c r="E6" s="370">
        <v>6</v>
      </c>
      <c r="G6" s="370"/>
      <c r="I6" s="370"/>
      <c r="N6" s="370"/>
      <c r="O6" s="370"/>
      <c r="P6" s="370"/>
      <c r="Q6" s="370"/>
      <c r="R6" s="370"/>
      <c r="S6" s="407">
        <v>2</v>
      </c>
      <c r="V6" s="407">
        <v>1</v>
      </c>
      <c r="W6" s="370"/>
      <c r="X6" s="370"/>
      <c r="Y6" s="407">
        <v>1</v>
      </c>
      <c r="AB6" s="407">
        <v>1</v>
      </c>
      <c r="AE6" s="407">
        <v>1</v>
      </c>
      <c r="AF6" s="370"/>
      <c r="AH6" s="407">
        <v>1</v>
      </c>
      <c r="AI6" s="370"/>
      <c r="AJ6" s="370"/>
    </row>
    <row r="7" spans="1:36" ht="12.75">
      <c r="G7" s="370"/>
      <c r="H7" s="370"/>
      <c r="I7" s="370"/>
      <c r="N7" s="370"/>
      <c r="O7" s="370"/>
      <c r="P7" s="370"/>
      <c r="Q7" s="370"/>
      <c r="R7" s="370"/>
      <c r="S7" s="407">
        <v>-1</v>
      </c>
      <c r="V7" s="407">
        <v>0</v>
      </c>
      <c r="W7" s="370"/>
      <c r="X7" s="370"/>
      <c r="Y7" s="407">
        <v>1</v>
      </c>
      <c r="AB7" s="407">
        <v>2</v>
      </c>
      <c r="AE7" s="407">
        <v>2</v>
      </c>
      <c r="AF7" s="370"/>
      <c r="AH7" s="407">
        <v>0</v>
      </c>
      <c r="AI7" s="370"/>
      <c r="AJ7" s="370"/>
    </row>
    <row r="8" spans="1:36" ht="12.75">
      <c r="G8" s="370"/>
      <c r="H8" s="370"/>
      <c r="I8" s="370"/>
      <c r="N8" s="370"/>
      <c r="O8" s="370"/>
      <c r="P8" s="370"/>
      <c r="Q8" s="370"/>
      <c r="R8" s="370"/>
      <c r="S8" s="407">
        <v>0</v>
      </c>
      <c r="V8" s="407">
        <v>1</v>
      </c>
      <c r="W8" s="370"/>
      <c r="X8" s="370"/>
      <c r="Y8" s="407">
        <v>0</v>
      </c>
      <c r="AB8" s="407">
        <v>-1</v>
      </c>
      <c r="AE8" s="407">
        <v>2</v>
      </c>
      <c r="AF8" s="370"/>
      <c r="AH8" s="407">
        <v>1</v>
      </c>
      <c r="AI8" s="370"/>
      <c r="AJ8" s="370"/>
    </row>
    <row r="9" spans="1:36" ht="12.75">
      <c r="G9" s="370"/>
      <c r="H9" s="370"/>
      <c r="I9" s="370"/>
      <c r="N9" s="370"/>
      <c r="O9" s="370"/>
      <c r="P9" s="370"/>
      <c r="Q9" s="370"/>
      <c r="R9" s="370"/>
      <c r="S9" s="407">
        <v>0</v>
      </c>
      <c r="V9" s="407">
        <v>1</v>
      </c>
      <c r="W9" s="370"/>
      <c r="X9" s="370"/>
      <c r="Y9" s="407">
        <v>0</v>
      </c>
      <c r="AB9" s="407">
        <v>-1</v>
      </c>
      <c r="AE9" s="407">
        <v>0</v>
      </c>
      <c r="AF9" s="370"/>
      <c r="AH9" s="407">
        <v>2</v>
      </c>
      <c r="AI9" s="370"/>
      <c r="AJ9" s="370"/>
    </row>
    <row r="10" spans="1:36" ht="12.75">
      <c r="G10" s="370"/>
      <c r="H10" s="370"/>
      <c r="I10" s="370"/>
      <c r="N10" s="370"/>
      <c r="O10" s="370"/>
      <c r="P10" s="370"/>
      <c r="Q10" s="370"/>
      <c r="R10" s="370"/>
      <c r="S10" s="407">
        <v>0</v>
      </c>
      <c r="V10" s="407">
        <v>1</v>
      </c>
      <c r="W10" s="370"/>
      <c r="X10" s="370"/>
      <c r="Y10" s="407">
        <v>0</v>
      </c>
      <c r="AB10" s="407">
        <v>-1</v>
      </c>
      <c r="AE10" s="407">
        <v>0</v>
      </c>
      <c r="AF10" s="370"/>
      <c r="AH10" s="407">
        <v>0</v>
      </c>
      <c r="AI10" s="370"/>
      <c r="AJ10" s="370"/>
    </row>
    <row r="11" spans="1:36" ht="12.75">
      <c r="G11" s="370"/>
      <c r="H11" s="370"/>
      <c r="I11" s="370"/>
      <c r="N11" s="370"/>
      <c r="O11" s="370"/>
      <c r="P11" s="370"/>
      <c r="Q11" s="370"/>
      <c r="R11" s="370"/>
      <c r="S11" s="407">
        <v>0</v>
      </c>
      <c r="V11" s="407">
        <v>1</v>
      </c>
      <c r="W11" s="370"/>
      <c r="X11" s="370"/>
      <c r="Y11" s="407">
        <v>0</v>
      </c>
      <c r="AB11" s="407">
        <v>-1</v>
      </c>
      <c r="AE11" s="407">
        <v>0</v>
      </c>
      <c r="AF11" s="370"/>
      <c r="AH11" s="407">
        <v>1</v>
      </c>
      <c r="AI11" s="370"/>
      <c r="AJ11" s="370"/>
    </row>
    <row r="12" spans="1:36" ht="12.75">
      <c r="G12" s="370"/>
      <c r="H12" s="370"/>
      <c r="I12" s="370"/>
      <c r="N12" s="370"/>
      <c r="O12" s="370"/>
      <c r="P12" s="370"/>
      <c r="Q12" s="370"/>
      <c r="R12" s="370"/>
      <c r="S12" s="407">
        <v>0</v>
      </c>
      <c r="V12" s="407">
        <v>1</v>
      </c>
      <c r="W12" s="370"/>
      <c r="X12" s="370"/>
      <c r="Y12" s="407">
        <v>0</v>
      </c>
      <c r="AB12" s="407">
        <v>-1</v>
      </c>
      <c r="AE12" s="407">
        <v>1</v>
      </c>
      <c r="AF12" s="370"/>
      <c r="AH12" s="407">
        <v>0</v>
      </c>
      <c r="AI12" s="370"/>
      <c r="AJ12" s="370"/>
    </row>
    <row r="13" spans="1:36" ht="12.75">
      <c r="G13" s="370"/>
      <c r="H13" s="370"/>
      <c r="I13" s="370"/>
      <c r="N13" s="370"/>
      <c r="O13" s="370"/>
      <c r="P13" s="370"/>
      <c r="Q13" s="370"/>
      <c r="R13" s="370"/>
      <c r="S13" s="419">
        <v>1</v>
      </c>
      <c r="V13" s="419">
        <v>0</v>
      </c>
      <c r="W13" s="370"/>
      <c r="X13" s="370"/>
      <c r="Y13" s="419">
        <v>0</v>
      </c>
      <c r="AB13" s="419">
        <v>2</v>
      </c>
      <c r="AE13" s="419">
        <v>0</v>
      </c>
      <c r="AF13" s="370"/>
      <c r="AH13" s="419">
        <v>1</v>
      </c>
      <c r="AI13" s="370"/>
      <c r="AJ13" s="370"/>
    </row>
    <row r="14" spans="1:36" ht="12.75">
      <c r="A14" s="373"/>
      <c r="B14" s="373"/>
      <c r="C14" s="373"/>
      <c r="D14" s="373"/>
      <c r="E14" s="373"/>
      <c r="F14" s="373"/>
      <c r="H14" s="370"/>
      <c r="N14" s="373" t="s">
        <v>254</v>
      </c>
      <c r="O14" s="370"/>
      <c r="P14" s="370"/>
      <c r="Q14" s="370"/>
      <c r="R14" s="370" t="s">
        <v>253</v>
      </c>
      <c r="S14" s="417">
        <v>0</v>
      </c>
      <c r="U14" s="370" t="s">
        <v>242</v>
      </c>
      <c r="V14" s="417">
        <f t="shared" ref="V14:V19" si="0">S31</f>
        <v>0.99932929973906692</v>
      </c>
      <c r="W14" s="370"/>
      <c r="X14" s="370" t="s">
        <v>241</v>
      </c>
      <c r="Y14" s="417">
        <f t="shared" ref="Y14:Y19" si="1">V31</f>
        <v>0.99927735073811652</v>
      </c>
      <c r="Z14" s="370"/>
      <c r="AA14" s="370" t="s">
        <v>240</v>
      </c>
      <c r="AB14" s="417">
        <f t="shared" ref="AB14:AB19" si="2">Y31</f>
        <v>0.99815815900919547</v>
      </c>
      <c r="AC14" s="370"/>
      <c r="AD14" s="370" t="s">
        <v>239</v>
      </c>
      <c r="AE14" s="417">
        <f t="shared" ref="AE14:AE19" si="3">AB31</f>
        <v>0.99999994653002799</v>
      </c>
      <c r="AF14" s="370"/>
      <c r="AG14" s="370" t="s">
        <v>269</v>
      </c>
      <c r="AH14" s="417">
        <f t="shared" ref="AH14:AH19" si="4">AE31</f>
        <v>0.99936272232463363</v>
      </c>
      <c r="AI14" s="370"/>
      <c r="AJ14" s="370"/>
    </row>
    <row r="15" spans="1:36" ht="12.75">
      <c r="A15" s="373"/>
      <c r="B15" s="373"/>
      <c r="C15" s="373"/>
      <c r="D15" s="373"/>
      <c r="E15" s="373"/>
      <c r="F15" s="373"/>
      <c r="H15" s="370"/>
      <c r="N15" s="373"/>
      <c r="O15" s="370"/>
      <c r="P15" s="370"/>
      <c r="Q15" s="370"/>
      <c r="R15" s="370"/>
      <c r="S15" s="417">
        <v>0</v>
      </c>
      <c r="U15" s="370"/>
      <c r="V15" s="417">
        <f t="shared" si="0"/>
        <v>-0.76159415595576485</v>
      </c>
      <c r="W15" s="370"/>
      <c r="X15" s="370"/>
      <c r="Y15" s="417">
        <f t="shared" si="1"/>
        <v>0.99990243158805026</v>
      </c>
      <c r="Z15" s="370"/>
      <c r="AA15" s="370"/>
      <c r="AB15" s="417">
        <f t="shared" si="2"/>
        <v>4.975593294808592E-3</v>
      </c>
      <c r="AC15" s="370"/>
      <c r="AD15" s="370"/>
      <c r="AE15" s="417">
        <f t="shared" si="3"/>
        <v>-0.9468170155929182</v>
      </c>
      <c r="AF15" s="370"/>
      <c r="AG15" s="370"/>
      <c r="AH15" s="417">
        <f t="shared" si="4"/>
        <v>0.99989932710479446</v>
      </c>
      <c r="AI15" s="370"/>
      <c r="AJ15" s="370"/>
    </row>
    <row r="16" spans="1:36" ht="12.75">
      <c r="A16" s="373"/>
      <c r="B16" s="373"/>
      <c r="C16" s="373"/>
      <c r="D16" s="373"/>
      <c r="E16" s="373"/>
      <c r="F16" s="373"/>
      <c r="H16" s="370"/>
      <c r="N16" s="373"/>
      <c r="O16" s="370"/>
      <c r="P16" s="370"/>
      <c r="Q16" s="370"/>
      <c r="R16" s="370"/>
      <c r="S16" s="417">
        <v>0</v>
      </c>
      <c r="U16" s="370"/>
      <c r="V16" s="417">
        <f t="shared" si="0"/>
        <v>0.76159415595576485</v>
      </c>
      <c r="W16" s="370"/>
      <c r="X16" s="370"/>
      <c r="Y16" s="417">
        <f t="shared" si="1"/>
        <v>0.99883923596754132</v>
      </c>
      <c r="Z16" s="370"/>
      <c r="AA16" s="370"/>
      <c r="AB16" s="417">
        <f t="shared" si="2"/>
        <v>0.99507991252818306</v>
      </c>
      <c r="AC16" s="370"/>
      <c r="AD16" s="370"/>
      <c r="AE16" s="417">
        <f t="shared" si="3"/>
        <v>0.97550374173012133</v>
      </c>
      <c r="AF16" s="370"/>
      <c r="AG16" s="370"/>
      <c r="AH16" s="417">
        <f t="shared" si="4"/>
        <v>0.99926256554001103</v>
      </c>
      <c r="AI16" s="370"/>
      <c r="AJ16" s="370"/>
    </row>
    <row r="17" spans="1:36" ht="12.75">
      <c r="A17" s="373"/>
      <c r="B17" s="373"/>
      <c r="C17" s="373"/>
      <c r="D17" s="373"/>
      <c r="E17" s="373"/>
      <c r="F17" s="373"/>
      <c r="H17" s="370"/>
      <c r="N17" s="373"/>
      <c r="O17" s="370"/>
      <c r="P17" s="370"/>
      <c r="Q17" s="370"/>
      <c r="R17" s="370"/>
      <c r="S17" s="417">
        <v>0</v>
      </c>
      <c r="U17" s="370"/>
      <c r="V17" s="417">
        <f t="shared" si="0"/>
        <v>0.99932929973906692</v>
      </c>
      <c r="W17" s="370"/>
      <c r="X17" s="370"/>
      <c r="Y17" s="417">
        <f t="shared" si="1"/>
        <v>-0.50834989944641562</v>
      </c>
      <c r="Z17" s="370"/>
      <c r="AA17" s="370"/>
      <c r="AB17" s="417">
        <f t="shared" si="2"/>
        <v>0.75654273933495408</v>
      </c>
      <c r="AC17" s="370"/>
      <c r="AD17" s="370"/>
      <c r="AE17" s="417">
        <f t="shared" si="3"/>
        <v>0.99997861293651025</v>
      </c>
      <c r="AF17" s="370"/>
      <c r="AG17" s="370"/>
      <c r="AH17" s="417">
        <f t="shared" si="4"/>
        <v>-0.73765305319018015</v>
      </c>
      <c r="AI17" s="370"/>
      <c r="AJ17" s="370"/>
    </row>
    <row r="18" spans="1:36" ht="12.75">
      <c r="A18" s="373"/>
      <c r="B18" s="373"/>
      <c r="C18" s="373"/>
      <c r="D18" s="373"/>
      <c r="E18" s="373"/>
      <c r="F18" s="373"/>
      <c r="H18" s="370"/>
      <c r="I18" s="370"/>
      <c r="J18" s="370"/>
      <c r="K18" s="370"/>
      <c r="L18" s="370"/>
      <c r="M18" s="370"/>
      <c r="N18" s="370"/>
      <c r="O18" s="370"/>
      <c r="P18" s="370"/>
      <c r="Q18" s="370"/>
      <c r="R18" s="370"/>
      <c r="S18" s="417">
        <v>0</v>
      </c>
      <c r="T18" s="394"/>
      <c r="U18" s="418"/>
      <c r="V18" s="417">
        <f t="shared" si="0"/>
        <v>-0.76159415595576485</v>
      </c>
      <c r="W18" s="394"/>
      <c r="X18" s="418"/>
      <c r="Y18" s="417">
        <f t="shared" si="1"/>
        <v>0.99993943236914828</v>
      </c>
      <c r="Z18" s="394"/>
      <c r="AA18" s="418"/>
      <c r="AB18" s="417">
        <f t="shared" si="2"/>
        <v>-0.7590206427231786</v>
      </c>
      <c r="AC18" s="370"/>
      <c r="AD18" s="418"/>
      <c r="AE18" s="417">
        <f t="shared" si="3"/>
        <v>-0.99535311804591431</v>
      </c>
      <c r="AF18" s="370"/>
      <c r="AG18" s="418"/>
      <c r="AH18" s="417">
        <f t="shared" si="4"/>
        <v>0.99991300777743042</v>
      </c>
      <c r="AI18" s="370"/>
      <c r="AJ18" s="370"/>
    </row>
    <row r="19" spans="1:36" ht="12.75">
      <c r="A19" s="373"/>
      <c r="B19" s="373"/>
      <c r="C19" s="373"/>
      <c r="D19" s="373"/>
      <c r="E19" s="373"/>
      <c r="F19" s="373"/>
      <c r="H19" s="370"/>
      <c r="I19" s="370"/>
      <c r="J19" s="370"/>
      <c r="K19" s="370"/>
      <c r="L19" s="370"/>
      <c r="M19" s="370"/>
      <c r="N19" s="370"/>
      <c r="O19" s="370"/>
      <c r="P19" s="370"/>
      <c r="Q19" s="370"/>
      <c r="R19" s="370"/>
      <c r="S19" s="417">
        <v>0</v>
      </c>
      <c r="T19" s="394"/>
      <c r="U19" s="394"/>
      <c r="V19" s="417">
        <f t="shared" si="0"/>
        <v>0.96402758007581701</v>
      </c>
      <c r="W19" s="394"/>
      <c r="X19" s="370"/>
      <c r="Y19" s="417">
        <f t="shared" si="1"/>
        <v>-0.99506136642620702</v>
      </c>
      <c r="Z19" s="394"/>
      <c r="AA19" s="370"/>
      <c r="AB19" s="417">
        <f t="shared" si="2"/>
        <v>0.96388997852092517</v>
      </c>
      <c r="AC19" s="370"/>
      <c r="AD19" s="370"/>
      <c r="AE19" s="417">
        <f t="shared" si="3"/>
        <v>0.99690150300965796</v>
      </c>
      <c r="AF19" s="370"/>
      <c r="AG19" s="370"/>
      <c r="AH19" s="417">
        <f t="shared" si="4"/>
        <v>-0.99524677109355042</v>
      </c>
      <c r="AI19" s="370"/>
      <c r="AJ19" s="370"/>
    </row>
    <row r="20" spans="1:36" ht="12.75">
      <c r="A20" s="373"/>
      <c r="B20" s="373"/>
      <c r="C20" s="373"/>
      <c r="D20" s="373"/>
      <c r="E20" s="373"/>
      <c r="F20" s="373"/>
      <c r="H20" s="370"/>
      <c r="I20" s="370"/>
      <c r="J20" s="370"/>
      <c r="K20" s="370"/>
      <c r="L20" s="370"/>
      <c r="M20" s="370"/>
      <c r="N20" s="370"/>
      <c r="O20" s="370"/>
      <c r="P20" s="370"/>
      <c r="Q20" s="370"/>
      <c r="R20" s="370"/>
      <c r="S20" s="370">
        <v>1</v>
      </c>
      <c r="T20" s="394"/>
      <c r="U20" s="394"/>
      <c r="V20" s="370">
        <v>1</v>
      </c>
      <c r="W20" s="394"/>
      <c r="X20" s="370"/>
      <c r="Y20" s="370">
        <v>1</v>
      </c>
      <c r="Z20" s="394"/>
      <c r="AA20" s="370"/>
      <c r="AB20" s="370">
        <v>1</v>
      </c>
      <c r="AC20" s="370"/>
      <c r="AD20" s="370"/>
      <c r="AE20" s="370">
        <v>1</v>
      </c>
      <c r="AF20" s="370"/>
      <c r="AG20" s="370"/>
      <c r="AH20" s="370">
        <v>1</v>
      </c>
      <c r="AI20" s="370"/>
      <c r="AJ20" s="370"/>
    </row>
    <row r="21" spans="1:36" ht="12.75">
      <c r="B21" s="370"/>
      <c r="C21" s="370"/>
      <c r="D21" s="370"/>
      <c r="E21" s="370"/>
      <c r="F21" s="370"/>
      <c r="G21" s="370"/>
      <c r="H21" s="370"/>
      <c r="J21" s="370"/>
      <c r="K21" s="370"/>
      <c r="L21" s="370"/>
      <c r="M21" s="370"/>
      <c r="N21" s="370"/>
      <c r="O21" s="370"/>
      <c r="P21" s="370"/>
      <c r="S21" s="370" t="s">
        <v>8</v>
      </c>
      <c r="T21" s="394"/>
      <c r="U21" s="416"/>
      <c r="V21" s="370" t="s">
        <v>8</v>
      </c>
      <c r="W21" s="394"/>
      <c r="Y21" s="370" t="s">
        <v>8</v>
      </c>
      <c r="Z21" s="394"/>
      <c r="AB21" s="370" t="s">
        <v>8</v>
      </c>
      <c r="AC21" s="370"/>
      <c r="AE21" s="370" t="s">
        <v>8</v>
      </c>
      <c r="AF21" s="370"/>
      <c r="AH21" s="370" t="s">
        <v>8</v>
      </c>
      <c r="AI21" s="370"/>
      <c r="AJ21" s="370"/>
    </row>
    <row r="22" spans="1:36" ht="12.75">
      <c r="B22" s="389" t="s">
        <v>252</v>
      </c>
      <c r="C22" s="389"/>
      <c r="D22" s="389"/>
      <c r="E22" s="389"/>
      <c r="F22" s="389"/>
      <c r="G22" s="370"/>
      <c r="H22" s="370"/>
      <c r="I22" s="381"/>
      <c r="J22" s="389" t="s">
        <v>251</v>
      </c>
      <c r="K22" s="389"/>
      <c r="L22" s="389"/>
      <c r="M22" s="389"/>
      <c r="N22" s="370"/>
      <c r="O22" s="370"/>
      <c r="P22" s="389" t="s">
        <v>250</v>
      </c>
      <c r="Q22" s="381"/>
      <c r="R22" s="399" t="s">
        <v>249</v>
      </c>
      <c r="T22" s="394"/>
      <c r="U22" s="416"/>
      <c r="W22" s="394"/>
      <c r="Z22" s="394"/>
      <c r="AC22" s="370"/>
      <c r="AF22" s="370"/>
      <c r="AI22" s="370"/>
      <c r="AJ22" s="370"/>
    </row>
    <row r="23" spans="1:36" ht="12.75">
      <c r="B23" s="415">
        <v>1</v>
      </c>
      <c r="C23" s="414">
        <v>0</v>
      </c>
      <c r="D23" s="414">
        <v>0</v>
      </c>
      <c r="E23" s="414">
        <v>0</v>
      </c>
      <c r="F23" s="414">
        <v>0</v>
      </c>
      <c r="G23" s="414">
        <v>0</v>
      </c>
      <c r="H23" s="414">
        <v>-1</v>
      </c>
      <c r="I23" s="414">
        <v>1</v>
      </c>
      <c r="J23" s="413">
        <v>1</v>
      </c>
      <c r="K23" s="413">
        <v>1</v>
      </c>
      <c r="L23" s="413">
        <v>1</v>
      </c>
      <c r="M23" s="413">
        <v>1</v>
      </c>
      <c r="N23" s="413">
        <v>0</v>
      </c>
      <c r="O23" s="413">
        <v>1</v>
      </c>
      <c r="P23" s="412">
        <v>1</v>
      </c>
      <c r="Q23" s="370" t="s">
        <v>10</v>
      </c>
      <c r="R23" s="381" t="s">
        <v>248</v>
      </c>
      <c r="S23" s="400" cm="1">
        <f t="array" ref="S23">MMULT($B23:$P23,S$6:S$20)</f>
        <v>4</v>
      </c>
      <c r="T23" s="394"/>
      <c r="U23" s="370" t="s">
        <v>247</v>
      </c>
      <c r="V23" s="400" cm="1">
        <f t="array" ref="V23">MMULT($B23:$P23,V$6:V$20)</f>
        <v>3.962686179553951</v>
      </c>
      <c r="W23" s="394"/>
      <c r="X23" s="370" t="s">
        <v>246</v>
      </c>
      <c r="Y23" s="400" cm="1">
        <f t="array" ref="Y23">MMULT($B23:$P23,Y$6:Y$20)</f>
        <v>3.4946077524210857</v>
      </c>
      <c r="Z23" s="394"/>
      <c r="AA23" s="370" t="s">
        <v>245</v>
      </c>
      <c r="AB23" s="400" cm="1">
        <f t="array" ref="AB23">MMULT($B23:$P23,AB$6:AB$20)</f>
        <v>8.7186463826880658</v>
      </c>
      <c r="AC23" s="370"/>
      <c r="AD23" s="370" t="s">
        <v>271</v>
      </c>
      <c r="AE23" s="400" cm="1">
        <f t="array" ref="AE23">MMULT($B23:$P23,AE$6:AE$20)</f>
        <v>4.0255667886133999</v>
      </c>
      <c r="AG23" s="370" t="s">
        <v>270</v>
      </c>
      <c r="AH23" s="400" cm="1">
        <f t="array" ref="AH23">MMULT($B23:$P23,AH$6:AH$20)</f>
        <v>4.2656247906857079</v>
      </c>
      <c r="AI23" s="370"/>
    </row>
    <row r="24" spans="1:36" ht="12.75">
      <c r="B24" s="411">
        <v>0</v>
      </c>
      <c r="C24" s="410">
        <v>1</v>
      </c>
      <c r="D24" s="410">
        <v>1</v>
      </c>
      <c r="E24" s="410">
        <v>1</v>
      </c>
      <c r="F24" s="410">
        <v>1</v>
      </c>
      <c r="G24" s="410">
        <v>1</v>
      </c>
      <c r="H24" s="410">
        <v>0</v>
      </c>
      <c r="I24" s="410">
        <v>0</v>
      </c>
      <c r="J24" s="406">
        <v>0</v>
      </c>
      <c r="K24" s="406">
        <v>-1</v>
      </c>
      <c r="L24" s="406">
        <v>0</v>
      </c>
      <c r="M24" s="406">
        <v>0</v>
      </c>
      <c r="N24" s="406">
        <v>1</v>
      </c>
      <c r="O24" s="406">
        <v>1</v>
      </c>
      <c r="P24" s="409">
        <v>0</v>
      </c>
      <c r="Q24" s="370" t="s">
        <v>10</v>
      </c>
      <c r="R24" s="381"/>
      <c r="S24" s="400" cm="1">
        <f t="array" ref="S24">MMULT($B24:$P24,S$6:S$20)</f>
        <v>-1</v>
      </c>
      <c r="T24" s="394"/>
      <c r="U24" s="370"/>
      <c r="V24" s="400" cm="1">
        <f t="array" ref="V24">MMULT($B24:$P24,V$6:V$20)</f>
        <v>4.9640275800758165</v>
      </c>
      <c r="W24" s="394"/>
      <c r="X24" s="370"/>
      <c r="Y24" s="400" cm="1">
        <f t="array" ref="Y24">MMULT($B24:$P24,Y$6:Y$20)</f>
        <v>4.975634354891123E-3</v>
      </c>
      <c r="Z24" s="394"/>
      <c r="AA24" s="370"/>
      <c r="AB24" s="400" cm="1">
        <f t="array" ref="AB24">MMULT($B24:$P24,AB$6:AB$20)</f>
        <v>-1.8001062574970623</v>
      </c>
      <c r="AC24" s="370"/>
      <c r="AD24" s="370"/>
      <c r="AE24" s="400" cm="1">
        <f t="array" ref="AE24">MMULT($B24:$P24,AE$6:AE$20)</f>
        <v>4.9483654005566624</v>
      </c>
      <c r="AG24" s="370"/>
      <c r="AH24" s="400" cm="1">
        <f t="array" ref="AH24">MMULT($B24:$P24,AH$6:AH$20)</f>
        <v>3.004766909579085</v>
      </c>
      <c r="AI24" s="370"/>
    </row>
    <row r="25" spans="1:36" ht="12.75">
      <c r="B25" s="411">
        <v>0</v>
      </c>
      <c r="C25" s="410">
        <v>0</v>
      </c>
      <c r="D25" s="410">
        <v>0</v>
      </c>
      <c r="E25" s="410">
        <v>0</v>
      </c>
      <c r="F25" s="410">
        <v>0</v>
      </c>
      <c r="G25" s="410">
        <v>0</v>
      </c>
      <c r="H25" s="410">
        <v>1</v>
      </c>
      <c r="I25" s="410">
        <v>0</v>
      </c>
      <c r="J25" s="406">
        <v>0</v>
      </c>
      <c r="K25" s="406">
        <v>0</v>
      </c>
      <c r="L25" s="406">
        <v>2</v>
      </c>
      <c r="M25" s="406">
        <v>0</v>
      </c>
      <c r="N25" s="406">
        <v>1</v>
      </c>
      <c r="O25" s="406">
        <v>1</v>
      </c>
      <c r="P25" s="409">
        <v>1</v>
      </c>
      <c r="Q25" s="370" t="s">
        <v>10</v>
      </c>
      <c r="R25" s="381"/>
      <c r="S25" s="400" cm="1">
        <f t="array" ref="S25">MMULT($B25:$P25,S$6:S$20)</f>
        <v>1</v>
      </c>
      <c r="T25" s="394"/>
      <c r="U25" s="370"/>
      <c r="V25" s="400" cm="1">
        <f t="array" ref="V25">MMULT($B25:$P25,V$6:V$20)</f>
        <v>3.7256217360315818</v>
      </c>
      <c r="W25" s="394"/>
      <c r="X25" s="370"/>
      <c r="Y25" s="400" cm="1">
        <f t="array" ref="Y25">MMULT($B25:$P25,Y$6:Y$20)</f>
        <v>3.0025565378780241</v>
      </c>
      <c r="Z25" s="394"/>
      <c r="AA25" s="370"/>
      <c r="AB25" s="400" cm="1">
        <f t="array" ref="AB25">MMULT($B25:$P25,AB$6:AB$20)</f>
        <v>2.1950291608541126</v>
      </c>
      <c r="AC25" s="370"/>
      <c r="AD25" s="370"/>
      <c r="AE25" s="400" cm="1">
        <f t="array" ref="AE25">MMULT($B25:$P25,AE$6:AE$20)</f>
        <v>3.9525558684239863</v>
      </c>
      <c r="AG25" s="370"/>
      <c r="AH25" s="400" cm="1">
        <f t="array" ref="AH25">MMULT($B25:$P25,AH$6:AH$20)</f>
        <v>3.0031913677639022</v>
      </c>
      <c r="AI25" s="370"/>
    </row>
    <row r="26" spans="1:36" ht="12.75">
      <c r="B26" s="411">
        <v>1</v>
      </c>
      <c r="C26" s="410">
        <v>-1</v>
      </c>
      <c r="D26" s="410">
        <v>-1</v>
      </c>
      <c r="E26" s="410">
        <v>-1</v>
      </c>
      <c r="F26" s="410">
        <v>-1</v>
      </c>
      <c r="G26" s="410">
        <v>-1</v>
      </c>
      <c r="H26" s="410">
        <v>0</v>
      </c>
      <c r="I26" s="410">
        <v>0</v>
      </c>
      <c r="J26" s="406">
        <v>0</v>
      </c>
      <c r="K26" s="406">
        <v>1</v>
      </c>
      <c r="L26" s="406">
        <v>0</v>
      </c>
      <c r="M26" s="406">
        <v>2</v>
      </c>
      <c r="N26" s="406">
        <v>1</v>
      </c>
      <c r="O26" s="406">
        <v>1</v>
      </c>
      <c r="P26" s="409">
        <v>1</v>
      </c>
      <c r="Q26" s="370" t="s">
        <v>10</v>
      </c>
      <c r="R26" s="381"/>
      <c r="S26" s="400" cm="1">
        <f t="array" ref="S26">MMULT($B26:$P26,S$6:S$20)</f>
        <v>4</v>
      </c>
      <c r="T26" s="394"/>
      <c r="U26" s="370"/>
      <c r="V26" s="400" cm="1">
        <f t="array" ref="V26">MMULT($B26:$P26,V$6:V$20)</f>
        <v>-0.56050213235757917</v>
      </c>
      <c r="W26" s="394"/>
      <c r="X26" s="370"/>
      <c r="Y26" s="400" cm="1">
        <f t="array" ref="Y26">MMULT($B26:$P26,Y$6:Y$20)</f>
        <v>0.98808069863816028</v>
      </c>
      <c r="Z26" s="394"/>
      <c r="AA26" s="370"/>
      <c r="AB26" s="400" cm="1">
        <f t="array" ref="AB26">MMULT($B26:$P26,AB$6:AB$20)</f>
        <v>5.7229304077624636</v>
      </c>
      <c r="AC26" s="370"/>
      <c r="AD26" s="370"/>
      <c r="AE26" s="400" cm="1">
        <f t="array" ref="AE26">MMULT($B26:$P26,AE$6:AE$20)</f>
        <v>-0.94531140475615438</v>
      </c>
      <c r="AG26" s="370"/>
      <c r="AH26" s="400" cm="1">
        <f t="array" ref="AH26">MMULT($B26:$P26,AH$6:AH$20)</f>
        <v>-2.4707405425916855</v>
      </c>
      <c r="AI26" s="370"/>
    </row>
    <row r="27" spans="1:36" ht="12.75">
      <c r="B27" s="408">
        <v>0</v>
      </c>
      <c r="C27" s="407">
        <v>1</v>
      </c>
      <c r="D27" s="407">
        <v>1</v>
      </c>
      <c r="E27" s="407">
        <v>1</v>
      </c>
      <c r="F27" s="407">
        <v>1</v>
      </c>
      <c r="G27" s="407">
        <v>1</v>
      </c>
      <c r="H27" s="407">
        <v>1</v>
      </c>
      <c r="I27" s="407">
        <v>0</v>
      </c>
      <c r="J27" s="406">
        <v>0</v>
      </c>
      <c r="K27" s="406">
        <v>0</v>
      </c>
      <c r="L27" s="406">
        <v>-1</v>
      </c>
      <c r="M27" s="406">
        <v>0</v>
      </c>
      <c r="N27" s="406">
        <v>0</v>
      </c>
      <c r="O27" s="406">
        <v>1</v>
      </c>
      <c r="P27" s="405">
        <v>0</v>
      </c>
      <c r="Q27" s="370" t="s">
        <v>10</v>
      </c>
      <c r="S27" s="400" cm="1">
        <f t="array" ref="S27">MMULT($B27:$P27,S$6:S$20)</f>
        <v>-1</v>
      </c>
      <c r="T27" s="394"/>
      <c r="U27" s="394"/>
      <c r="V27" s="400" cm="1">
        <f t="array" ref="V27">MMULT($B27:$P27,V$6:V$20)</f>
        <v>5.2024334241200529</v>
      </c>
      <c r="W27" s="394"/>
      <c r="X27" s="370"/>
      <c r="Y27" s="400" cm="1">
        <f t="array" ref="Y27">MMULT($B27:$P27,Y$6:Y$20)</f>
        <v>-0.99390060239374833</v>
      </c>
      <c r="Z27" s="394"/>
      <c r="AA27" s="370"/>
      <c r="AB27" s="400" cm="1">
        <f t="array" ref="AB27">MMULT($B27:$P27,AB$6:AB$20)</f>
        <v>-3.0311899340072581</v>
      </c>
      <c r="AC27" s="370"/>
      <c r="AD27" s="370"/>
      <c r="AE27" s="400" cm="1">
        <f t="array" ref="AE27">MMULT($B27:$P27,AE$6:AE$20)</f>
        <v>5.0213977612795366</v>
      </c>
      <c r="AF27" s="370"/>
      <c r="AG27" s="370"/>
      <c r="AH27" s="400" cm="1">
        <f t="array" ref="AH27">MMULT($B27:$P27,AH$6:AH$20)</f>
        <v>2.0054906633664382</v>
      </c>
      <c r="AI27" s="370"/>
      <c r="AJ27" s="370"/>
    </row>
    <row r="28" spans="1:36" ht="12.75">
      <c r="B28" s="404">
        <v>1</v>
      </c>
      <c r="C28" s="403">
        <v>-1</v>
      </c>
      <c r="D28" s="403">
        <v>-1</v>
      </c>
      <c r="E28" s="403">
        <v>-1</v>
      </c>
      <c r="F28" s="403">
        <v>-1</v>
      </c>
      <c r="G28" s="403">
        <v>-1</v>
      </c>
      <c r="H28" s="403">
        <v>0</v>
      </c>
      <c r="I28" s="403">
        <v>0</v>
      </c>
      <c r="J28" s="402">
        <v>1</v>
      </c>
      <c r="K28" s="402">
        <v>0</v>
      </c>
      <c r="L28" s="402">
        <v>1</v>
      </c>
      <c r="M28" s="402">
        <v>0</v>
      </c>
      <c r="N28" s="402">
        <v>1</v>
      </c>
      <c r="O28" s="402">
        <v>0</v>
      </c>
      <c r="P28" s="401">
        <v>-1</v>
      </c>
      <c r="Q28" s="370" t="s">
        <v>10</v>
      </c>
      <c r="S28" s="400" cm="1">
        <f t="array" ref="S28">MMULT($B28:$P28,S$6:S$20)</f>
        <v>2</v>
      </c>
      <c r="T28" s="394"/>
      <c r="U28" s="394"/>
      <c r="V28" s="400" cm="1">
        <f t="array" ref="V28">MMULT($B28:$P28,V$6:V$20)</f>
        <v>-3.0006707002609332</v>
      </c>
      <c r="W28" s="394"/>
      <c r="X28" s="370"/>
      <c r="Y28" s="400" cm="1">
        <f t="array" ref="Y28">MMULT($B28:$P28,Y$6:Y$20)</f>
        <v>1.9980560190748062</v>
      </c>
      <c r="Z28" s="394"/>
      <c r="AA28" s="370"/>
      <c r="AB28" s="400" cm="1">
        <f t="array" ref="AB28">MMULT($B28:$P28,AB$6:AB$20)</f>
        <v>3.2342174288142003</v>
      </c>
      <c r="AC28" s="370"/>
      <c r="AD28" s="370"/>
      <c r="AE28" s="400" cm="1">
        <f t="array" ref="AE28">MMULT($B28:$P28,AE$6:AE$20)</f>
        <v>-3.019849429785765</v>
      </c>
      <c r="AF28" s="370"/>
      <c r="AG28" s="370"/>
      <c r="AH28" s="400" cm="1">
        <f t="array" ref="AH28">MMULT($B28:$P28,AH$6:AH$20)</f>
        <v>-1.0014617043579248</v>
      </c>
      <c r="AI28" s="370"/>
      <c r="AJ28" s="399"/>
    </row>
    <row r="29" spans="1:36" ht="25.5" customHeight="1">
      <c r="G29" s="370"/>
      <c r="H29" s="370"/>
      <c r="I29" s="370"/>
      <c r="J29" s="370"/>
      <c r="K29" s="370"/>
      <c r="L29" s="370"/>
      <c r="M29" s="370"/>
      <c r="N29" s="370"/>
      <c r="O29" s="370"/>
      <c r="P29" s="370"/>
      <c r="Q29" s="370"/>
      <c r="R29" s="398" t="s">
        <v>244</v>
      </c>
      <c r="S29" s="395" t="s">
        <v>193</v>
      </c>
      <c r="T29" s="396"/>
      <c r="U29" s="397"/>
      <c r="V29" s="395" t="s">
        <v>193</v>
      </c>
      <c r="W29" s="396"/>
      <c r="X29" s="393"/>
      <c r="Y29" s="395" t="s">
        <v>193</v>
      </c>
      <c r="Z29" s="396"/>
      <c r="AA29" s="393"/>
      <c r="AB29" s="395" t="s">
        <v>193</v>
      </c>
      <c r="AC29" s="370"/>
      <c r="AD29" s="393"/>
      <c r="AE29" s="395" t="s">
        <v>193</v>
      </c>
      <c r="AF29" s="370"/>
      <c r="AG29" s="393"/>
      <c r="AH29" s="395" t="s">
        <v>193</v>
      </c>
      <c r="AI29" s="370"/>
    </row>
    <row r="30" spans="1:36" ht="12.75">
      <c r="H30" s="370"/>
      <c r="I30" s="370"/>
      <c r="J30" s="391"/>
      <c r="K30" s="391"/>
      <c r="L30" s="391"/>
      <c r="M30" s="391"/>
      <c r="R30" s="372" t="s">
        <v>243</v>
      </c>
      <c r="S30" s="388"/>
      <c r="T30" s="394"/>
      <c r="U30" s="370"/>
      <c r="V30" s="388"/>
      <c r="W30" s="394"/>
      <c r="X30" s="381"/>
      <c r="Y30" s="388"/>
      <c r="Z30" s="394"/>
      <c r="AA30" s="370"/>
      <c r="AB30" s="388"/>
      <c r="AC30" s="370"/>
      <c r="AD30" s="370"/>
      <c r="AE30" s="388"/>
      <c r="AG30" s="370"/>
      <c r="AH30" s="388"/>
      <c r="AI30" s="370"/>
      <c r="AJ30" s="372"/>
    </row>
    <row r="31" spans="1:36" ht="12.75">
      <c r="H31" s="370"/>
      <c r="I31" s="370"/>
      <c r="J31" s="391"/>
      <c r="K31" s="391"/>
      <c r="L31" s="391"/>
      <c r="M31" s="391"/>
      <c r="R31" s="370" t="s">
        <v>242</v>
      </c>
      <c r="S31" s="377">
        <f t="shared" ref="S31:S36" si="5">TANH(S23)</f>
        <v>0.99932929973906692</v>
      </c>
      <c r="T31" s="394"/>
      <c r="U31" s="370" t="s">
        <v>241</v>
      </c>
      <c r="V31" s="377">
        <f t="shared" ref="V31:V36" si="6">TANH(V23)</f>
        <v>0.99927735073811652</v>
      </c>
      <c r="W31" s="394"/>
      <c r="X31" s="381" t="s">
        <v>240</v>
      </c>
      <c r="Y31" s="377">
        <f t="shared" ref="Y31:Y36" si="7">TANH(Y23)</f>
        <v>0.99815815900919547</v>
      </c>
      <c r="Z31" s="394"/>
      <c r="AA31" s="370" t="s">
        <v>239</v>
      </c>
      <c r="AB31" s="392">
        <f t="shared" ref="AB31:AB36" si="8">TANH(AB23)</f>
        <v>0.99999994653002799</v>
      </c>
      <c r="AC31" s="370"/>
      <c r="AD31" s="370" t="s">
        <v>269</v>
      </c>
      <c r="AE31" s="392">
        <f t="shared" ref="AE31:AE36" si="9">TANH(AE23)</f>
        <v>0.99936272232463363</v>
      </c>
      <c r="AG31" s="370" t="s">
        <v>268</v>
      </c>
      <c r="AH31" s="392">
        <f t="shared" ref="AH31:AH36" si="10">TANH(AH23)</f>
        <v>0.99960566099102655</v>
      </c>
      <c r="AI31" s="370"/>
    </row>
    <row r="32" spans="1:36" ht="12.75">
      <c r="H32" s="370"/>
      <c r="I32" s="370"/>
      <c r="J32" s="391"/>
      <c r="K32" s="391"/>
      <c r="L32" s="391"/>
      <c r="M32" s="391"/>
      <c r="R32" s="370"/>
      <c r="S32" s="377">
        <f t="shared" si="5"/>
        <v>-0.76159415595576485</v>
      </c>
      <c r="T32" s="394"/>
      <c r="U32" s="370"/>
      <c r="V32" s="377">
        <f t="shared" si="6"/>
        <v>0.99990243158805026</v>
      </c>
      <c r="W32" s="394"/>
      <c r="X32" s="381"/>
      <c r="Y32" s="377">
        <f t="shared" si="7"/>
        <v>4.975593294808592E-3</v>
      </c>
      <c r="Z32" s="394"/>
      <c r="AA32" s="370"/>
      <c r="AB32" s="392">
        <f t="shared" si="8"/>
        <v>-0.9468170155929182</v>
      </c>
      <c r="AC32" s="370"/>
      <c r="AD32" s="370"/>
      <c r="AE32" s="392">
        <f t="shared" si="9"/>
        <v>0.99989932710479446</v>
      </c>
      <c r="AG32" s="370"/>
      <c r="AH32" s="392">
        <f t="shared" si="10"/>
        <v>0.99510156181258513</v>
      </c>
      <c r="AI32" s="370"/>
    </row>
    <row r="33" spans="1:36" ht="12.75">
      <c r="H33" s="370"/>
      <c r="I33" s="370"/>
      <c r="J33" s="391"/>
      <c r="K33" s="391"/>
      <c r="L33" s="391"/>
      <c r="M33" s="391"/>
      <c r="R33" s="370"/>
      <c r="S33" s="377">
        <f t="shared" si="5"/>
        <v>0.76159415595576485</v>
      </c>
      <c r="T33" s="394"/>
      <c r="U33" s="370"/>
      <c r="V33" s="377">
        <f t="shared" si="6"/>
        <v>0.99883923596754132</v>
      </c>
      <c r="W33" s="394"/>
      <c r="X33" s="381"/>
      <c r="Y33" s="377">
        <f t="shared" si="7"/>
        <v>0.99507991252818306</v>
      </c>
      <c r="Z33" s="394"/>
      <c r="AA33" s="370"/>
      <c r="AB33" s="392">
        <f t="shared" si="8"/>
        <v>0.97550374173012133</v>
      </c>
      <c r="AC33" s="370"/>
      <c r="AD33" s="370"/>
      <c r="AE33" s="392">
        <f t="shared" si="9"/>
        <v>0.99926256554001103</v>
      </c>
      <c r="AG33" s="370"/>
      <c r="AH33" s="392">
        <f t="shared" si="10"/>
        <v>0.99508614006301643</v>
      </c>
      <c r="AI33" s="370"/>
    </row>
    <row r="34" spans="1:36" ht="12.75">
      <c r="H34" s="370"/>
      <c r="I34" s="370"/>
      <c r="J34" s="391"/>
      <c r="K34" s="391"/>
      <c r="L34" s="391"/>
      <c r="M34" s="391"/>
      <c r="R34" s="370"/>
      <c r="S34" s="377">
        <f t="shared" si="5"/>
        <v>0.99932929973906692</v>
      </c>
      <c r="T34" s="394"/>
      <c r="U34" s="370"/>
      <c r="V34" s="377">
        <f t="shared" si="6"/>
        <v>-0.50834989944641562</v>
      </c>
      <c r="W34" s="394"/>
      <c r="X34" s="381"/>
      <c r="Y34" s="377">
        <f t="shared" si="7"/>
        <v>0.75654273933495408</v>
      </c>
      <c r="Z34" s="394"/>
      <c r="AA34" s="370"/>
      <c r="AB34" s="392">
        <f t="shared" si="8"/>
        <v>0.99997861293651025</v>
      </c>
      <c r="AC34" s="370"/>
      <c r="AD34" s="370"/>
      <c r="AE34" s="392">
        <f t="shared" si="9"/>
        <v>-0.73765305319018015</v>
      </c>
      <c r="AG34" s="370"/>
      <c r="AH34" s="392">
        <f t="shared" si="10"/>
        <v>-0.98581333041235719</v>
      </c>
      <c r="AI34" s="370"/>
    </row>
    <row r="35" spans="1:36" ht="12.75">
      <c r="H35" s="370"/>
      <c r="I35" s="370"/>
      <c r="J35" s="391"/>
      <c r="K35" s="391"/>
      <c r="L35" s="391"/>
      <c r="M35" s="391"/>
      <c r="R35" s="370"/>
      <c r="S35" s="377">
        <f t="shared" si="5"/>
        <v>-0.76159415595576485</v>
      </c>
      <c r="T35" s="394"/>
      <c r="U35" s="394"/>
      <c r="V35" s="377">
        <f t="shared" si="6"/>
        <v>0.99993943236914828</v>
      </c>
      <c r="W35" s="394"/>
      <c r="X35" s="370"/>
      <c r="Y35" s="377">
        <f t="shared" si="7"/>
        <v>-0.7590206427231786</v>
      </c>
      <c r="Z35" s="394"/>
      <c r="AA35" s="393"/>
      <c r="AB35" s="392">
        <f t="shared" si="8"/>
        <v>-0.99535311804591431</v>
      </c>
      <c r="AC35" s="370"/>
      <c r="AD35" s="393"/>
      <c r="AE35" s="392">
        <f t="shared" si="9"/>
        <v>0.99991300777743042</v>
      </c>
      <c r="AF35" s="370"/>
      <c r="AG35" s="393"/>
      <c r="AH35" s="392">
        <f t="shared" si="10"/>
        <v>0.96441345360712549</v>
      </c>
      <c r="AI35" s="370"/>
      <c r="AJ35" s="370"/>
    </row>
    <row r="36" spans="1:36" ht="12.75">
      <c r="A36" s="373"/>
      <c r="B36" s="373"/>
      <c r="C36" s="373"/>
      <c r="D36" s="373"/>
      <c r="E36" s="373"/>
      <c r="F36" s="373"/>
      <c r="H36" s="370"/>
      <c r="I36" s="370"/>
      <c r="J36" s="370"/>
      <c r="K36" s="370"/>
      <c r="L36" s="370"/>
      <c r="M36" s="370"/>
      <c r="N36" s="370"/>
      <c r="O36" s="370"/>
      <c r="P36" s="370"/>
      <c r="Q36" s="370"/>
      <c r="R36" s="370"/>
      <c r="S36" s="377">
        <f t="shared" si="5"/>
        <v>0.96402758007581701</v>
      </c>
      <c r="T36" s="370"/>
      <c r="U36" s="370"/>
      <c r="V36" s="377">
        <f t="shared" si="6"/>
        <v>-0.99506136642620702</v>
      </c>
      <c r="W36" s="370"/>
      <c r="X36" s="370"/>
      <c r="Y36" s="377">
        <f t="shared" si="7"/>
        <v>0.96388997852092517</v>
      </c>
      <c r="Z36" s="393"/>
      <c r="AA36" s="393"/>
      <c r="AB36" s="392">
        <f t="shared" si="8"/>
        <v>0.99690150300965796</v>
      </c>
      <c r="AC36" s="370"/>
      <c r="AD36" s="393"/>
      <c r="AE36" s="392">
        <f t="shared" si="9"/>
        <v>-0.99524677109355042</v>
      </c>
      <c r="AF36" s="370"/>
      <c r="AG36" s="393"/>
      <c r="AH36" s="392">
        <f t="shared" si="10"/>
        <v>-0.76220735121980276</v>
      </c>
      <c r="AI36" s="370"/>
      <c r="AJ36" s="370"/>
    </row>
    <row r="37" spans="1:36" ht="12.75">
      <c r="S37" s="370">
        <v>1</v>
      </c>
      <c r="V37" s="370">
        <v>1</v>
      </c>
      <c r="Y37" s="370">
        <v>1</v>
      </c>
      <c r="AB37" s="370">
        <v>1</v>
      </c>
      <c r="AE37" s="370">
        <v>1</v>
      </c>
      <c r="AH37" s="370">
        <v>1</v>
      </c>
      <c r="AI37" s="370"/>
    </row>
    <row r="38" spans="1:36" ht="12.75">
      <c r="N38" s="391"/>
      <c r="O38" s="391"/>
      <c r="S38" s="370" t="s">
        <v>8</v>
      </c>
      <c r="V38" s="370" t="s">
        <v>8</v>
      </c>
      <c r="Y38" s="370" t="s">
        <v>8</v>
      </c>
      <c r="AB38" s="370" t="s">
        <v>8</v>
      </c>
      <c r="AE38" s="370" t="s">
        <v>8</v>
      </c>
      <c r="AH38" s="370" t="s">
        <v>8</v>
      </c>
      <c r="AI38" s="370"/>
    </row>
    <row r="39" spans="1:36" ht="12.75">
      <c r="J39" s="389" t="s">
        <v>238</v>
      </c>
      <c r="K39" s="389"/>
      <c r="L39" s="389"/>
      <c r="M39" s="389"/>
      <c r="N39" s="390"/>
      <c r="O39" s="390"/>
      <c r="P39" s="389" t="s">
        <v>70</v>
      </c>
      <c r="Q39" s="370"/>
      <c r="R39" s="372" t="s">
        <v>237</v>
      </c>
      <c r="S39" s="388"/>
      <c r="U39" s="381"/>
      <c r="X39" s="381"/>
      <c r="Y39" s="388"/>
      <c r="AA39" s="381"/>
      <c r="AB39" s="388"/>
      <c r="AD39" s="381"/>
      <c r="AE39" s="388"/>
      <c r="AG39" s="381"/>
      <c r="AH39" s="388"/>
      <c r="AI39" s="370"/>
      <c r="AJ39" s="372"/>
    </row>
    <row r="40" spans="1:36" ht="12.75">
      <c r="J40" s="387">
        <v>3</v>
      </c>
      <c r="K40" s="386">
        <v>0</v>
      </c>
      <c r="L40" s="386">
        <v>0</v>
      </c>
      <c r="M40" s="386">
        <v>0</v>
      </c>
      <c r="N40" s="386">
        <v>2</v>
      </c>
      <c r="O40" s="386">
        <v>-1</v>
      </c>
      <c r="P40" s="385">
        <v>-1</v>
      </c>
      <c r="Q40" s="370" t="s">
        <v>10</v>
      </c>
      <c r="R40" s="381" t="s">
        <v>236</v>
      </c>
      <c r="S40" s="377" cm="1">
        <f t="array" ref="S40">MMULT($J40:$P40,S$31:S$37)</f>
        <v>-0.48922799277014584</v>
      </c>
      <c r="U40" s="381" t="s">
        <v>235</v>
      </c>
      <c r="V40" s="377" cm="1">
        <f t="array" ref="V40">MMULT($J40:$P40,V$31:V$37)</f>
        <v>4.9927722833788533</v>
      </c>
      <c r="X40" s="381" t="s">
        <v>234</v>
      </c>
      <c r="Y40" s="377" cm="1">
        <f t="array" ref="Y40">MMULT($J40:$P40,Y$31:Y$37)</f>
        <v>-0.48745678693969574</v>
      </c>
      <c r="AA40" s="381" t="s">
        <v>233</v>
      </c>
      <c r="AB40" s="377" cm="1">
        <f t="array" ref="AB40">MMULT($J40:$P40,AB$31:AB$37)</f>
        <v>-0.9876078995114026</v>
      </c>
      <c r="AD40" s="381" t="s">
        <v>267</v>
      </c>
      <c r="AE40" s="377" cm="1">
        <f t="array" ref="AE40">MMULT($J40:$P40,AE$31:AE$37)</f>
        <v>4.9931609536223123</v>
      </c>
      <c r="AG40" s="381" t="s">
        <v>266</v>
      </c>
      <c r="AH40" s="377" cm="1">
        <f t="array" ref="AH40">MMULT($J40:$P40,AH$31:AH$37)</f>
        <v>4.6898512414071334</v>
      </c>
      <c r="AI40" s="370"/>
      <c r="AJ40" s="372"/>
    </row>
    <row r="41" spans="1:36" ht="12.75">
      <c r="J41" s="384">
        <v>0</v>
      </c>
      <c r="K41" s="383">
        <v>1</v>
      </c>
      <c r="L41" s="383">
        <v>0</v>
      </c>
      <c r="M41" s="383">
        <v>0</v>
      </c>
      <c r="N41" s="383">
        <v>0</v>
      </c>
      <c r="O41" s="383">
        <v>0</v>
      </c>
      <c r="P41" s="382">
        <v>0</v>
      </c>
      <c r="Q41" s="370" t="s">
        <v>10</v>
      </c>
      <c r="R41" s="381"/>
      <c r="S41" s="377" cm="1">
        <f t="array" ref="S41">MMULT($J41:$P41,S$31:S$37)</f>
        <v>-0.76159415595576485</v>
      </c>
      <c r="U41" s="381"/>
      <c r="V41" s="377" cm="1">
        <f t="array" ref="V41">MMULT($J41:$P41,V$31:V$37)</f>
        <v>0.99990243158805026</v>
      </c>
      <c r="X41" s="381"/>
      <c r="Y41" s="377" cm="1">
        <f t="array" ref="Y41">MMULT($J41:$P41,Y$31:Y$37)</f>
        <v>4.975593294808592E-3</v>
      </c>
      <c r="AA41" s="381"/>
      <c r="AB41" s="377" cm="1">
        <f t="array" ref="AB41">MMULT($J41:$P41,AB$31:AB$37)</f>
        <v>-0.9468170155929182</v>
      </c>
      <c r="AD41" s="381"/>
      <c r="AE41" s="377" cm="1">
        <f t="array" ref="AE41">MMULT($J41:$P41,AE$31:AE$37)</f>
        <v>0.99989932710479446</v>
      </c>
      <c r="AG41" s="381"/>
      <c r="AH41" s="377" cm="1">
        <f t="array" ref="AH41">MMULT($J41:$P41,AH$31:AH$37)</f>
        <v>0.99510156181258513</v>
      </c>
      <c r="AI41" s="370"/>
      <c r="AJ41" s="372"/>
    </row>
    <row r="42" spans="1:36" ht="12.75">
      <c r="J42" s="384">
        <v>1</v>
      </c>
      <c r="K42" s="383">
        <v>0</v>
      </c>
      <c r="L42" s="383">
        <v>0</v>
      </c>
      <c r="M42" s="383">
        <v>0</v>
      </c>
      <c r="N42" s="383">
        <v>2</v>
      </c>
      <c r="O42" s="383">
        <v>0</v>
      </c>
      <c r="P42" s="382">
        <v>1</v>
      </c>
      <c r="Q42" s="370" t="s">
        <v>10</v>
      </c>
      <c r="R42" s="381"/>
      <c r="S42" s="377" cm="1">
        <f t="array" ref="S42">MMULT($J42:$P42,S$31:S$37)</f>
        <v>0.47614098782753722</v>
      </c>
      <c r="U42" s="381"/>
      <c r="V42" s="377" cm="1">
        <f t="array" ref="V42">MMULT($J42:$P42,V$31:V$37)</f>
        <v>3.9991562154764129</v>
      </c>
      <c r="X42" s="381"/>
      <c r="Y42" s="377" cm="1">
        <f t="array" ref="Y42">MMULT($J42:$P42,Y$31:Y$37)</f>
        <v>0.48011687356283828</v>
      </c>
      <c r="AA42" s="381"/>
      <c r="AB42" s="377" cm="1">
        <f t="array" ref="AB42">MMULT($J42:$P42,AB$31:AB$37)</f>
        <v>9.2937104381993763E-3</v>
      </c>
      <c r="AD42" s="381"/>
      <c r="AE42" s="377" cm="1">
        <f t="array" ref="AE42">MMULT($J42:$P42,AE$31:AE$37)</f>
        <v>3.9991887378794946</v>
      </c>
      <c r="AG42" s="381"/>
      <c r="AH42" s="377" cm="1">
        <f t="array" ref="AH42">MMULT($J42:$P42,AH$31:AH$37)</f>
        <v>3.9284325682052774</v>
      </c>
      <c r="AI42" s="370"/>
      <c r="AJ42" s="372"/>
    </row>
    <row r="43" spans="1:36" ht="12.75">
      <c r="J43" s="384">
        <v>0</v>
      </c>
      <c r="K43" s="383">
        <v>0</v>
      </c>
      <c r="L43" s="383">
        <v>0</v>
      </c>
      <c r="M43" s="383">
        <v>1</v>
      </c>
      <c r="N43" s="383">
        <v>0</v>
      </c>
      <c r="O43" s="383">
        <v>0</v>
      </c>
      <c r="P43" s="382">
        <v>1</v>
      </c>
      <c r="Q43" s="370" t="s">
        <v>10</v>
      </c>
      <c r="R43" s="381"/>
      <c r="S43" s="377" cm="1">
        <f t="array" ref="S43">MMULT($J43:$P43,S$31:S$37)</f>
        <v>1.9993292997390668</v>
      </c>
      <c r="U43" s="381"/>
      <c r="V43" s="377" cm="1">
        <f t="array" ref="V43">MMULT($J43:$P43,V$31:V$37)</f>
        <v>0.49165010055358438</v>
      </c>
      <c r="X43" s="381"/>
      <c r="Y43" s="377" cm="1">
        <f t="array" ref="Y43">MMULT($J43:$P43,Y$31:Y$37)</f>
        <v>1.7565427393349542</v>
      </c>
      <c r="AA43" s="381"/>
      <c r="AB43" s="377" cm="1">
        <f t="array" ref="AB43">MMULT($J43:$P43,AB$31:AB$37)</f>
        <v>1.9999786129365102</v>
      </c>
      <c r="AD43" s="381"/>
      <c r="AE43" s="377" cm="1">
        <f t="array" ref="AE43">MMULT($J43:$P43,AE$31:AE$37)</f>
        <v>0.26234694680981985</v>
      </c>
      <c r="AG43" s="381"/>
      <c r="AH43" s="377" cm="1">
        <f t="array" ref="AH43">MMULT($J43:$P43,AH$31:AH$37)</f>
        <v>1.4186669587642808E-2</v>
      </c>
      <c r="AI43" s="370"/>
      <c r="AJ43" s="372"/>
    </row>
    <row r="44" spans="1:36" ht="12.75">
      <c r="J44" s="384">
        <v>1</v>
      </c>
      <c r="K44" s="383">
        <v>0</v>
      </c>
      <c r="L44" s="383">
        <v>0</v>
      </c>
      <c r="M44" s="383">
        <v>0</v>
      </c>
      <c r="N44" s="383">
        <v>1</v>
      </c>
      <c r="O44" s="383">
        <v>0</v>
      </c>
      <c r="P44" s="382">
        <v>0</v>
      </c>
      <c r="Q44" s="370" t="s">
        <v>10</v>
      </c>
      <c r="R44" s="381"/>
      <c r="S44" s="377" cm="1">
        <f t="array" ref="S44">MMULT($J44:$P44,S$31:S$37)</f>
        <v>0.23773514378330207</v>
      </c>
      <c r="U44" s="381"/>
      <c r="V44" s="377" cm="1">
        <f t="array" ref="V44">MMULT($J44:$P44,V$31:V$37)</f>
        <v>1.9992167831072649</v>
      </c>
      <c r="X44" s="381"/>
      <c r="Y44" s="377" cm="1">
        <f t="array" ref="Y44">MMULT($J44:$P44,Y$31:Y$37)</f>
        <v>0.23913751628601687</v>
      </c>
      <c r="AA44" s="381"/>
      <c r="AB44" s="377" cm="1">
        <f t="array" ref="AB44">MMULT($J44:$P44,AB$31:AB$37)</f>
        <v>4.6468284841136853E-3</v>
      </c>
      <c r="AD44" s="381"/>
      <c r="AE44" s="377" cm="1">
        <f t="array" ref="AE44">MMULT($J44:$P44,AE$31:AE$37)</f>
        <v>1.9992757301020641</v>
      </c>
      <c r="AG44" s="381"/>
      <c r="AH44" s="377" cm="1">
        <f t="array" ref="AH44">MMULT($J44:$P44,AH$31:AH$37)</f>
        <v>1.964019114598152</v>
      </c>
      <c r="AI44" s="370"/>
      <c r="AJ44" s="372"/>
    </row>
    <row r="45" spans="1:36" ht="12.75">
      <c r="J45" s="384">
        <v>0</v>
      </c>
      <c r="K45" s="383">
        <v>1</v>
      </c>
      <c r="L45" s="383">
        <v>0</v>
      </c>
      <c r="M45" s="383">
        <v>0</v>
      </c>
      <c r="N45" s="383">
        <v>0</v>
      </c>
      <c r="O45" s="383">
        <v>1</v>
      </c>
      <c r="P45" s="382">
        <v>1</v>
      </c>
      <c r="Q45" s="370" t="s">
        <v>10</v>
      </c>
      <c r="R45" s="381"/>
      <c r="S45" s="377" cm="1">
        <f t="array" ref="S45">MMULT($J45:$P45,S$31:S$37)</f>
        <v>1.2024334241200521</v>
      </c>
      <c r="U45" s="381"/>
      <c r="V45" s="377" cm="1">
        <f t="array" ref="V45">MMULT($J45:$P45,V$31:V$37)</f>
        <v>1.0048410651618433</v>
      </c>
      <c r="X45" s="381"/>
      <c r="Y45" s="377" cm="1">
        <f t="array" ref="Y45">MMULT($J45:$P45,Y$31:Y$37)</f>
        <v>1.9688655718157337</v>
      </c>
      <c r="AA45" s="381"/>
      <c r="AB45" s="377" cm="1">
        <f t="array" ref="AB45">MMULT($J45:$P45,AB$31:AB$37)</f>
        <v>1.0500844874167399</v>
      </c>
      <c r="AD45" s="381"/>
      <c r="AE45" s="377" cm="1">
        <f t="array" ref="AE45">MMULT($J45:$P45,AE$31:AE$37)</f>
        <v>1.004652556011244</v>
      </c>
      <c r="AG45" s="381"/>
      <c r="AH45" s="377" cm="1">
        <f t="array" ref="AH45">MMULT($J45:$P45,AH$31:AH$37)</f>
        <v>1.2328942105927823</v>
      </c>
      <c r="AI45" s="370"/>
      <c r="AJ45" s="372"/>
    </row>
    <row r="46" spans="1:36" ht="12.75">
      <c r="J46" s="384">
        <v>0</v>
      </c>
      <c r="K46" s="383">
        <v>1</v>
      </c>
      <c r="L46" s="383">
        <v>0</v>
      </c>
      <c r="M46" s="383">
        <v>1</v>
      </c>
      <c r="N46" s="383">
        <v>1</v>
      </c>
      <c r="O46" s="383">
        <v>0</v>
      </c>
      <c r="P46" s="382">
        <v>0</v>
      </c>
      <c r="Q46" s="370" t="s">
        <v>10</v>
      </c>
      <c r="R46" s="381"/>
      <c r="S46" s="377" cm="1">
        <f t="array" ref="S46">MMULT($J46:$P46,S$31:S$37)</f>
        <v>-0.52385901217246278</v>
      </c>
      <c r="U46" s="381"/>
      <c r="V46" s="377" cm="1">
        <f t="array" ref="V46">MMULT($J46:$P46,V$31:V$37)</f>
        <v>1.4914919645107829</v>
      </c>
      <c r="X46" s="381"/>
      <c r="Y46" s="377" cm="1">
        <f t="array" ref="Y46">MMULT($J46:$P46,Y$31:Y$37)</f>
        <v>2.4976899065840552E-3</v>
      </c>
      <c r="AA46" s="381"/>
      <c r="AB46" s="377" cm="1">
        <f t="array" ref="AB46">MMULT($J46:$P46,AB$31:AB$37)</f>
        <v>-0.94219152070232226</v>
      </c>
      <c r="AD46" s="381"/>
      <c r="AE46" s="377" cm="1">
        <f t="array" ref="AE46">MMULT($J46:$P46,AE$31:AE$37)</f>
        <v>1.2621592816920448</v>
      </c>
      <c r="AG46" s="381"/>
      <c r="AH46" s="377" cm="1">
        <f t="array" ref="AH46">MMULT($J46:$P46,AH$31:AH$37)</f>
        <v>0.97370168500735343</v>
      </c>
      <c r="AI46" s="370"/>
      <c r="AJ46" s="372"/>
    </row>
    <row r="47" spans="1:36" ht="12.75">
      <c r="J47" s="384">
        <v>0</v>
      </c>
      <c r="K47" s="383">
        <v>1</v>
      </c>
      <c r="L47" s="383">
        <v>1</v>
      </c>
      <c r="M47" s="383">
        <v>1</v>
      </c>
      <c r="N47" s="383">
        <v>0</v>
      </c>
      <c r="O47" s="383">
        <v>2</v>
      </c>
      <c r="P47" s="382">
        <v>1</v>
      </c>
      <c r="Q47" s="370" t="s">
        <v>10</v>
      </c>
      <c r="R47" s="381"/>
      <c r="S47" s="377" cm="1">
        <f t="array" ref="S47">MMULT($J47:$P47,S$31:S$37)</f>
        <v>3.9273844598907011</v>
      </c>
      <c r="U47" s="381"/>
      <c r="V47" s="377" cm="1">
        <f t="array" ref="V47">MMULT($J47:$P47,V$31:V$37)</f>
        <v>0.50026903525676203</v>
      </c>
      <c r="X47" s="381"/>
      <c r="Y47" s="377" cm="1">
        <f t="array" ref="Y47">MMULT($J47:$P47,Y$31:Y$37)</f>
        <v>4.6843782021997962</v>
      </c>
      <c r="AA47" s="381"/>
      <c r="AB47" s="377" cm="1">
        <f t="array" ref="AB47">MMULT($J47:$P47,AB$31:AB$37)</f>
        <v>4.0224683450930296</v>
      </c>
      <c r="AD47" s="381"/>
      <c r="AE47" s="377" cm="1">
        <f t="array" ref="AE47">MMULT($J47:$P47,AE$31:AE$37)</f>
        <v>0.2710152972675246</v>
      </c>
      <c r="AG47" s="381"/>
      <c r="AH47" s="377" cm="1">
        <f t="array" ref="AH47">MMULT($J47:$P47,AH$31:AH$37)</f>
        <v>0.47995966902363896</v>
      </c>
      <c r="AI47" s="370"/>
      <c r="AJ47" s="372"/>
    </row>
    <row r="48" spans="1:36" ht="12.75">
      <c r="J48" s="384">
        <v>0</v>
      </c>
      <c r="K48" s="383">
        <v>1</v>
      </c>
      <c r="L48" s="383">
        <v>0</v>
      </c>
      <c r="M48" s="383">
        <v>1</v>
      </c>
      <c r="N48" s="383">
        <v>2</v>
      </c>
      <c r="O48" s="383">
        <v>0</v>
      </c>
      <c r="P48" s="382">
        <v>0</v>
      </c>
      <c r="Q48" s="370" t="s">
        <v>10</v>
      </c>
      <c r="R48" s="372"/>
      <c r="S48" s="377" cm="1">
        <f t="array" ref="S48">MMULT($J48:$P48,S$31:S$37)</f>
        <v>-1.2854531681282277</v>
      </c>
      <c r="U48" s="381"/>
      <c r="V48" s="377" cm="1">
        <f t="array" ref="V48">MMULT($J48:$P48,V$31:V$37)</f>
        <v>2.4914313968799311</v>
      </c>
      <c r="X48" s="381"/>
      <c r="Y48" s="377" cm="1">
        <f t="array" ref="Y48">MMULT($J48:$P48,Y$31:Y$37)</f>
        <v>-0.75652295281659454</v>
      </c>
      <c r="AA48" s="381"/>
      <c r="AB48" s="377" cm="1">
        <f t="array" ref="AB48">MMULT($J48:$P48,AB$31:AB$37)</f>
        <v>-1.9375446387482365</v>
      </c>
      <c r="AD48" s="381"/>
      <c r="AE48" s="377" cm="1">
        <f t="array" ref="AE48">MMULT($J48:$P48,AE$31:AE$37)</f>
        <v>2.2620722894694749</v>
      </c>
      <c r="AG48" s="381"/>
      <c r="AH48" s="377" cm="1">
        <f t="array" ref="AH48">MMULT($J48:$P48,AH$31:AH$37)</f>
        <v>1.9381151386144788</v>
      </c>
      <c r="AI48" s="370"/>
      <c r="AJ48" s="372"/>
    </row>
    <row r="49" spans="10:36" ht="12.75">
      <c r="J49" s="380">
        <v>3</v>
      </c>
      <c r="K49" s="379">
        <v>0</v>
      </c>
      <c r="L49" s="379">
        <v>2</v>
      </c>
      <c r="M49" s="379">
        <v>0</v>
      </c>
      <c r="N49" s="379">
        <v>1</v>
      </c>
      <c r="O49" s="379">
        <v>0</v>
      </c>
      <c r="P49" s="378">
        <v>-2</v>
      </c>
      <c r="Q49" s="370" t="s">
        <v>10</v>
      </c>
      <c r="S49" s="377" cm="1">
        <f t="array" ref="S49">MMULT($J49:$P49,S$31:S$37)</f>
        <v>1.7595820551729662</v>
      </c>
      <c r="V49" s="377" cm="1">
        <f t="array" ref="V49">MMULT($J49:$P49,V$31:V$37)</f>
        <v>3.9954499565185806</v>
      </c>
      <c r="Y49" s="377">
        <f t="array" ref="Y49">MMULT($J49:$P49,Y31:Y37)</f>
        <v>2.225613659360774</v>
      </c>
      <c r="AB49" s="377" cm="1">
        <f t="array" ref="AB49">MMULT($J49:$P49,AB$31:AB$37)</f>
        <v>1.9556542050044126</v>
      </c>
      <c r="AE49" s="377" cm="1">
        <f t="array" ref="AE49">MMULT($J49:$P49,AE$31:AE$37)</f>
        <v>3.9965263058313534</v>
      </c>
      <c r="AH49" s="377" cm="1">
        <f t="array" ref="AH49">MMULT($J49:$P49,AH$31:AH$37)</f>
        <v>3.953402716706238</v>
      </c>
      <c r="AI49" s="370"/>
      <c r="AJ49" s="372"/>
    </row>
    <row r="50" spans="10:36" ht="15" customHeight="1">
      <c r="S50" s="370" t="s">
        <v>8</v>
      </c>
      <c r="T50" s="374"/>
      <c r="U50" s="374"/>
      <c r="V50" s="370" t="s">
        <v>8</v>
      </c>
      <c r="W50" s="374"/>
      <c r="X50" s="374"/>
      <c r="Y50" s="370" t="s">
        <v>8</v>
      </c>
      <c r="Z50" s="374"/>
      <c r="AA50" s="374"/>
      <c r="AB50" s="370" t="s">
        <v>8</v>
      </c>
      <c r="AD50" s="374"/>
      <c r="AE50" s="370" t="s">
        <v>8</v>
      </c>
      <c r="AG50" s="374"/>
      <c r="AH50" s="370" t="s">
        <v>8</v>
      </c>
      <c r="AI50" s="370"/>
    </row>
    <row r="51" spans="10:36" ht="12.75">
      <c r="Q51" s="376" t="s">
        <v>263</v>
      </c>
      <c r="S51" s="375">
        <f t="shared" ref="S51:S60" si="11">EXP(S40)</f>
        <v>0.61309952879809837</v>
      </c>
      <c r="T51" s="374"/>
      <c r="U51" s="374"/>
      <c r="V51" s="375">
        <f t="shared" ref="V51:V60" si="12">EXP(V40)</f>
        <v>147.34433806643816</v>
      </c>
      <c r="W51" s="374"/>
      <c r="X51" s="374"/>
      <c r="Y51" s="375">
        <f t="shared" ref="Y51:Y60" si="13">EXP(Y40)</f>
        <v>0.61418641652494521</v>
      </c>
      <c r="Z51" s="374"/>
      <c r="AA51" s="374"/>
      <c r="AB51" s="375">
        <f t="shared" ref="AB51:AB60" si="14">EXP(AB40)</f>
        <v>0.37246660376219043</v>
      </c>
      <c r="AD51" s="374"/>
      <c r="AE51" s="375">
        <f t="shared" ref="AE51:AE60" si="15">EXP(AE40)</f>
        <v>147.40161755688243</v>
      </c>
      <c r="AG51" s="374"/>
      <c r="AH51" s="375">
        <f t="shared" ref="AH51:AH60" si="16">EXP(AH40)</f>
        <v>108.83698816591154</v>
      </c>
      <c r="AI51" s="370"/>
    </row>
    <row r="52" spans="10:36" ht="12.75">
      <c r="Q52" s="376"/>
      <c r="S52" s="375">
        <f t="shared" si="11"/>
        <v>0.46692148772244257</v>
      </c>
      <c r="T52" s="374"/>
      <c r="U52" s="374"/>
      <c r="V52" s="375">
        <f t="shared" si="12"/>
        <v>2.7180166229558611</v>
      </c>
      <c r="W52" s="374"/>
      <c r="X52" s="374"/>
      <c r="Y52" s="375">
        <f t="shared" si="13"/>
        <v>1.0049879921144249</v>
      </c>
      <c r="Z52" s="374"/>
      <c r="AA52" s="374"/>
      <c r="AB52" s="375">
        <f t="shared" si="14"/>
        <v>0.38797397529401623</v>
      </c>
      <c r="AD52" s="374"/>
      <c r="AE52" s="375">
        <f t="shared" si="15"/>
        <v>2.7180081849318638</v>
      </c>
      <c r="AG52" s="374"/>
      <c r="AH52" s="375">
        <f t="shared" si="16"/>
        <v>2.7049990519359155</v>
      </c>
      <c r="AI52" s="370"/>
    </row>
    <row r="53" spans="10:36" ht="12.75">
      <c r="Q53" s="376"/>
      <c r="S53" s="375">
        <f t="shared" si="11"/>
        <v>1.6098499692090575</v>
      </c>
      <c r="T53" s="374"/>
      <c r="U53" s="374"/>
      <c r="V53" s="375">
        <f t="shared" si="12"/>
        <v>54.552100389850118</v>
      </c>
      <c r="W53" s="374"/>
      <c r="X53" s="374"/>
      <c r="Y53" s="375">
        <f t="shared" si="13"/>
        <v>1.6162632896038467</v>
      </c>
      <c r="Z53" s="374"/>
      <c r="AA53" s="374"/>
      <c r="AB53" s="375">
        <f t="shared" si="14"/>
        <v>1.0093370310641705</v>
      </c>
      <c r="AD53" s="374"/>
      <c r="AE53" s="375">
        <f t="shared" si="15"/>
        <v>54.553874584098324</v>
      </c>
      <c r="AG53" s="374"/>
      <c r="AH53" s="375">
        <f t="shared" si="16"/>
        <v>50.827246956380456</v>
      </c>
      <c r="AI53" s="370"/>
    </row>
    <row r="54" spans="10:36" ht="12.75">
      <c r="Q54" s="376"/>
      <c r="S54" s="375">
        <f t="shared" si="11"/>
        <v>7.384101918647767</v>
      </c>
      <c r="T54" s="374"/>
      <c r="U54" s="374"/>
      <c r="V54" s="375">
        <f t="shared" si="12"/>
        <v>1.6350119293376606</v>
      </c>
      <c r="W54" s="374"/>
      <c r="X54" s="374"/>
      <c r="Y54" s="375">
        <f t="shared" si="13"/>
        <v>5.7923769802525191</v>
      </c>
      <c r="Z54" s="374"/>
      <c r="AA54" s="374"/>
      <c r="AB54" s="375">
        <f t="shared" si="14"/>
        <v>7.3888980704086222</v>
      </c>
      <c r="AD54" s="374"/>
      <c r="AE54" s="375">
        <f t="shared" si="15"/>
        <v>1.2999774872399621</v>
      </c>
      <c r="AG54" s="374"/>
      <c r="AH54" s="375">
        <f t="shared" si="16"/>
        <v>1.0142877779491526</v>
      </c>
      <c r="AI54" s="370"/>
    </row>
    <row r="55" spans="10:36" ht="12.75">
      <c r="Q55" s="376"/>
      <c r="S55" s="375">
        <f t="shared" si="11"/>
        <v>1.2683732118033044</v>
      </c>
      <c r="T55" s="374"/>
      <c r="U55" s="374"/>
      <c r="V55" s="375">
        <f t="shared" si="12"/>
        <v>7.3832711311105825</v>
      </c>
      <c r="W55" s="374"/>
      <c r="X55" s="374"/>
      <c r="Y55" s="375">
        <f t="shared" si="13"/>
        <v>1.270153191324169</v>
      </c>
      <c r="Z55" s="374"/>
      <c r="AA55" s="374"/>
      <c r="AB55" s="375">
        <f t="shared" si="14"/>
        <v>1.0046576417342123</v>
      </c>
      <c r="AD55" s="374"/>
      <c r="AE55" s="375">
        <f t="shared" si="15"/>
        <v>7.3837063655833051</v>
      </c>
      <c r="AG55" s="374"/>
      <c r="AH55" s="375">
        <f t="shared" si="16"/>
        <v>7.1279174898120532</v>
      </c>
      <c r="AI55" s="370"/>
    </row>
    <row r="56" spans="10:36" ht="12.75">
      <c r="Q56" s="376"/>
      <c r="S56" s="375">
        <f t="shared" si="11"/>
        <v>3.3282060134402771</v>
      </c>
      <c r="T56" s="374"/>
      <c r="U56" s="374"/>
      <c r="V56" s="375">
        <f t="shared" si="12"/>
        <v>2.7314731120882088</v>
      </c>
      <c r="W56" s="374"/>
      <c r="X56" s="374"/>
      <c r="Y56" s="375">
        <f t="shared" si="13"/>
        <v>7.1625464831633803</v>
      </c>
      <c r="Z56" s="374"/>
      <c r="AA56" s="374"/>
      <c r="AB56" s="375">
        <f t="shared" si="14"/>
        <v>2.8578925638234933</v>
      </c>
      <c r="AD56" s="374"/>
      <c r="AE56" s="375">
        <f t="shared" si="15"/>
        <v>2.7309582529413188</v>
      </c>
      <c r="AG56" s="374"/>
      <c r="AH56" s="375">
        <f t="shared" si="16"/>
        <v>3.4311456377751082</v>
      </c>
      <c r="AI56" s="370"/>
    </row>
    <row r="57" spans="10:36" ht="12.75">
      <c r="Q57" s="376"/>
      <c r="S57" s="375">
        <f t="shared" si="11"/>
        <v>0.5922307070424917</v>
      </c>
      <c r="T57" s="374"/>
      <c r="U57" s="374"/>
      <c r="V57" s="375">
        <f t="shared" si="12"/>
        <v>4.4437204489002164</v>
      </c>
      <c r="W57" s="374"/>
      <c r="X57" s="374"/>
      <c r="Y57" s="375">
        <f t="shared" si="13"/>
        <v>1.0025008117325955</v>
      </c>
      <c r="Z57" s="374"/>
      <c r="AA57" s="374"/>
      <c r="AB57" s="375">
        <f t="shared" si="14"/>
        <v>0.38977270373201045</v>
      </c>
      <c r="AD57" s="374"/>
      <c r="AE57" s="375">
        <f t="shared" si="15"/>
        <v>3.5330420899927395</v>
      </c>
      <c r="AG57" s="374"/>
      <c r="AH57" s="375">
        <f t="shared" si="16"/>
        <v>2.6477273943105395</v>
      </c>
      <c r="AI57" s="370"/>
    </row>
    <row r="58" spans="10:36" ht="12.75">
      <c r="Q58" s="376"/>
      <c r="S58" s="375">
        <f t="shared" si="11"/>
        <v>50.774002404141633</v>
      </c>
      <c r="T58" s="374"/>
      <c r="U58" s="374"/>
      <c r="V58" s="375">
        <f t="shared" si="12"/>
        <v>1.6491648945230688</v>
      </c>
      <c r="W58" s="374"/>
      <c r="X58" s="374"/>
      <c r="Y58" s="375">
        <f t="shared" si="13"/>
        <v>108.24294615291991</v>
      </c>
      <c r="Z58" s="374"/>
      <c r="AA58" s="374"/>
      <c r="AB58" s="375">
        <f t="shared" si="14"/>
        <v>55.838765203569679</v>
      </c>
      <c r="AD58" s="374"/>
      <c r="AE58" s="375">
        <f t="shared" si="15"/>
        <v>1.3112951294635622</v>
      </c>
      <c r="AG58" s="374"/>
      <c r="AH58" s="375">
        <f t="shared" si="16"/>
        <v>1.6160092256487064</v>
      </c>
      <c r="AI58" s="370"/>
    </row>
    <row r="59" spans="10:36" ht="12.75">
      <c r="S59" s="375">
        <f t="shared" si="11"/>
        <v>0.27652524280719426</v>
      </c>
      <c r="T59" s="374"/>
      <c r="U59" s="374"/>
      <c r="V59" s="375">
        <f t="shared" si="12"/>
        <v>12.07855295550554</v>
      </c>
      <c r="W59" s="374"/>
      <c r="X59" s="374"/>
      <c r="Y59" s="375">
        <f t="shared" si="13"/>
        <v>0.46929535553225687</v>
      </c>
      <c r="Z59" s="374"/>
      <c r="AA59" s="374"/>
      <c r="AB59" s="375">
        <f t="shared" si="14"/>
        <v>0.14405722842357441</v>
      </c>
      <c r="AD59" s="374"/>
      <c r="AE59" s="375">
        <f t="shared" si="15"/>
        <v>9.6029686924814115</v>
      </c>
      <c r="AG59" s="374"/>
      <c r="AH59" s="375">
        <f t="shared" si="16"/>
        <v>6.94564704306433</v>
      </c>
      <c r="AI59" s="370"/>
    </row>
    <row r="60" spans="10:36" ht="12.75">
      <c r="Q60" s="376"/>
      <c r="S60" s="375">
        <f t="shared" si="11"/>
        <v>5.8100086238425401</v>
      </c>
      <c r="T60" s="374"/>
      <c r="U60" s="374"/>
      <c r="V60" s="375">
        <f t="shared" si="12"/>
        <v>54.350290390182302</v>
      </c>
      <c r="W60" s="374"/>
      <c r="X60" s="374"/>
      <c r="Y60" s="375">
        <f t="shared" si="13"/>
        <v>9.2591630329338752</v>
      </c>
      <c r="Z60" s="374"/>
      <c r="AA60" s="374"/>
      <c r="AB60" s="375">
        <f t="shared" si="14"/>
        <v>7.0685417868297948</v>
      </c>
      <c r="AD60" s="374"/>
      <c r="AE60" s="375">
        <f t="shared" si="15"/>
        <v>54.40882178235379</v>
      </c>
      <c r="AG60" s="374"/>
      <c r="AH60" s="375">
        <f t="shared" si="16"/>
        <v>52.112389182851281</v>
      </c>
      <c r="AI60" s="370"/>
    </row>
    <row r="61" spans="10:36" ht="12.95" customHeight="1">
      <c r="Q61" s="369" t="s">
        <v>96</v>
      </c>
      <c r="S61" s="370" t="s">
        <v>8</v>
      </c>
      <c r="T61" s="374"/>
      <c r="U61" s="374"/>
      <c r="V61" s="370" t="s">
        <v>8</v>
      </c>
      <c r="W61" s="374"/>
      <c r="X61" s="374"/>
      <c r="Y61" s="370" t="s">
        <v>8</v>
      </c>
      <c r="Z61" s="374"/>
      <c r="AA61" s="374"/>
      <c r="AB61" s="370" t="s">
        <v>8</v>
      </c>
      <c r="AD61" s="374"/>
      <c r="AE61" s="370" t="s">
        <v>8</v>
      </c>
      <c r="AG61" s="374"/>
      <c r="AH61" s="370" t="s">
        <v>8</v>
      </c>
      <c r="AI61" s="370"/>
    </row>
    <row r="62" spans="10:36" ht="12.75">
      <c r="M62" s="373" t="s">
        <v>231</v>
      </c>
      <c r="R62" s="370" t="s">
        <v>219</v>
      </c>
      <c r="S62" s="371">
        <f t="shared" ref="S62:S71" si="17">S51/SUM(S$51:S$60)</f>
        <v>8.5007115089178863E-3</v>
      </c>
      <c r="U62" s="370" t="s">
        <v>218</v>
      </c>
      <c r="V62" s="371">
        <f t="shared" ref="V62:V71" si="18">V51/SUM(V$51:V$60)</f>
        <v>0.51004329977632679</v>
      </c>
      <c r="X62" s="370" t="s">
        <v>230</v>
      </c>
      <c r="Y62" s="371">
        <f t="shared" ref="Y62:Y71" si="19">Y51/SUM(Y$51:Y$60)</f>
        <v>4.5016969900116503E-3</v>
      </c>
      <c r="AA62" s="370" t="s">
        <v>229</v>
      </c>
      <c r="AB62" s="371">
        <f t="shared" ref="AB62:AB71" si="20">AB51/SUM(AB$51:AB$60)</f>
        <v>4.871241092749677E-3</v>
      </c>
      <c r="AD62" s="370" t="s">
        <v>265</v>
      </c>
      <c r="AE62" s="371">
        <f t="shared" ref="AE62:AE71" si="21">AE51/SUM(AE$51:AE$60)</f>
        <v>0.51729981266764491</v>
      </c>
      <c r="AG62" s="370" t="s">
        <v>264</v>
      </c>
      <c r="AH62" s="371">
        <f t="shared" ref="AH62:AH71" si="22">AH51/SUM(AH$51:AH$60)</f>
        <v>0.45871613046921311</v>
      </c>
      <c r="AI62" s="370"/>
      <c r="AJ62" s="372"/>
    </row>
    <row r="63" spans="10:36" ht="12.75">
      <c r="M63" s="373"/>
      <c r="R63" s="370"/>
      <c r="S63" s="371">
        <f t="shared" si="17"/>
        <v>6.473932335626255E-3</v>
      </c>
      <c r="U63" s="370"/>
      <c r="V63" s="371">
        <f t="shared" si="18"/>
        <v>9.4086151216358545E-3</v>
      </c>
      <c r="X63" s="370"/>
      <c r="Y63" s="371">
        <f t="shared" si="19"/>
        <v>7.366088368897703E-3</v>
      </c>
      <c r="AA63" s="370"/>
      <c r="AB63" s="371">
        <f t="shared" si="20"/>
        <v>5.0740516123596357E-3</v>
      </c>
      <c r="AD63" s="370"/>
      <c r="AE63" s="371">
        <f t="shared" si="21"/>
        <v>9.538736061371865E-3</v>
      </c>
      <c r="AG63" s="370"/>
      <c r="AH63" s="371">
        <f t="shared" si="22"/>
        <v>1.1400781287106292E-2</v>
      </c>
      <c r="AI63" s="370"/>
      <c r="AJ63" s="372"/>
    </row>
    <row r="64" spans="10:36" ht="12.75">
      <c r="M64" s="373"/>
      <c r="R64" s="370"/>
      <c r="S64" s="371">
        <f t="shared" si="17"/>
        <v>2.2320797061635235E-2</v>
      </c>
      <c r="U64" s="370"/>
      <c r="V64" s="371">
        <f t="shared" si="18"/>
        <v>0.188836121276833</v>
      </c>
      <c r="X64" s="370"/>
      <c r="Y64" s="371">
        <f t="shared" si="19"/>
        <v>1.1846448228280628E-2</v>
      </c>
      <c r="AA64" s="370"/>
      <c r="AB64" s="371">
        <f t="shared" si="20"/>
        <v>1.3200442596708446E-2</v>
      </c>
      <c r="AD64" s="370"/>
      <c r="AE64" s="371">
        <f t="shared" si="21"/>
        <v>0.19145454147921992</v>
      </c>
      <c r="AG64" s="370"/>
      <c r="AH64" s="371">
        <f t="shared" si="22"/>
        <v>0.21422200705050778</v>
      </c>
      <c r="AI64" s="370"/>
      <c r="AJ64" s="372"/>
    </row>
    <row r="65" spans="13:36" ht="12.75">
      <c r="M65" s="373"/>
      <c r="R65" s="370"/>
      <c r="S65" s="371">
        <f t="shared" si="17"/>
        <v>0.10238161540577979</v>
      </c>
      <c r="U65" s="370"/>
      <c r="V65" s="371">
        <f t="shared" si="18"/>
        <v>5.6597144522582046E-3</v>
      </c>
      <c r="X65" s="370"/>
      <c r="Y65" s="371">
        <f t="shared" si="19"/>
        <v>4.2455393534344764E-2</v>
      </c>
      <c r="AA65" s="370"/>
      <c r="AB65" s="371">
        <f t="shared" si="20"/>
        <v>9.6634446007121427E-2</v>
      </c>
      <c r="AD65" s="370"/>
      <c r="AE65" s="371">
        <f t="shared" si="21"/>
        <v>4.5622166280629732E-3</v>
      </c>
      <c r="AG65" s="370"/>
      <c r="AH65" s="371">
        <f t="shared" si="22"/>
        <v>4.2749268656147674E-3</v>
      </c>
      <c r="AI65" s="370"/>
      <c r="AJ65" s="372"/>
    </row>
    <row r="66" spans="13:36" ht="12.75">
      <c r="M66" s="373"/>
      <c r="R66" s="370"/>
      <c r="S66" s="371">
        <f t="shared" si="17"/>
        <v>1.7586173619014753E-2</v>
      </c>
      <c r="U66" s="370"/>
      <c r="V66" s="371">
        <f t="shared" si="18"/>
        <v>2.5557737883059508E-2</v>
      </c>
      <c r="X66" s="370"/>
      <c r="Y66" s="371">
        <f t="shared" si="19"/>
        <v>9.3096243166515442E-3</v>
      </c>
      <c r="AA66" s="370"/>
      <c r="AB66" s="371">
        <f t="shared" si="20"/>
        <v>1.3139243999672293E-2</v>
      </c>
      <c r="AD66" s="370"/>
      <c r="AE66" s="371">
        <f t="shared" si="21"/>
        <v>2.5912808712802337E-2</v>
      </c>
      <c r="AG66" s="370"/>
      <c r="AH66" s="371">
        <f t="shared" si="22"/>
        <v>3.0042091244256799E-2</v>
      </c>
      <c r="AI66" s="370"/>
      <c r="AJ66" s="372"/>
    </row>
    <row r="67" spans="13:36" ht="12.75">
      <c r="M67" s="373"/>
      <c r="R67" s="370"/>
      <c r="S67" s="371">
        <f t="shared" si="17"/>
        <v>4.6146046169639847E-2</v>
      </c>
      <c r="U67" s="370"/>
      <c r="V67" s="371">
        <f t="shared" si="18"/>
        <v>9.4551957518150213E-3</v>
      </c>
      <c r="X67" s="370"/>
      <c r="Y67" s="371">
        <f t="shared" si="19"/>
        <v>5.2498090280975053E-2</v>
      </c>
      <c r="AA67" s="370"/>
      <c r="AB67" s="371">
        <f t="shared" si="20"/>
        <v>3.7376461553716128E-2</v>
      </c>
      <c r="AD67" s="370"/>
      <c r="AE67" s="371">
        <f t="shared" si="21"/>
        <v>9.584183783495669E-3</v>
      </c>
      <c r="AG67" s="370"/>
      <c r="AH67" s="371">
        <f t="shared" si="22"/>
        <v>1.4461277149981635E-2</v>
      </c>
      <c r="AI67" s="370"/>
      <c r="AJ67" s="372"/>
    </row>
    <row r="68" spans="13:36" ht="12.75">
      <c r="M68" s="373"/>
      <c r="R68" s="370"/>
      <c r="S68" s="371">
        <f t="shared" si="17"/>
        <v>8.211362349535541E-3</v>
      </c>
      <c r="U68" s="370"/>
      <c r="V68" s="371">
        <f t="shared" si="18"/>
        <v>1.5382266266781401E-2</v>
      </c>
      <c r="X68" s="370"/>
      <c r="Y68" s="371">
        <f t="shared" si="19"/>
        <v>7.3478585088141033E-3</v>
      </c>
      <c r="AA68" s="370"/>
      <c r="AB68" s="371">
        <f t="shared" si="20"/>
        <v>5.0975759761370905E-3</v>
      </c>
      <c r="AD68" s="370"/>
      <c r="AE68" s="371">
        <f t="shared" si="21"/>
        <v>1.2399063467501366E-2</v>
      </c>
      <c r="AG68" s="370"/>
      <c r="AH68" s="371">
        <f t="shared" si="22"/>
        <v>1.1159397970513392E-2</v>
      </c>
      <c r="AI68" s="370"/>
      <c r="AJ68" s="372"/>
    </row>
    <row r="69" spans="13:36" ht="12.75">
      <c r="M69" s="373"/>
      <c r="R69" s="370"/>
      <c r="S69" s="371">
        <f t="shared" si="17"/>
        <v>0.7039887103433865</v>
      </c>
      <c r="U69" s="370"/>
      <c r="V69" s="371">
        <f t="shared" si="18"/>
        <v>5.7087059856928326E-3</v>
      </c>
      <c r="X69" s="370"/>
      <c r="Y69" s="371">
        <f t="shared" si="19"/>
        <v>0.79336978444361594</v>
      </c>
      <c r="AA69" s="370"/>
      <c r="AB69" s="371">
        <f t="shared" si="20"/>
        <v>0.73027778834554646</v>
      </c>
      <c r="AD69" s="370"/>
      <c r="AE69" s="371">
        <f t="shared" si="21"/>
        <v>4.6019354201572897E-3</v>
      </c>
      <c r="AG69" s="370"/>
      <c r="AH69" s="371">
        <f t="shared" si="22"/>
        <v>6.8110070967978224E-3</v>
      </c>
      <c r="AI69" s="370"/>
      <c r="AJ69" s="372"/>
    </row>
    <row r="70" spans="13:36" ht="12.75">
      <c r="S70" s="371">
        <f t="shared" si="17"/>
        <v>3.8340615244731864E-3</v>
      </c>
      <c r="V70" s="371">
        <f t="shared" si="18"/>
        <v>4.1810802415572404E-2</v>
      </c>
      <c r="Y70" s="371">
        <f t="shared" si="19"/>
        <v>3.4397137946801264E-3</v>
      </c>
      <c r="AB70" s="371">
        <f t="shared" si="20"/>
        <v>1.8840279469795964E-3</v>
      </c>
      <c r="AE70" s="371">
        <f t="shared" si="21"/>
        <v>3.3701217042322387E-2</v>
      </c>
      <c r="AH70" s="371">
        <f t="shared" si="22"/>
        <v>2.9273874524555276E-2</v>
      </c>
      <c r="AI70" s="370"/>
    </row>
    <row r="71" spans="13:36" ht="12.75">
      <c r="S71" s="371">
        <f t="shared" si="17"/>
        <v>8.0556589681991031E-2</v>
      </c>
      <c r="V71" s="371">
        <f t="shared" si="18"/>
        <v>0.18813754107002503</v>
      </c>
      <c r="Y71" s="371">
        <f t="shared" si="19"/>
        <v>6.7865301533728495E-2</v>
      </c>
      <c r="AB71" s="371">
        <f t="shared" si="20"/>
        <v>9.244472086900915E-2</v>
      </c>
      <c r="AE71" s="371">
        <f t="shared" si="21"/>
        <v>0.19094548473742121</v>
      </c>
      <c r="AH71" s="371">
        <f t="shared" si="22"/>
        <v>0.21963850634145313</v>
      </c>
      <c r="AI71" s="370"/>
    </row>
    <row r="72" spans="13:36" ht="12.75">
      <c r="AG72" s="370"/>
      <c r="AH72" s="370"/>
      <c r="AI72" s="370"/>
    </row>
    <row r="73" spans="13:36" ht="12.75">
      <c r="AG73" s="370"/>
      <c r="AH73" s="370"/>
      <c r="AI73" s="370"/>
    </row>
    <row r="74" spans="13:36" ht="12.75">
      <c r="AG74" s="370"/>
      <c r="AH74" s="370"/>
      <c r="AI74" s="370"/>
    </row>
    <row r="75" spans="13:36" ht="12.75">
      <c r="AG75" s="370"/>
      <c r="AH75" s="370"/>
      <c r="AI75" s="370"/>
    </row>
    <row r="76" spans="13:36" ht="12.75">
      <c r="AG76" s="370"/>
      <c r="AH76" s="370"/>
      <c r="AI76" s="370"/>
    </row>
    <row r="77" spans="13:36" ht="12.75">
      <c r="AG77" s="370"/>
      <c r="AH77" s="370"/>
      <c r="AI77" s="370"/>
    </row>
    <row r="78" spans="13:36" ht="12.75">
      <c r="AH78" s="370"/>
      <c r="AI78" s="370"/>
    </row>
    <row r="79" spans="13:36" ht="12.75">
      <c r="AH79" s="370"/>
      <c r="AI79" s="370"/>
    </row>
    <row r="80" spans="13:36" ht="12.75">
      <c r="AH80" s="370"/>
      <c r="AI80" s="370"/>
    </row>
    <row r="81" spans="34:35" ht="12.75">
      <c r="AH81" s="370"/>
      <c r="AI81" s="370"/>
    </row>
    <row r="82" spans="34:35" ht="12.75">
      <c r="AH82" s="370"/>
      <c r="AI82" s="370"/>
    </row>
    <row r="83" spans="34:35" ht="12.75">
      <c r="AH83" s="370"/>
      <c r="AI83" s="370"/>
    </row>
    <row r="84" spans="34:35" ht="12.75">
      <c r="AH84" s="370"/>
      <c r="AI84" s="370"/>
    </row>
    <row r="85" spans="34:35" ht="12.75">
      <c r="AH85" s="370"/>
      <c r="AI85" s="370"/>
    </row>
    <row r="86" spans="34:35" ht="12.75">
      <c r="AH86" s="370"/>
      <c r="AI86" s="370"/>
    </row>
    <row r="87" spans="34:35" ht="12.75">
      <c r="AH87" s="370"/>
      <c r="AI87" s="370"/>
    </row>
    <row r="88" spans="34:35" ht="12.75">
      <c r="AH88" s="370"/>
      <c r="AI88" s="370"/>
    </row>
    <row r="89" spans="34:35" ht="12.75">
      <c r="AH89" s="370"/>
      <c r="AI89" s="370"/>
    </row>
    <row r="90" spans="34:35" ht="12.75">
      <c r="AH90" s="370"/>
      <c r="AI90" s="370"/>
    </row>
    <row r="91" spans="34:35" ht="12.75">
      <c r="AH91" s="370"/>
      <c r="AI91" s="370"/>
    </row>
    <row r="92" spans="34:35" ht="12.75">
      <c r="AH92" s="370"/>
      <c r="AI92" s="370"/>
    </row>
    <row r="93" spans="34:35" ht="12.75">
      <c r="AH93" s="370"/>
      <c r="AI93" s="370"/>
    </row>
    <row r="94" spans="34:35" ht="12.75">
      <c r="AH94" s="370"/>
      <c r="AI94" s="370"/>
    </row>
    <row r="95" spans="34:35" ht="12.75">
      <c r="AH95" s="370"/>
      <c r="AI95" s="370"/>
    </row>
    <row r="96" spans="34:35" ht="12.75">
      <c r="AH96" s="370"/>
      <c r="AI96" s="370"/>
    </row>
    <row r="97" spans="34:35" ht="12.75">
      <c r="AH97" s="370"/>
      <c r="AI97" s="370"/>
    </row>
    <row r="98" spans="34:35" ht="12.75">
      <c r="AH98" s="370"/>
      <c r="AI98" s="370"/>
    </row>
    <row r="99" spans="34:35" ht="12.75">
      <c r="AH99" s="370"/>
      <c r="AI99" s="370"/>
    </row>
    <row r="100" spans="34:35" ht="12.75">
      <c r="AH100" s="370"/>
      <c r="AI100" s="370"/>
    </row>
    <row r="101" spans="34:35" ht="12.75">
      <c r="AH101" s="370"/>
      <c r="AI101" s="370"/>
    </row>
    <row r="102" spans="34:35" ht="12.75">
      <c r="AH102" s="370"/>
      <c r="AI102" s="370"/>
    </row>
    <row r="103" spans="34:35" ht="12.75">
      <c r="AH103" s="370"/>
      <c r="AI103" s="370"/>
    </row>
    <row r="104" spans="34:35" ht="12.75">
      <c r="AH104" s="370"/>
      <c r="AI104" s="370"/>
    </row>
    <row r="105" spans="34:35" ht="12.75">
      <c r="AH105" s="370"/>
      <c r="AI105" s="370"/>
    </row>
    <row r="106" spans="34:35" ht="12.75">
      <c r="AH106" s="370"/>
      <c r="AI106" s="370"/>
    </row>
    <row r="107" spans="34:35" ht="12.75">
      <c r="AH107" s="370"/>
      <c r="AI107" s="370"/>
    </row>
    <row r="108" spans="34:35" ht="12.75">
      <c r="AH108" s="370"/>
      <c r="AI108" s="370"/>
    </row>
    <row r="109" spans="34:35" ht="12.75">
      <c r="AH109" s="370"/>
      <c r="AI109" s="370"/>
    </row>
    <row r="110" spans="34:35" ht="12.75">
      <c r="AH110" s="370"/>
      <c r="AI110" s="370"/>
    </row>
    <row r="111" spans="34:35" ht="12.75">
      <c r="AH111" s="370"/>
      <c r="AI111" s="370"/>
    </row>
    <row r="112" spans="34:35" ht="12.75">
      <c r="AH112" s="370"/>
      <c r="AI112" s="370"/>
    </row>
    <row r="113" spans="34:35" ht="12.75">
      <c r="AH113" s="370"/>
      <c r="AI113" s="370"/>
    </row>
    <row r="114" spans="34:35" ht="12.75">
      <c r="AH114" s="370"/>
      <c r="AI114" s="370"/>
    </row>
    <row r="115" spans="34:35" ht="12.75">
      <c r="AH115" s="370"/>
      <c r="AI115" s="370"/>
    </row>
    <row r="116" spans="34:35" ht="12.75">
      <c r="AH116" s="370"/>
      <c r="AI116" s="370"/>
    </row>
    <row r="117" spans="34:35" ht="12.75">
      <c r="AH117" s="370"/>
      <c r="AI117" s="370"/>
    </row>
    <row r="118" spans="34:35" ht="12.75">
      <c r="AH118" s="370"/>
      <c r="AI118" s="370"/>
    </row>
    <row r="119" spans="34:35" ht="12.75">
      <c r="AH119" s="370"/>
      <c r="AI119" s="370"/>
    </row>
    <row r="120" spans="34:35" ht="12.75">
      <c r="AH120" s="370"/>
      <c r="AI120" s="370"/>
    </row>
    <row r="121" spans="34:35" ht="12.75">
      <c r="AH121" s="370"/>
      <c r="AI121" s="370"/>
    </row>
    <row r="122" spans="34:35" ht="12.75">
      <c r="AH122" s="370"/>
      <c r="AI122" s="370"/>
    </row>
    <row r="123" spans="34:35" ht="12.75">
      <c r="AH123" s="370"/>
      <c r="AI123" s="370"/>
    </row>
    <row r="124" spans="34:35" ht="12.75">
      <c r="AH124" s="370"/>
      <c r="AI124" s="370"/>
    </row>
    <row r="125" spans="34:35" ht="12.75">
      <c r="AH125" s="370"/>
      <c r="AI125" s="370"/>
    </row>
    <row r="126" spans="34:35" ht="12.75">
      <c r="AH126" s="370"/>
      <c r="AI126" s="370"/>
    </row>
    <row r="127" spans="34:35" ht="12.75">
      <c r="AH127" s="370"/>
      <c r="AI127" s="370"/>
    </row>
    <row r="128" spans="34:35" ht="12.75">
      <c r="AH128" s="370"/>
      <c r="AI128" s="370"/>
    </row>
    <row r="129" spans="34:35" ht="12.75">
      <c r="AH129" s="370"/>
      <c r="AI129" s="370"/>
    </row>
    <row r="130" spans="34:35" ht="12.75">
      <c r="AH130" s="370"/>
      <c r="AI130" s="370"/>
    </row>
    <row r="131" spans="34:35" ht="12.75">
      <c r="AH131" s="370"/>
      <c r="AI131" s="370"/>
    </row>
    <row r="132" spans="34:35" ht="12.75">
      <c r="AH132" s="370"/>
      <c r="AI132" s="370"/>
    </row>
    <row r="133" spans="34:35" ht="12.75">
      <c r="AH133" s="370"/>
      <c r="AI133" s="370"/>
    </row>
    <row r="134" spans="34:35" ht="12.75">
      <c r="AH134" s="370"/>
      <c r="AI134" s="370"/>
    </row>
    <row r="135" spans="34:35" ht="12.75">
      <c r="AH135" s="370"/>
      <c r="AI135" s="370"/>
    </row>
    <row r="136" spans="34:35" ht="12.75">
      <c r="AH136" s="370"/>
      <c r="AI136" s="370"/>
    </row>
    <row r="137" spans="34:35" ht="12.75">
      <c r="AH137" s="370"/>
      <c r="AI137" s="370"/>
    </row>
    <row r="138" spans="34:35" ht="12.75">
      <c r="AH138" s="370"/>
      <c r="AI138" s="370"/>
    </row>
    <row r="139" spans="34:35" ht="12.75">
      <c r="AH139" s="370"/>
      <c r="AI139" s="370"/>
    </row>
    <row r="140" spans="34:35" ht="12.75">
      <c r="AH140" s="370"/>
      <c r="AI140" s="370"/>
    </row>
    <row r="141" spans="34:35" ht="12.75">
      <c r="AH141" s="370"/>
      <c r="AI141" s="370"/>
    </row>
    <row r="142" spans="34:35" ht="12.75">
      <c r="AH142" s="370"/>
      <c r="AI142" s="370"/>
    </row>
    <row r="143" spans="34:35" ht="12.75">
      <c r="AH143" s="370"/>
      <c r="AI143" s="370"/>
    </row>
    <row r="144" spans="34:35" ht="12.75">
      <c r="AH144" s="370"/>
      <c r="AI144" s="370"/>
    </row>
    <row r="145" spans="34:35" ht="12.75">
      <c r="AH145" s="370"/>
      <c r="AI145" s="370"/>
    </row>
    <row r="146" spans="34:35" ht="12.75">
      <c r="AH146" s="370"/>
      <c r="AI146" s="370"/>
    </row>
    <row r="147" spans="34:35" ht="12.75">
      <c r="AH147" s="370"/>
      <c r="AI147" s="370"/>
    </row>
    <row r="148" spans="34:35" ht="12.75">
      <c r="AH148" s="370"/>
      <c r="AI148" s="370"/>
    </row>
    <row r="149" spans="34:35" ht="12.75">
      <c r="AH149" s="370"/>
      <c r="AI149" s="370"/>
    </row>
    <row r="150" spans="34:35" ht="12.75">
      <c r="AH150" s="370"/>
      <c r="AI150" s="370"/>
    </row>
    <row r="151" spans="34:35" ht="12.75">
      <c r="AH151" s="370"/>
      <c r="AI151" s="370"/>
    </row>
    <row r="152" spans="34:35" ht="12.75">
      <c r="AH152" s="370"/>
      <c r="AI152" s="370"/>
    </row>
    <row r="153" spans="34:35" ht="12.75">
      <c r="AH153" s="370"/>
      <c r="AI153" s="370"/>
    </row>
    <row r="154" spans="34:35" ht="12.75">
      <c r="AH154" s="370"/>
      <c r="AI154" s="370"/>
    </row>
    <row r="155" spans="34:35" ht="12.75">
      <c r="AH155" s="370"/>
      <c r="AI155" s="370"/>
    </row>
    <row r="156" spans="34:35" ht="12.75">
      <c r="AH156" s="370"/>
      <c r="AI156" s="370"/>
    </row>
    <row r="157" spans="34:35" ht="12.75">
      <c r="AH157" s="370"/>
      <c r="AI157" s="370"/>
    </row>
    <row r="158" spans="34:35" ht="12.75">
      <c r="AH158" s="370"/>
      <c r="AI158" s="370"/>
    </row>
    <row r="159" spans="34:35" ht="12.75">
      <c r="AH159" s="370"/>
      <c r="AI159" s="370"/>
    </row>
    <row r="160" spans="34:35" ht="12.75">
      <c r="AH160" s="370"/>
      <c r="AI160" s="370"/>
    </row>
    <row r="161" spans="34:35" ht="12.75">
      <c r="AH161" s="370"/>
      <c r="AI161" s="370"/>
    </row>
    <row r="162" spans="34:35" ht="12.75">
      <c r="AH162" s="370"/>
      <c r="AI162" s="370"/>
    </row>
    <row r="163" spans="34:35" ht="12.75">
      <c r="AH163" s="370"/>
      <c r="AI163" s="370"/>
    </row>
    <row r="164" spans="34:35" ht="12.75">
      <c r="AH164" s="370"/>
      <c r="AI164" s="370"/>
    </row>
    <row r="165" spans="34:35" ht="12.75">
      <c r="AH165" s="370"/>
      <c r="AI165" s="370"/>
    </row>
    <row r="166" spans="34:35" ht="12.75">
      <c r="AH166" s="370"/>
      <c r="AI166" s="370"/>
    </row>
    <row r="167" spans="34:35" ht="12.75">
      <c r="AH167" s="370"/>
      <c r="AI167" s="370"/>
    </row>
    <row r="168" spans="34:35" ht="12.75">
      <c r="AH168" s="370"/>
      <c r="AI168" s="370"/>
    </row>
    <row r="169" spans="34:35" ht="12.75">
      <c r="AH169" s="370"/>
      <c r="AI169" s="370"/>
    </row>
    <row r="170" spans="34:35" ht="12.75">
      <c r="AH170" s="370"/>
      <c r="AI170" s="370"/>
    </row>
    <row r="171" spans="34:35" ht="12.75">
      <c r="AH171" s="370"/>
      <c r="AI171" s="370"/>
    </row>
    <row r="172" spans="34:35" ht="12.75">
      <c r="AH172" s="370"/>
      <c r="AI172" s="370"/>
    </row>
    <row r="173" spans="34:35" ht="12.75">
      <c r="AH173" s="370"/>
      <c r="AI173" s="370"/>
    </row>
    <row r="174" spans="34:35" ht="12.75">
      <c r="AH174" s="370"/>
      <c r="AI174" s="370"/>
    </row>
    <row r="175" spans="34:35" ht="12.75">
      <c r="AH175" s="370"/>
      <c r="AI175" s="370"/>
    </row>
    <row r="176" spans="34:35" ht="12.75">
      <c r="AH176" s="370"/>
      <c r="AI176" s="370"/>
    </row>
    <row r="177" spans="34:35" ht="12.75">
      <c r="AH177" s="370"/>
      <c r="AI177" s="370"/>
    </row>
    <row r="178" spans="34:35" ht="12.75">
      <c r="AH178" s="370"/>
      <c r="AI178" s="370"/>
    </row>
    <row r="179" spans="34:35" ht="12.75">
      <c r="AH179" s="370"/>
      <c r="AI179" s="370"/>
    </row>
    <row r="180" spans="34:35" ht="12.75">
      <c r="AH180" s="370"/>
      <c r="AI180" s="370"/>
    </row>
    <row r="181" spans="34:35" ht="12.75">
      <c r="AH181" s="370"/>
      <c r="AI181" s="370"/>
    </row>
    <row r="182" spans="34:35" ht="12.75">
      <c r="AH182" s="370"/>
      <c r="AI182" s="370"/>
    </row>
    <row r="183" spans="34:35" ht="12.75">
      <c r="AH183" s="370"/>
      <c r="AI183" s="370"/>
    </row>
    <row r="184" spans="34:35" ht="12.75">
      <c r="AH184" s="370"/>
      <c r="AI184" s="370"/>
    </row>
    <row r="185" spans="34:35" ht="12.75">
      <c r="AH185" s="370"/>
      <c r="AI185" s="370"/>
    </row>
    <row r="186" spans="34:35" ht="12.75">
      <c r="AH186" s="370"/>
      <c r="AI186" s="370"/>
    </row>
    <row r="187" spans="34:35" ht="12.75">
      <c r="AH187" s="370"/>
      <c r="AI187" s="370"/>
    </row>
    <row r="188" spans="34:35" ht="12.75">
      <c r="AH188" s="370"/>
      <c r="AI188" s="370"/>
    </row>
    <row r="189" spans="34:35" ht="12.75">
      <c r="AH189" s="370"/>
      <c r="AI189" s="370"/>
    </row>
    <row r="190" spans="34:35" ht="12.75">
      <c r="AH190" s="370"/>
      <c r="AI190" s="370"/>
    </row>
    <row r="191" spans="34:35" ht="12.75">
      <c r="AH191" s="370"/>
      <c r="AI191" s="370"/>
    </row>
    <row r="192" spans="34:35" ht="12.75">
      <c r="AH192" s="370"/>
      <c r="AI192" s="370"/>
    </row>
    <row r="193" spans="34:35" ht="12.75">
      <c r="AH193" s="370"/>
      <c r="AI193" s="370"/>
    </row>
    <row r="194" spans="34:35" ht="12.75">
      <c r="AH194" s="370"/>
      <c r="AI194" s="370"/>
    </row>
    <row r="195" spans="34:35" ht="12.75">
      <c r="AH195" s="370"/>
      <c r="AI195" s="370"/>
    </row>
    <row r="196" spans="34:35" ht="12.75">
      <c r="AH196" s="370"/>
      <c r="AI196" s="370"/>
    </row>
    <row r="197" spans="34:35" ht="12.75">
      <c r="AH197" s="370"/>
      <c r="AI197" s="370"/>
    </row>
    <row r="198" spans="34:35" ht="12.75">
      <c r="AH198" s="370"/>
      <c r="AI198" s="370"/>
    </row>
    <row r="199" spans="34:35" ht="12.75">
      <c r="AH199" s="370"/>
      <c r="AI199" s="370"/>
    </row>
    <row r="200" spans="34:35" ht="12.75">
      <c r="AH200" s="370"/>
      <c r="AI200" s="370"/>
    </row>
    <row r="201" spans="34:35" ht="12.75">
      <c r="AH201" s="370"/>
      <c r="AI201" s="370"/>
    </row>
    <row r="202" spans="34:35" ht="12.75">
      <c r="AH202" s="370"/>
      <c r="AI202" s="370"/>
    </row>
    <row r="203" spans="34:35" ht="12.75">
      <c r="AH203" s="370"/>
      <c r="AI203" s="370"/>
    </row>
    <row r="204" spans="34:35" ht="12.75">
      <c r="AH204" s="370"/>
      <c r="AI204" s="370"/>
    </row>
    <row r="205" spans="34:35" ht="12.75">
      <c r="AH205" s="370"/>
      <c r="AI205" s="370"/>
    </row>
    <row r="206" spans="34:35" ht="12.75">
      <c r="AH206" s="370"/>
      <c r="AI206" s="370"/>
    </row>
    <row r="207" spans="34:35" ht="12.75">
      <c r="AH207" s="370"/>
      <c r="AI207" s="370"/>
    </row>
    <row r="208" spans="34:35" ht="12.75">
      <c r="AH208" s="370"/>
      <c r="AI208" s="370"/>
    </row>
    <row r="209" spans="34:35" ht="12.75">
      <c r="AH209" s="370"/>
      <c r="AI209" s="370"/>
    </row>
    <row r="210" spans="34:35" ht="12.75">
      <c r="AH210" s="370"/>
      <c r="AI210" s="370"/>
    </row>
    <row r="211" spans="34:35" ht="12.75">
      <c r="AH211" s="370"/>
      <c r="AI211" s="370"/>
    </row>
    <row r="212" spans="34:35" ht="12.75">
      <c r="AH212" s="370"/>
      <c r="AI212" s="370"/>
    </row>
    <row r="213" spans="34:35" ht="12.75">
      <c r="AH213" s="370"/>
      <c r="AI213" s="370"/>
    </row>
    <row r="214" spans="34:35" ht="12.75">
      <c r="AH214" s="370"/>
      <c r="AI214" s="370"/>
    </row>
    <row r="215" spans="34:35" ht="12.75">
      <c r="AH215" s="370"/>
      <c r="AI215" s="370"/>
    </row>
    <row r="216" spans="34:35" ht="12.75">
      <c r="AH216" s="370"/>
      <c r="AI216" s="370"/>
    </row>
    <row r="217" spans="34:35" ht="12.75">
      <c r="AH217" s="370"/>
      <c r="AI217" s="370"/>
    </row>
    <row r="218" spans="34:35" ht="12.75">
      <c r="AH218" s="370"/>
      <c r="AI218" s="370"/>
    </row>
    <row r="219" spans="34:35" ht="12.75">
      <c r="AH219" s="370"/>
      <c r="AI219" s="370"/>
    </row>
    <row r="220" spans="34:35" ht="12.75">
      <c r="AH220" s="370"/>
      <c r="AI220" s="370"/>
    </row>
    <row r="221" spans="34:35" ht="12.75">
      <c r="AH221" s="370"/>
      <c r="AI221" s="370"/>
    </row>
    <row r="222" spans="34:35" ht="12.75">
      <c r="AH222" s="370"/>
      <c r="AI222" s="370"/>
    </row>
    <row r="223" spans="34:35" ht="12.75">
      <c r="AH223" s="370"/>
      <c r="AI223" s="370"/>
    </row>
    <row r="224" spans="34:35" ht="12.75">
      <c r="AH224" s="370"/>
      <c r="AI224" s="370"/>
    </row>
    <row r="225" spans="34:35" ht="12.75">
      <c r="AH225" s="370"/>
      <c r="AI225" s="370"/>
    </row>
    <row r="226" spans="34:35" ht="12.75">
      <c r="AH226" s="370"/>
      <c r="AI226" s="370"/>
    </row>
    <row r="227" spans="34:35" ht="12.75">
      <c r="AH227" s="370"/>
      <c r="AI227" s="370"/>
    </row>
    <row r="228" spans="34:35" ht="12.75">
      <c r="AH228" s="370"/>
      <c r="AI228" s="370"/>
    </row>
    <row r="229" spans="34:35" ht="12.75">
      <c r="AH229" s="370"/>
      <c r="AI229" s="370"/>
    </row>
    <row r="230" spans="34:35" ht="12.75">
      <c r="AH230" s="370"/>
      <c r="AI230" s="370"/>
    </row>
    <row r="231" spans="34:35" ht="12.75">
      <c r="AH231" s="370"/>
      <c r="AI231" s="370"/>
    </row>
    <row r="232" spans="34:35" ht="12.75">
      <c r="AH232" s="370"/>
      <c r="AI232" s="370"/>
    </row>
    <row r="233" spans="34:35" ht="12.75">
      <c r="AH233" s="370"/>
      <c r="AI233" s="370"/>
    </row>
    <row r="234" spans="34:35" ht="12.75">
      <c r="AH234" s="370"/>
      <c r="AI234" s="370"/>
    </row>
    <row r="235" spans="34:35" ht="12.75">
      <c r="AH235" s="370"/>
      <c r="AI235" s="370"/>
    </row>
    <row r="236" spans="34:35" ht="12.75">
      <c r="AH236" s="370"/>
      <c r="AI236" s="370"/>
    </row>
    <row r="237" spans="34:35" ht="12.75">
      <c r="AH237" s="370"/>
      <c r="AI237" s="370"/>
    </row>
    <row r="238" spans="34:35" ht="12.75">
      <c r="AH238" s="370"/>
      <c r="AI238" s="370"/>
    </row>
    <row r="239" spans="34:35" ht="12.75">
      <c r="AH239" s="370"/>
      <c r="AI239" s="370"/>
    </row>
    <row r="240" spans="34:35" ht="12.75">
      <c r="AH240" s="370"/>
      <c r="AI240" s="370"/>
    </row>
    <row r="241" spans="34:35" ht="12.75">
      <c r="AH241" s="370"/>
      <c r="AI241" s="370"/>
    </row>
    <row r="242" spans="34:35" ht="12.75">
      <c r="AH242" s="370"/>
      <c r="AI242" s="370"/>
    </row>
    <row r="243" spans="34:35" ht="12.75">
      <c r="AH243" s="370"/>
      <c r="AI243" s="370"/>
    </row>
    <row r="244" spans="34:35" ht="12.75">
      <c r="AH244" s="370"/>
      <c r="AI244" s="370"/>
    </row>
    <row r="245" spans="34:35" ht="12.75">
      <c r="AH245" s="370"/>
      <c r="AI245" s="370"/>
    </row>
    <row r="246" spans="34:35" ht="12.75">
      <c r="AH246" s="370"/>
      <c r="AI246" s="370"/>
    </row>
    <row r="247" spans="34:35" ht="12.75">
      <c r="AH247" s="370"/>
      <c r="AI247" s="370"/>
    </row>
    <row r="248" spans="34:35" ht="12.75">
      <c r="AH248" s="370"/>
      <c r="AI248" s="370"/>
    </row>
    <row r="249" spans="34:35" ht="12.75">
      <c r="AH249" s="370"/>
      <c r="AI249" s="370"/>
    </row>
    <row r="250" spans="34:35" ht="12.75">
      <c r="AH250" s="370"/>
      <c r="AI250" s="370"/>
    </row>
    <row r="251" spans="34:35" ht="12.75">
      <c r="AH251" s="370"/>
      <c r="AI251" s="370"/>
    </row>
    <row r="252" spans="34:35" ht="12.75">
      <c r="AH252" s="370"/>
      <c r="AI252" s="370"/>
    </row>
    <row r="253" spans="34:35" ht="12.75">
      <c r="AH253" s="370"/>
      <c r="AI253" s="370"/>
    </row>
    <row r="254" spans="34:35" ht="12.75">
      <c r="AH254" s="370"/>
      <c r="AI254" s="370"/>
    </row>
    <row r="255" spans="34:35" ht="12.75">
      <c r="AH255" s="370"/>
      <c r="AI255" s="370"/>
    </row>
    <row r="256" spans="34:35" ht="12.75">
      <c r="AH256" s="370"/>
      <c r="AI256" s="370"/>
    </row>
    <row r="257" spans="34:35" ht="12.75">
      <c r="AH257" s="370"/>
      <c r="AI257" s="370"/>
    </row>
    <row r="258" spans="34:35" ht="12.75">
      <c r="AH258" s="370"/>
      <c r="AI258" s="370"/>
    </row>
    <row r="259" spans="34:35" ht="12.75">
      <c r="AH259" s="370"/>
      <c r="AI259" s="370"/>
    </row>
    <row r="260" spans="34:35" ht="12.75">
      <c r="AH260" s="370"/>
      <c r="AI260" s="370"/>
    </row>
    <row r="261" spans="34:35" ht="12.75">
      <c r="AH261" s="370"/>
      <c r="AI261" s="370"/>
    </row>
    <row r="262" spans="34:35" ht="12.75">
      <c r="AH262" s="370"/>
      <c r="AI262" s="370"/>
    </row>
    <row r="263" spans="34:35" ht="12.75">
      <c r="AH263" s="370"/>
      <c r="AI263" s="370"/>
    </row>
    <row r="264" spans="34:35" ht="12.75">
      <c r="AH264" s="370"/>
      <c r="AI264" s="370"/>
    </row>
    <row r="265" spans="34:35" ht="12.75">
      <c r="AH265" s="370"/>
      <c r="AI265" s="370"/>
    </row>
    <row r="266" spans="34:35" ht="12.75">
      <c r="AH266" s="370"/>
      <c r="AI266" s="370"/>
    </row>
    <row r="267" spans="34:35" ht="12.75">
      <c r="AH267" s="370"/>
      <c r="AI267" s="370"/>
    </row>
    <row r="268" spans="34:35" ht="12.75">
      <c r="AH268" s="370"/>
      <c r="AI268" s="370"/>
    </row>
    <row r="269" spans="34:35" ht="12.75">
      <c r="AH269" s="370"/>
      <c r="AI269" s="370"/>
    </row>
    <row r="270" spans="34:35" ht="12.75">
      <c r="AH270" s="370"/>
      <c r="AI270" s="370"/>
    </row>
    <row r="271" spans="34:35" ht="12.75">
      <c r="AH271" s="370"/>
      <c r="AI271" s="370"/>
    </row>
    <row r="272" spans="34:35" ht="12.75">
      <c r="AH272" s="370"/>
      <c r="AI272" s="370"/>
    </row>
    <row r="273" spans="34:35" ht="12.75">
      <c r="AH273" s="370"/>
      <c r="AI273" s="370"/>
    </row>
    <row r="274" spans="34:35" ht="12.75">
      <c r="AH274" s="370"/>
      <c r="AI274" s="370"/>
    </row>
    <row r="275" spans="34:35" ht="12.75">
      <c r="AH275" s="370"/>
      <c r="AI275" s="370"/>
    </row>
    <row r="276" spans="34:35" ht="12.75">
      <c r="AH276" s="370"/>
      <c r="AI276" s="370"/>
    </row>
    <row r="277" spans="34:35" ht="12.75">
      <c r="AH277" s="370"/>
      <c r="AI277" s="370"/>
    </row>
    <row r="278" spans="34:35" ht="12.75">
      <c r="AH278" s="370"/>
      <c r="AI278" s="370"/>
    </row>
    <row r="279" spans="34:35" ht="12.75">
      <c r="AH279" s="370"/>
      <c r="AI279" s="370"/>
    </row>
    <row r="280" spans="34:35" ht="12.75">
      <c r="AH280" s="370"/>
      <c r="AI280" s="370"/>
    </row>
    <row r="281" spans="34:35" ht="12.75">
      <c r="AH281" s="370"/>
      <c r="AI281" s="370"/>
    </row>
    <row r="282" spans="34:35" ht="12.75">
      <c r="AH282" s="370"/>
      <c r="AI282" s="370"/>
    </row>
    <row r="283" spans="34:35" ht="12.75">
      <c r="AH283" s="370"/>
      <c r="AI283" s="370"/>
    </row>
    <row r="284" spans="34:35" ht="12.75">
      <c r="AH284" s="370"/>
      <c r="AI284" s="370"/>
    </row>
    <row r="285" spans="34:35" ht="12.75">
      <c r="AH285" s="370"/>
      <c r="AI285" s="370"/>
    </row>
    <row r="286" spans="34:35" ht="12.75">
      <c r="AH286" s="370"/>
      <c r="AI286" s="370"/>
    </row>
    <row r="287" spans="34:35" ht="12.75">
      <c r="AH287" s="370"/>
      <c r="AI287" s="370"/>
    </row>
    <row r="288" spans="34:35" ht="12.75">
      <c r="AH288" s="370"/>
      <c r="AI288" s="370"/>
    </row>
    <row r="289" spans="34:35" ht="12.75">
      <c r="AH289" s="370"/>
      <c r="AI289" s="370"/>
    </row>
    <row r="290" spans="34:35" ht="12.75">
      <c r="AH290" s="370"/>
      <c r="AI290" s="370"/>
    </row>
    <row r="291" spans="34:35" ht="12.75">
      <c r="AH291" s="370"/>
      <c r="AI291" s="370"/>
    </row>
    <row r="292" spans="34:35" ht="12.75">
      <c r="AH292" s="370"/>
      <c r="AI292" s="370"/>
    </row>
    <row r="293" spans="34:35" ht="12.75">
      <c r="AH293" s="370"/>
      <c r="AI293" s="370"/>
    </row>
    <row r="294" spans="34:35" ht="12.75">
      <c r="AH294" s="370"/>
      <c r="AI294" s="370"/>
    </row>
    <row r="295" spans="34:35" ht="12.75">
      <c r="AH295" s="370"/>
      <c r="AI295" s="370"/>
    </row>
    <row r="296" spans="34:35" ht="12.75">
      <c r="AH296" s="370"/>
      <c r="AI296" s="370"/>
    </row>
    <row r="297" spans="34:35" ht="12.75">
      <c r="AH297" s="370"/>
      <c r="AI297" s="370"/>
    </row>
    <row r="298" spans="34:35" ht="12.75">
      <c r="AH298" s="370"/>
      <c r="AI298" s="370"/>
    </row>
    <row r="299" spans="34:35" ht="12.75">
      <c r="AH299" s="370"/>
      <c r="AI299" s="370"/>
    </row>
    <row r="300" spans="34:35" ht="12.75">
      <c r="AH300" s="370"/>
      <c r="AI300" s="370"/>
    </row>
    <row r="301" spans="34:35" ht="12.75">
      <c r="AH301" s="370"/>
      <c r="AI301" s="370"/>
    </row>
    <row r="302" spans="34:35" ht="12.75">
      <c r="AH302" s="370"/>
      <c r="AI302" s="370"/>
    </row>
    <row r="303" spans="34:35" ht="12.75">
      <c r="AH303" s="370"/>
      <c r="AI303" s="370"/>
    </row>
    <row r="304" spans="34:35" ht="12.75">
      <c r="AH304" s="370"/>
      <c r="AI304" s="370"/>
    </row>
    <row r="305" spans="34:35" ht="12.75">
      <c r="AH305" s="370"/>
      <c r="AI305" s="370"/>
    </row>
    <row r="306" spans="34:35" ht="12.75">
      <c r="AH306" s="370"/>
      <c r="AI306" s="370"/>
    </row>
    <row r="307" spans="34:35" ht="12.75">
      <c r="AH307" s="370"/>
      <c r="AI307" s="370"/>
    </row>
    <row r="308" spans="34:35" ht="12.75">
      <c r="AH308" s="370"/>
      <c r="AI308" s="370"/>
    </row>
    <row r="309" spans="34:35" ht="12.75">
      <c r="AH309" s="370"/>
      <c r="AI309" s="370"/>
    </row>
    <row r="310" spans="34:35" ht="12.75">
      <c r="AH310" s="370"/>
      <c r="AI310" s="370"/>
    </row>
    <row r="311" spans="34:35" ht="12.75">
      <c r="AH311" s="370"/>
      <c r="AI311" s="370"/>
    </row>
    <row r="312" spans="34:35" ht="12.75">
      <c r="AH312" s="370"/>
      <c r="AI312" s="370"/>
    </row>
    <row r="313" spans="34:35" ht="12.75">
      <c r="AH313" s="370"/>
      <c r="AI313" s="370"/>
    </row>
    <row r="314" spans="34:35" ht="12.75">
      <c r="AH314" s="370"/>
      <c r="AI314" s="370"/>
    </row>
    <row r="315" spans="34:35" ht="12.75">
      <c r="AH315" s="370"/>
      <c r="AI315" s="370"/>
    </row>
    <row r="316" spans="34:35" ht="12.75">
      <c r="AH316" s="370"/>
      <c r="AI316" s="370"/>
    </row>
    <row r="317" spans="34:35" ht="12.75">
      <c r="AH317" s="370"/>
      <c r="AI317" s="370"/>
    </row>
    <row r="318" spans="34:35" ht="12.75">
      <c r="AH318" s="370"/>
      <c r="AI318" s="370"/>
    </row>
    <row r="319" spans="34:35" ht="12.75">
      <c r="AH319" s="370"/>
      <c r="AI319" s="370"/>
    </row>
    <row r="320" spans="34:35" ht="12.75">
      <c r="AH320" s="370"/>
      <c r="AI320" s="370"/>
    </row>
    <row r="321" spans="34:35" ht="12.75">
      <c r="AH321" s="370"/>
      <c r="AI321" s="370"/>
    </row>
    <row r="322" spans="34:35" ht="12.75">
      <c r="AH322" s="370"/>
      <c r="AI322" s="370"/>
    </row>
    <row r="323" spans="34:35" ht="12.75">
      <c r="AH323" s="370"/>
      <c r="AI323" s="370"/>
    </row>
    <row r="324" spans="34:35" ht="12.75">
      <c r="AH324" s="370"/>
      <c r="AI324" s="370"/>
    </row>
    <row r="325" spans="34:35" ht="12.75">
      <c r="AH325" s="370"/>
      <c r="AI325" s="370"/>
    </row>
    <row r="326" spans="34:35" ht="12.75">
      <c r="AH326" s="370"/>
      <c r="AI326" s="370"/>
    </row>
    <row r="327" spans="34:35" ht="12.75">
      <c r="AH327" s="370"/>
      <c r="AI327" s="370"/>
    </row>
    <row r="328" spans="34:35" ht="12.75">
      <c r="AH328" s="370"/>
      <c r="AI328" s="370"/>
    </row>
    <row r="329" spans="34:35" ht="12.75">
      <c r="AH329" s="370"/>
      <c r="AI329" s="370"/>
    </row>
    <row r="330" spans="34:35" ht="12.75">
      <c r="AH330" s="370"/>
      <c r="AI330" s="370"/>
    </row>
    <row r="331" spans="34:35" ht="12.75">
      <c r="AH331" s="370"/>
      <c r="AI331" s="370"/>
    </row>
    <row r="332" spans="34:35" ht="12.75">
      <c r="AH332" s="370"/>
      <c r="AI332" s="370"/>
    </row>
    <row r="333" spans="34:35" ht="12.75">
      <c r="AH333" s="370"/>
      <c r="AI333" s="370"/>
    </row>
    <row r="334" spans="34:35" ht="12.75">
      <c r="AH334" s="370"/>
      <c r="AI334" s="370"/>
    </row>
    <row r="335" spans="34:35" ht="12.75">
      <c r="AH335" s="370"/>
      <c r="AI335" s="370"/>
    </row>
    <row r="336" spans="34:35" ht="12.75">
      <c r="AH336" s="370"/>
      <c r="AI336" s="370"/>
    </row>
    <row r="337" spans="34:35" ht="12.75">
      <c r="AH337" s="370"/>
      <c r="AI337" s="370"/>
    </row>
    <row r="338" spans="34:35" ht="12.75">
      <c r="AH338" s="370"/>
      <c r="AI338" s="370"/>
    </row>
    <row r="339" spans="34:35" ht="12.75">
      <c r="AH339" s="370"/>
      <c r="AI339" s="370"/>
    </row>
    <row r="340" spans="34:35" ht="12.75">
      <c r="AH340" s="370"/>
      <c r="AI340" s="370"/>
    </row>
    <row r="341" spans="34:35" ht="12.75">
      <c r="AH341" s="370"/>
      <c r="AI341" s="370"/>
    </row>
    <row r="342" spans="34:35" ht="12.75">
      <c r="AH342" s="370"/>
      <c r="AI342" s="370"/>
    </row>
    <row r="343" spans="34:35" ht="12.75">
      <c r="AH343" s="370"/>
      <c r="AI343" s="370"/>
    </row>
    <row r="344" spans="34:35" ht="12.75">
      <c r="AH344" s="370"/>
      <c r="AI344" s="370"/>
    </row>
    <row r="345" spans="34:35" ht="12.75">
      <c r="AH345" s="370"/>
      <c r="AI345" s="370"/>
    </row>
    <row r="346" spans="34:35" ht="12.75">
      <c r="AH346" s="370"/>
      <c r="AI346" s="370"/>
    </row>
    <row r="347" spans="34:35" ht="12.75">
      <c r="AH347" s="370"/>
      <c r="AI347" s="370"/>
    </row>
    <row r="348" spans="34:35" ht="12.75">
      <c r="AH348" s="370"/>
      <c r="AI348" s="370"/>
    </row>
    <row r="349" spans="34:35" ht="12.75">
      <c r="AH349" s="370"/>
      <c r="AI349" s="370"/>
    </row>
    <row r="350" spans="34:35" ht="12.75">
      <c r="AH350" s="370"/>
      <c r="AI350" s="370"/>
    </row>
    <row r="351" spans="34:35" ht="12.75">
      <c r="AH351" s="370"/>
      <c r="AI351" s="370"/>
    </row>
    <row r="352" spans="34:35" ht="12.75">
      <c r="AH352" s="370"/>
      <c r="AI352" s="370"/>
    </row>
    <row r="353" spans="34:35" ht="12.75">
      <c r="AH353" s="370"/>
      <c r="AI353" s="370"/>
    </row>
    <row r="354" spans="34:35" ht="12.75">
      <c r="AH354" s="370"/>
      <c r="AI354" s="370"/>
    </row>
    <row r="355" spans="34:35" ht="12.75">
      <c r="AH355" s="370"/>
      <c r="AI355" s="370"/>
    </row>
    <row r="356" spans="34:35" ht="12.75">
      <c r="AH356" s="370"/>
      <c r="AI356" s="370"/>
    </row>
    <row r="357" spans="34:35" ht="12.75">
      <c r="AH357" s="370"/>
      <c r="AI357" s="370"/>
    </row>
    <row r="358" spans="34:35" ht="12.75">
      <c r="AH358" s="370"/>
      <c r="AI358" s="370"/>
    </row>
    <row r="359" spans="34:35" ht="12.75">
      <c r="AH359" s="370"/>
      <c r="AI359" s="370"/>
    </row>
    <row r="360" spans="34:35" ht="12.75">
      <c r="AH360" s="370"/>
      <c r="AI360" s="370"/>
    </row>
    <row r="361" spans="34:35" ht="12.75">
      <c r="AH361" s="370"/>
      <c r="AI361" s="370"/>
    </row>
    <row r="362" spans="34:35" ht="12.75">
      <c r="AH362" s="370"/>
      <c r="AI362" s="370"/>
    </row>
    <row r="363" spans="34:35" ht="12.75">
      <c r="AH363" s="370"/>
      <c r="AI363" s="370"/>
    </row>
    <row r="364" spans="34:35" ht="12.75">
      <c r="AH364" s="370"/>
      <c r="AI364" s="370"/>
    </row>
    <row r="365" spans="34:35" ht="12.75">
      <c r="AH365" s="370"/>
      <c r="AI365" s="370"/>
    </row>
    <row r="366" spans="34:35" ht="12.75">
      <c r="AH366" s="370"/>
      <c r="AI366" s="370"/>
    </row>
    <row r="367" spans="34:35" ht="12.75">
      <c r="AH367" s="370"/>
      <c r="AI367" s="370"/>
    </row>
    <row r="368" spans="34:35" ht="12.75">
      <c r="AH368" s="370"/>
      <c r="AI368" s="370"/>
    </row>
    <row r="369" spans="34:35" ht="12.75">
      <c r="AH369" s="370"/>
      <c r="AI369" s="370"/>
    </row>
    <row r="370" spans="34:35" ht="12.75">
      <c r="AH370" s="370"/>
      <c r="AI370" s="370"/>
    </row>
    <row r="371" spans="34:35" ht="12.75">
      <c r="AH371" s="370"/>
      <c r="AI371" s="370"/>
    </row>
    <row r="372" spans="34:35" ht="12.75">
      <c r="AH372" s="370"/>
      <c r="AI372" s="370"/>
    </row>
    <row r="373" spans="34:35" ht="12.75">
      <c r="AH373" s="370"/>
      <c r="AI373" s="370"/>
    </row>
    <row r="374" spans="34:35" ht="12.75">
      <c r="AH374" s="370"/>
      <c r="AI374" s="370"/>
    </row>
    <row r="375" spans="34:35" ht="12.75">
      <c r="AH375" s="370"/>
      <c r="AI375" s="370"/>
    </row>
    <row r="376" spans="34:35" ht="12.75">
      <c r="AH376" s="370"/>
      <c r="AI376" s="370"/>
    </row>
    <row r="377" spans="34:35" ht="12.75">
      <c r="AH377" s="370"/>
      <c r="AI377" s="370"/>
    </row>
    <row r="378" spans="34:35" ht="12.75">
      <c r="AH378" s="370"/>
      <c r="AI378" s="370"/>
    </row>
    <row r="379" spans="34:35" ht="12.75">
      <c r="AH379" s="370"/>
      <c r="AI379" s="370"/>
    </row>
    <row r="380" spans="34:35" ht="12.75">
      <c r="AH380" s="370"/>
      <c r="AI380" s="370"/>
    </row>
    <row r="381" spans="34:35" ht="12.75">
      <c r="AH381" s="370"/>
      <c r="AI381" s="370"/>
    </row>
    <row r="382" spans="34:35" ht="12.75">
      <c r="AH382" s="370"/>
      <c r="AI382" s="370"/>
    </row>
    <row r="383" spans="34:35" ht="12.75">
      <c r="AH383" s="370"/>
      <c r="AI383" s="370"/>
    </row>
    <row r="384" spans="34:35" ht="12.75">
      <c r="AH384" s="370"/>
      <c r="AI384" s="370"/>
    </row>
    <row r="385" spans="34:35" ht="12.75">
      <c r="AH385" s="370"/>
      <c r="AI385" s="370"/>
    </row>
    <row r="386" spans="34:35" ht="12.75">
      <c r="AH386" s="370"/>
      <c r="AI386" s="370"/>
    </row>
    <row r="387" spans="34:35" ht="12.75">
      <c r="AH387" s="370"/>
      <c r="AI387" s="370"/>
    </row>
    <row r="388" spans="34:35" ht="12.75">
      <c r="AH388" s="370"/>
      <c r="AI388" s="370"/>
    </row>
    <row r="389" spans="34:35" ht="12.75">
      <c r="AH389" s="370"/>
      <c r="AI389" s="370"/>
    </row>
    <row r="390" spans="34:35" ht="12.75">
      <c r="AH390" s="370"/>
      <c r="AI390" s="370"/>
    </row>
    <row r="391" spans="34:35" ht="12.75">
      <c r="AH391" s="370"/>
      <c r="AI391" s="370"/>
    </row>
    <row r="392" spans="34:35" ht="12.75">
      <c r="AH392" s="370"/>
      <c r="AI392" s="370"/>
    </row>
    <row r="393" spans="34:35" ht="12.75">
      <c r="AH393" s="370"/>
      <c r="AI393" s="370"/>
    </row>
    <row r="394" spans="34:35" ht="12.75">
      <c r="AH394" s="370"/>
      <c r="AI394" s="370"/>
    </row>
    <row r="395" spans="34:35" ht="12.75">
      <c r="AH395" s="370"/>
      <c r="AI395" s="370"/>
    </row>
    <row r="396" spans="34:35" ht="12.75">
      <c r="AH396" s="370"/>
      <c r="AI396" s="370"/>
    </row>
    <row r="397" spans="34:35" ht="12.75">
      <c r="AH397" s="370"/>
      <c r="AI397" s="370"/>
    </row>
    <row r="398" spans="34:35" ht="12.75">
      <c r="AH398" s="370"/>
      <c r="AI398" s="370"/>
    </row>
    <row r="399" spans="34:35" ht="12.75">
      <c r="AH399" s="370"/>
      <c r="AI399" s="370"/>
    </row>
    <row r="400" spans="34:35" ht="12.75">
      <c r="AH400" s="370"/>
      <c r="AI400" s="370"/>
    </row>
    <row r="401" spans="34:35" ht="12.75">
      <c r="AH401" s="370"/>
      <c r="AI401" s="370"/>
    </row>
    <row r="402" spans="34:35" ht="12.75">
      <c r="AH402" s="370"/>
      <c r="AI402" s="370"/>
    </row>
    <row r="403" spans="34:35" ht="12.75">
      <c r="AH403" s="370"/>
      <c r="AI403" s="370"/>
    </row>
    <row r="404" spans="34:35" ht="12.75">
      <c r="AH404" s="370"/>
      <c r="AI404" s="370"/>
    </row>
    <row r="405" spans="34:35" ht="12.75">
      <c r="AH405" s="370"/>
      <c r="AI405" s="370"/>
    </row>
    <row r="406" spans="34:35" ht="12.75">
      <c r="AH406" s="370"/>
      <c r="AI406" s="370"/>
    </row>
    <row r="407" spans="34:35" ht="12.75">
      <c r="AH407" s="370"/>
      <c r="AI407" s="370"/>
    </row>
    <row r="408" spans="34:35" ht="12.75">
      <c r="AH408" s="370"/>
      <c r="AI408" s="370"/>
    </row>
    <row r="409" spans="34:35" ht="12.75">
      <c r="AH409" s="370"/>
      <c r="AI409" s="370"/>
    </row>
    <row r="410" spans="34:35" ht="12.75">
      <c r="AH410" s="370"/>
      <c r="AI410" s="370"/>
    </row>
    <row r="411" spans="34:35" ht="12.75">
      <c r="AH411" s="370"/>
      <c r="AI411" s="370"/>
    </row>
    <row r="412" spans="34:35" ht="12.75">
      <c r="AH412" s="370"/>
      <c r="AI412" s="370"/>
    </row>
    <row r="413" spans="34:35" ht="12.75">
      <c r="AH413" s="370"/>
      <c r="AI413" s="370"/>
    </row>
    <row r="414" spans="34:35" ht="12.75">
      <c r="AH414" s="370"/>
      <c r="AI414" s="370"/>
    </row>
    <row r="415" spans="34:35" ht="12.75">
      <c r="AH415" s="370"/>
      <c r="AI415" s="370"/>
    </row>
    <row r="416" spans="34:35" ht="12.75">
      <c r="AH416" s="370"/>
      <c r="AI416" s="370"/>
    </row>
    <row r="417" spans="34:35" ht="12.75">
      <c r="AH417" s="370"/>
      <c r="AI417" s="370"/>
    </row>
    <row r="418" spans="34:35" ht="12.75">
      <c r="AH418" s="370"/>
      <c r="AI418" s="370"/>
    </row>
    <row r="419" spans="34:35" ht="12.75">
      <c r="AH419" s="370"/>
      <c r="AI419" s="370"/>
    </row>
    <row r="420" spans="34:35" ht="12.75">
      <c r="AH420" s="370"/>
      <c r="AI420" s="370"/>
    </row>
    <row r="421" spans="34:35" ht="12.75">
      <c r="AH421" s="370"/>
      <c r="AI421" s="370"/>
    </row>
    <row r="422" spans="34:35" ht="12.75">
      <c r="AH422" s="370"/>
      <c r="AI422" s="370"/>
    </row>
    <row r="423" spans="34:35" ht="12.75">
      <c r="AH423" s="370"/>
      <c r="AI423" s="370"/>
    </row>
    <row r="424" spans="34:35" ht="12.75">
      <c r="AH424" s="370"/>
      <c r="AI424" s="370"/>
    </row>
    <row r="425" spans="34:35" ht="12.75">
      <c r="AH425" s="370"/>
      <c r="AI425" s="370"/>
    </row>
    <row r="426" spans="34:35" ht="12.75">
      <c r="AH426" s="370"/>
      <c r="AI426" s="370"/>
    </row>
    <row r="427" spans="34:35" ht="12.75">
      <c r="AH427" s="370"/>
      <c r="AI427" s="370"/>
    </row>
    <row r="428" spans="34:35" ht="12.75">
      <c r="AH428" s="370"/>
      <c r="AI428" s="370"/>
    </row>
    <row r="429" spans="34:35" ht="12.75">
      <c r="AH429" s="370"/>
      <c r="AI429" s="370"/>
    </row>
    <row r="430" spans="34:35" ht="12.75">
      <c r="AH430" s="370"/>
      <c r="AI430" s="370"/>
    </row>
    <row r="431" spans="34:35" ht="12.75">
      <c r="AH431" s="370"/>
      <c r="AI431" s="370"/>
    </row>
    <row r="432" spans="34:35" ht="12.75">
      <c r="AH432" s="370"/>
      <c r="AI432" s="370"/>
    </row>
    <row r="433" spans="34:35" ht="12.75">
      <c r="AH433" s="370"/>
      <c r="AI433" s="370"/>
    </row>
    <row r="434" spans="34:35" ht="12.75">
      <c r="AH434" s="370"/>
      <c r="AI434" s="370"/>
    </row>
    <row r="435" spans="34:35" ht="12.75">
      <c r="AH435" s="370"/>
      <c r="AI435" s="370"/>
    </row>
    <row r="436" spans="34:35" ht="12.75">
      <c r="AH436" s="370"/>
      <c r="AI436" s="370"/>
    </row>
    <row r="437" spans="34:35" ht="12.75">
      <c r="AH437" s="370"/>
      <c r="AI437" s="370"/>
    </row>
    <row r="438" spans="34:35" ht="12.75">
      <c r="AH438" s="370"/>
      <c r="AI438" s="370"/>
    </row>
    <row r="439" spans="34:35" ht="12.75">
      <c r="AH439" s="370"/>
      <c r="AI439" s="370"/>
    </row>
    <row r="440" spans="34:35" ht="12.75">
      <c r="AH440" s="370"/>
      <c r="AI440" s="370"/>
    </row>
    <row r="441" spans="34:35" ht="12.75">
      <c r="AH441" s="370"/>
      <c r="AI441" s="370"/>
    </row>
    <row r="442" spans="34:35" ht="12.75">
      <c r="AH442" s="370"/>
      <c r="AI442" s="370"/>
    </row>
    <row r="443" spans="34:35" ht="12.75">
      <c r="AH443" s="370"/>
      <c r="AI443" s="370"/>
    </row>
    <row r="444" spans="34:35" ht="12.75">
      <c r="AH444" s="370"/>
      <c r="AI444" s="370"/>
    </row>
    <row r="445" spans="34:35" ht="12.75">
      <c r="AH445" s="370"/>
      <c r="AI445" s="370"/>
    </row>
    <row r="446" spans="34:35" ht="12.75">
      <c r="AH446" s="370"/>
      <c r="AI446" s="370"/>
    </row>
    <row r="447" spans="34:35" ht="12.75">
      <c r="AH447" s="370"/>
      <c r="AI447" s="370"/>
    </row>
    <row r="448" spans="34:35" ht="12.75">
      <c r="AH448" s="370"/>
      <c r="AI448" s="370"/>
    </row>
    <row r="449" spans="34:35" ht="12.75">
      <c r="AH449" s="370"/>
      <c r="AI449" s="370"/>
    </row>
    <row r="450" spans="34:35" ht="12.75">
      <c r="AH450" s="370"/>
      <c r="AI450" s="370"/>
    </row>
    <row r="451" spans="34:35" ht="12.75">
      <c r="AH451" s="370"/>
      <c r="AI451" s="370"/>
    </row>
    <row r="452" spans="34:35" ht="12.75">
      <c r="AH452" s="370"/>
      <c r="AI452" s="370"/>
    </row>
    <row r="453" spans="34:35" ht="12.75">
      <c r="AH453" s="370"/>
      <c r="AI453" s="370"/>
    </row>
    <row r="454" spans="34:35" ht="12.75">
      <c r="AH454" s="370"/>
      <c r="AI454" s="370"/>
    </row>
    <row r="455" spans="34:35" ht="12.75">
      <c r="AH455" s="370"/>
      <c r="AI455" s="370"/>
    </row>
    <row r="456" spans="34:35" ht="12.75">
      <c r="AH456" s="370"/>
      <c r="AI456" s="370"/>
    </row>
    <row r="457" spans="34:35" ht="12.75">
      <c r="AH457" s="370"/>
      <c r="AI457" s="370"/>
    </row>
    <row r="458" spans="34:35" ht="12.75">
      <c r="AH458" s="370"/>
      <c r="AI458" s="370"/>
    </row>
    <row r="459" spans="34:35" ht="12.75">
      <c r="AH459" s="370"/>
      <c r="AI459" s="370"/>
    </row>
    <row r="460" spans="34:35" ht="12.75">
      <c r="AH460" s="370"/>
      <c r="AI460" s="370"/>
    </row>
    <row r="461" spans="34:35" ht="12.75">
      <c r="AH461" s="370"/>
      <c r="AI461" s="370"/>
    </row>
    <row r="462" spans="34:35" ht="12.75">
      <c r="AH462" s="370"/>
      <c r="AI462" s="370"/>
    </row>
    <row r="463" spans="34:35" ht="12.75">
      <c r="AH463" s="370"/>
      <c r="AI463" s="370"/>
    </row>
    <row r="464" spans="34:35" ht="12.75">
      <c r="AH464" s="370"/>
      <c r="AI464" s="370"/>
    </row>
    <row r="465" spans="34:35" ht="12.75">
      <c r="AH465" s="370"/>
      <c r="AI465" s="370"/>
    </row>
    <row r="466" spans="34:35" ht="12.75">
      <c r="AH466" s="370"/>
      <c r="AI466" s="370"/>
    </row>
    <row r="467" spans="34:35" ht="12.75">
      <c r="AH467" s="370"/>
      <c r="AI467" s="370"/>
    </row>
    <row r="468" spans="34:35" ht="12.75">
      <c r="AH468" s="370"/>
      <c r="AI468" s="370"/>
    </row>
    <row r="469" spans="34:35" ht="12.75">
      <c r="AH469" s="370"/>
      <c r="AI469" s="370"/>
    </row>
    <row r="470" spans="34:35" ht="12.75">
      <c r="AH470" s="370"/>
      <c r="AI470" s="370"/>
    </row>
    <row r="471" spans="34:35" ht="12.75">
      <c r="AH471" s="370"/>
      <c r="AI471" s="370"/>
    </row>
    <row r="472" spans="34:35" ht="12.75">
      <c r="AH472" s="370"/>
      <c r="AI472" s="370"/>
    </row>
    <row r="473" spans="34:35" ht="12.75">
      <c r="AH473" s="370"/>
      <c r="AI473" s="370"/>
    </row>
    <row r="474" spans="34:35" ht="12.75">
      <c r="AH474" s="370"/>
      <c r="AI474" s="370"/>
    </row>
    <row r="475" spans="34:35" ht="12.75">
      <c r="AH475" s="370"/>
      <c r="AI475" s="370"/>
    </row>
    <row r="476" spans="34:35" ht="12.75">
      <c r="AH476" s="370"/>
      <c r="AI476" s="370"/>
    </row>
    <row r="477" spans="34:35" ht="12.75">
      <c r="AH477" s="370"/>
      <c r="AI477" s="370"/>
    </row>
    <row r="478" spans="34:35" ht="12.75">
      <c r="AH478" s="370"/>
      <c r="AI478" s="370"/>
    </row>
    <row r="479" spans="34:35" ht="12.75">
      <c r="AH479" s="370"/>
      <c r="AI479" s="370"/>
    </row>
    <row r="480" spans="34:35" ht="12.75">
      <c r="AH480" s="370"/>
      <c r="AI480" s="370"/>
    </row>
    <row r="481" spans="34:35" ht="12.75">
      <c r="AH481" s="370"/>
      <c r="AI481" s="370"/>
    </row>
    <row r="482" spans="34:35" ht="12.75">
      <c r="AH482" s="370"/>
      <c r="AI482" s="370"/>
    </row>
    <row r="483" spans="34:35" ht="12.75">
      <c r="AH483" s="370"/>
      <c r="AI483" s="370"/>
    </row>
    <row r="484" spans="34:35" ht="12.75">
      <c r="AH484" s="370"/>
      <c r="AI484" s="370"/>
    </row>
    <row r="485" spans="34:35" ht="12.75">
      <c r="AH485" s="370"/>
      <c r="AI485" s="370"/>
    </row>
    <row r="486" spans="34:35" ht="12.75">
      <c r="AH486" s="370"/>
      <c r="AI486" s="370"/>
    </row>
    <row r="487" spans="34:35" ht="12.75">
      <c r="AH487" s="370"/>
      <c r="AI487" s="370"/>
    </row>
    <row r="488" spans="34:35" ht="12.75">
      <c r="AH488" s="370"/>
      <c r="AI488" s="370"/>
    </row>
    <row r="489" spans="34:35" ht="12.75">
      <c r="AH489" s="370"/>
      <c r="AI489" s="370"/>
    </row>
    <row r="490" spans="34:35" ht="12.75">
      <c r="AH490" s="370"/>
      <c r="AI490" s="370"/>
    </row>
    <row r="491" spans="34:35" ht="12.75">
      <c r="AH491" s="370"/>
      <c r="AI491" s="370"/>
    </row>
    <row r="492" spans="34:35" ht="12.75">
      <c r="AH492" s="370"/>
      <c r="AI492" s="370"/>
    </row>
    <row r="493" spans="34:35" ht="12.75">
      <c r="AH493" s="370"/>
      <c r="AI493" s="370"/>
    </row>
    <row r="494" spans="34:35" ht="12.75">
      <c r="AH494" s="370"/>
      <c r="AI494" s="370"/>
    </row>
    <row r="495" spans="34:35" ht="12.75">
      <c r="AH495" s="370"/>
      <c r="AI495" s="370"/>
    </row>
    <row r="496" spans="34:35" ht="12.75">
      <c r="AH496" s="370"/>
      <c r="AI496" s="370"/>
    </row>
    <row r="497" spans="34:35" ht="12.75">
      <c r="AH497" s="370"/>
      <c r="AI497" s="370"/>
    </row>
    <row r="498" spans="34:35" ht="12.75">
      <c r="AH498" s="370"/>
      <c r="AI498" s="370"/>
    </row>
    <row r="499" spans="34:35" ht="12.75">
      <c r="AH499" s="370"/>
      <c r="AI499" s="370"/>
    </row>
    <row r="500" spans="34:35" ht="12.75">
      <c r="AH500" s="370"/>
      <c r="AI500" s="370"/>
    </row>
    <row r="501" spans="34:35" ht="12.75">
      <c r="AH501" s="370"/>
      <c r="AI501" s="370"/>
    </row>
    <row r="502" spans="34:35" ht="12.75">
      <c r="AH502" s="370"/>
      <c r="AI502" s="370"/>
    </row>
    <row r="503" spans="34:35" ht="12.75">
      <c r="AH503" s="370"/>
      <c r="AI503" s="370"/>
    </row>
    <row r="504" spans="34:35" ht="12.75">
      <c r="AH504" s="370"/>
      <c r="AI504" s="370"/>
    </row>
    <row r="505" spans="34:35" ht="12.75">
      <c r="AH505" s="370"/>
      <c r="AI505" s="370"/>
    </row>
    <row r="506" spans="34:35" ht="12.75">
      <c r="AH506" s="370"/>
      <c r="AI506" s="370"/>
    </row>
    <row r="507" spans="34:35" ht="12.75">
      <c r="AH507" s="370"/>
      <c r="AI507" s="370"/>
    </row>
    <row r="508" spans="34:35" ht="12.75">
      <c r="AH508" s="370"/>
      <c r="AI508" s="370"/>
    </row>
    <row r="509" spans="34:35" ht="12.75">
      <c r="AH509" s="370"/>
      <c r="AI509" s="370"/>
    </row>
    <row r="510" spans="34:35" ht="12.75">
      <c r="AH510" s="370"/>
      <c r="AI510" s="370"/>
    </row>
    <row r="511" spans="34:35" ht="12.75">
      <c r="AH511" s="370"/>
      <c r="AI511" s="370"/>
    </row>
    <row r="512" spans="34:35" ht="12.75">
      <c r="AH512" s="370"/>
      <c r="AI512" s="370"/>
    </row>
    <row r="513" spans="34:35" ht="12.75">
      <c r="AH513" s="370"/>
      <c r="AI513" s="370"/>
    </row>
    <row r="514" spans="34:35" ht="12.75">
      <c r="AH514" s="370"/>
      <c r="AI514" s="370"/>
    </row>
    <row r="515" spans="34:35" ht="12.75">
      <c r="AH515" s="370"/>
      <c r="AI515" s="370"/>
    </row>
    <row r="516" spans="34:35" ht="12.75">
      <c r="AH516" s="370"/>
      <c r="AI516" s="370"/>
    </row>
    <row r="517" spans="34:35" ht="12.75">
      <c r="AH517" s="370"/>
      <c r="AI517" s="370"/>
    </row>
    <row r="518" spans="34:35" ht="12.75">
      <c r="AH518" s="370"/>
      <c r="AI518" s="370"/>
    </row>
    <row r="519" spans="34:35" ht="12.75">
      <c r="AH519" s="370"/>
      <c r="AI519" s="370"/>
    </row>
    <row r="520" spans="34:35" ht="12.75">
      <c r="AH520" s="370"/>
      <c r="AI520" s="370"/>
    </row>
    <row r="521" spans="34:35" ht="12.75">
      <c r="AH521" s="370"/>
      <c r="AI521" s="370"/>
    </row>
    <row r="522" spans="34:35" ht="12.75">
      <c r="AH522" s="370"/>
      <c r="AI522" s="370"/>
    </row>
    <row r="523" spans="34:35" ht="12.75">
      <c r="AH523" s="370"/>
      <c r="AI523" s="370"/>
    </row>
    <row r="524" spans="34:35" ht="12.75">
      <c r="AH524" s="370"/>
      <c r="AI524" s="370"/>
    </row>
    <row r="525" spans="34:35" ht="12.75">
      <c r="AH525" s="370"/>
      <c r="AI525" s="370"/>
    </row>
    <row r="526" spans="34:35" ht="12.75">
      <c r="AH526" s="370"/>
      <c r="AI526" s="370"/>
    </row>
    <row r="527" spans="34:35" ht="12.75">
      <c r="AH527" s="370"/>
      <c r="AI527" s="370"/>
    </row>
    <row r="528" spans="34:35" ht="12.75">
      <c r="AH528" s="370"/>
      <c r="AI528" s="370"/>
    </row>
    <row r="529" spans="34:35" ht="12.75">
      <c r="AH529" s="370"/>
      <c r="AI529" s="370"/>
    </row>
    <row r="530" spans="34:35" ht="12.75">
      <c r="AH530" s="370"/>
      <c r="AI530" s="370"/>
    </row>
    <row r="531" spans="34:35" ht="12.75">
      <c r="AH531" s="370"/>
      <c r="AI531" s="370"/>
    </row>
    <row r="532" spans="34:35" ht="12.75">
      <c r="AH532" s="370"/>
      <c r="AI532" s="370"/>
    </row>
    <row r="533" spans="34:35" ht="12.75">
      <c r="AH533" s="370"/>
      <c r="AI533" s="370"/>
    </row>
    <row r="534" spans="34:35" ht="12.75">
      <c r="AH534" s="370"/>
      <c r="AI534" s="370"/>
    </row>
    <row r="535" spans="34:35" ht="12.75">
      <c r="AH535" s="370"/>
      <c r="AI535" s="370"/>
    </row>
    <row r="536" spans="34:35" ht="12.75">
      <c r="AH536" s="370"/>
      <c r="AI536" s="370"/>
    </row>
    <row r="537" spans="34:35" ht="12.75">
      <c r="AH537" s="370"/>
      <c r="AI537" s="370"/>
    </row>
    <row r="538" spans="34:35" ht="12.75">
      <c r="AH538" s="370"/>
      <c r="AI538" s="370"/>
    </row>
    <row r="539" spans="34:35" ht="12.75">
      <c r="AH539" s="370"/>
      <c r="AI539" s="370"/>
    </row>
    <row r="540" spans="34:35" ht="12.75">
      <c r="AH540" s="370"/>
      <c r="AI540" s="370"/>
    </row>
    <row r="541" spans="34:35" ht="12.75">
      <c r="AH541" s="370"/>
      <c r="AI541" s="370"/>
    </row>
    <row r="542" spans="34:35" ht="12.75">
      <c r="AH542" s="370"/>
      <c r="AI542" s="370"/>
    </row>
    <row r="543" spans="34:35" ht="12.75">
      <c r="AH543" s="370"/>
      <c r="AI543" s="370"/>
    </row>
    <row r="544" spans="34:35" ht="12.75">
      <c r="AH544" s="370"/>
      <c r="AI544" s="370"/>
    </row>
    <row r="545" spans="34:35" ht="12.75">
      <c r="AH545" s="370"/>
      <c r="AI545" s="370"/>
    </row>
    <row r="546" spans="34:35" ht="12.75">
      <c r="AH546" s="370"/>
      <c r="AI546" s="370"/>
    </row>
    <row r="547" spans="34:35" ht="12.75">
      <c r="AH547" s="370"/>
      <c r="AI547" s="370"/>
    </row>
    <row r="548" spans="34:35" ht="12.75">
      <c r="AH548" s="370"/>
      <c r="AI548" s="370"/>
    </row>
    <row r="549" spans="34:35" ht="12.75">
      <c r="AH549" s="370"/>
      <c r="AI549" s="370"/>
    </row>
    <row r="550" spans="34:35" ht="12.75">
      <c r="AH550" s="370"/>
      <c r="AI550" s="370"/>
    </row>
    <row r="551" spans="34:35" ht="12.75">
      <c r="AH551" s="370"/>
      <c r="AI551" s="370"/>
    </row>
    <row r="552" spans="34:35" ht="12.75">
      <c r="AH552" s="370"/>
      <c r="AI552" s="370"/>
    </row>
    <row r="553" spans="34:35" ht="12.75">
      <c r="AH553" s="370"/>
      <c r="AI553" s="370"/>
    </row>
    <row r="554" spans="34:35" ht="12.75">
      <c r="AH554" s="370"/>
      <c r="AI554" s="370"/>
    </row>
    <row r="555" spans="34:35" ht="12.75">
      <c r="AH555" s="370"/>
      <c r="AI555" s="370"/>
    </row>
    <row r="556" spans="34:35" ht="12.75">
      <c r="AH556" s="370"/>
      <c r="AI556" s="370"/>
    </row>
    <row r="557" spans="34:35" ht="12.75">
      <c r="AH557" s="370"/>
      <c r="AI557" s="370"/>
    </row>
    <row r="558" spans="34:35" ht="12.75">
      <c r="AH558" s="370"/>
      <c r="AI558" s="370"/>
    </row>
    <row r="559" spans="34:35" ht="12.75">
      <c r="AH559" s="370"/>
      <c r="AI559" s="370"/>
    </row>
    <row r="560" spans="34:35" ht="12.75">
      <c r="AH560" s="370"/>
      <c r="AI560" s="370"/>
    </row>
    <row r="561" spans="34:35" ht="12.75">
      <c r="AH561" s="370"/>
      <c r="AI561" s="370"/>
    </row>
    <row r="562" spans="34:35" ht="12.75">
      <c r="AH562" s="370"/>
      <c r="AI562" s="370"/>
    </row>
    <row r="563" spans="34:35" ht="12.75">
      <c r="AH563" s="370"/>
      <c r="AI563" s="370"/>
    </row>
    <row r="564" spans="34:35" ht="12.75">
      <c r="AH564" s="370"/>
      <c r="AI564" s="370"/>
    </row>
    <row r="565" spans="34:35" ht="12.75">
      <c r="AH565" s="370"/>
      <c r="AI565" s="370"/>
    </row>
    <row r="566" spans="34:35" ht="12.75">
      <c r="AH566" s="370"/>
      <c r="AI566" s="370"/>
    </row>
    <row r="567" spans="34:35" ht="12.75">
      <c r="AH567" s="370"/>
      <c r="AI567" s="370"/>
    </row>
    <row r="568" spans="34:35" ht="12.75">
      <c r="AH568" s="370"/>
      <c r="AI568" s="370"/>
    </row>
    <row r="569" spans="34:35" ht="12.75">
      <c r="AH569" s="370"/>
      <c r="AI569" s="370"/>
    </row>
    <row r="570" spans="34:35" ht="12.75">
      <c r="AH570" s="370"/>
      <c r="AI570" s="370"/>
    </row>
    <row r="571" spans="34:35" ht="12.75">
      <c r="AH571" s="370"/>
      <c r="AI571" s="370"/>
    </row>
    <row r="572" spans="34:35" ht="12.75">
      <c r="AH572" s="370"/>
      <c r="AI572" s="370"/>
    </row>
    <row r="573" spans="34:35" ht="12.75">
      <c r="AH573" s="370"/>
      <c r="AI573" s="370"/>
    </row>
    <row r="574" spans="34:35" ht="12.75">
      <c r="AH574" s="370"/>
      <c r="AI574" s="370"/>
    </row>
    <row r="575" spans="34:35" ht="12.75">
      <c r="AH575" s="370"/>
      <c r="AI575" s="370"/>
    </row>
    <row r="576" spans="34:35" ht="12.75">
      <c r="AH576" s="370"/>
      <c r="AI576" s="370"/>
    </row>
    <row r="577" spans="34:35" ht="12.75">
      <c r="AH577" s="370"/>
      <c r="AI577" s="370"/>
    </row>
    <row r="578" spans="34:35" ht="12.75">
      <c r="AH578" s="370"/>
      <c r="AI578" s="370"/>
    </row>
    <row r="579" spans="34:35" ht="12.75">
      <c r="AH579" s="370"/>
      <c r="AI579" s="370"/>
    </row>
    <row r="580" spans="34:35" ht="12.75">
      <c r="AH580" s="370"/>
      <c r="AI580" s="370"/>
    </row>
    <row r="581" spans="34:35" ht="12.75">
      <c r="AH581" s="370"/>
      <c r="AI581" s="370"/>
    </row>
    <row r="582" spans="34:35" ht="12.75">
      <c r="AH582" s="370"/>
      <c r="AI582" s="370"/>
    </row>
    <row r="583" spans="34:35" ht="12.75">
      <c r="AH583" s="370"/>
      <c r="AI583" s="370"/>
    </row>
    <row r="584" spans="34:35" ht="12.75">
      <c r="AH584" s="370"/>
      <c r="AI584" s="370"/>
    </row>
    <row r="585" spans="34:35" ht="12.75">
      <c r="AH585" s="370"/>
      <c r="AI585" s="370"/>
    </row>
    <row r="586" spans="34:35" ht="12.75">
      <c r="AH586" s="370"/>
      <c r="AI586" s="370"/>
    </row>
    <row r="587" spans="34:35" ht="12.75">
      <c r="AH587" s="370"/>
      <c r="AI587" s="370"/>
    </row>
    <row r="588" spans="34:35" ht="12.75">
      <c r="AH588" s="370"/>
      <c r="AI588" s="370"/>
    </row>
    <row r="589" spans="34:35" ht="12.75">
      <c r="AH589" s="370"/>
      <c r="AI589" s="370"/>
    </row>
    <row r="590" spans="34:35" ht="12.75">
      <c r="AH590" s="370"/>
      <c r="AI590" s="370"/>
    </row>
    <row r="591" spans="34:35" ht="12.75">
      <c r="AH591" s="370"/>
      <c r="AI591" s="370"/>
    </row>
    <row r="592" spans="34:35" ht="12.75">
      <c r="AH592" s="370"/>
      <c r="AI592" s="370"/>
    </row>
    <row r="593" spans="34:35" ht="12.75">
      <c r="AH593" s="370"/>
      <c r="AI593" s="370"/>
    </row>
    <row r="594" spans="34:35" ht="12.75">
      <c r="AH594" s="370"/>
      <c r="AI594" s="370"/>
    </row>
    <row r="595" spans="34:35" ht="12.75">
      <c r="AH595" s="370"/>
      <c r="AI595" s="370"/>
    </row>
    <row r="596" spans="34:35" ht="12.75">
      <c r="AH596" s="370"/>
      <c r="AI596" s="370"/>
    </row>
    <row r="597" spans="34:35" ht="12.75">
      <c r="AH597" s="370"/>
      <c r="AI597" s="370"/>
    </row>
    <row r="598" spans="34:35" ht="12.75">
      <c r="AH598" s="370"/>
      <c r="AI598" s="370"/>
    </row>
    <row r="599" spans="34:35" ht="12.75">
      <c r="AH599" s="370"/>
      <c r="AI599" s="370"/>
    </row>
    <row r="600" spans="34:35" ht="12.75">
      <c r="AH600" s="370"/>
      <c r="AI600" s="370"/>
    </row>
    <row r="601" spans="34:35" ht="12.75">
      <c r="AH601" s="370"/>
      <c r="AI601" s="370"/>
    </row>
    <row r="602" spans="34:35" ht="12.75">
      <c r="AH602" s="370"/>
      <c r="AI602" s="370"/>
    </row>
    <row r="603" spans="34:35" ht="12.75">
      <c r="AH603" s="370"/>
      <c r="AI603" s="370"/>
    </row>
    <row r="604" spans="34:35" ht="12.75">
      <c r="AH604" s="370"/>
      <c r="AI604" s="370"/>
    </row>
    <row r="605" spans="34:35" ht="12.75">
      <c r="AH605" s="370"/>
      <c r="AI605" s="370"/>
    </row>
    <row r="606" spans="34:35" ht="12.75">
      <c r="AH606" s="370"/>
      <c r="AI606" s="370"/>
    </row>
    <row r="607" spans="34:35" ht="12.75">
      <c r="AH607" s="370"/>
      <c r="AI607" s="370"/>
    </row>
    <row r="608" spans="34:35" ht="12.75">
      <c r="AH608" s="370"/>
      <c r="AI608" s="370"/>
    </row>
    <row r="609" spans="34:35" ht="12.75">
      <c r="AH609" s="370"/>
      <c r="AI609" s="370"/>
    </row>
    <row r="610" spans="34:35" ht="12.75">
      <c r="AH610" s="370"/>
      <c r="AI610" s="370"/>
    </row>
    <row r="611" spans="34:35" ht="12.75">
      <c r="AH611" s="370"/>
      <c r="AI611" s="370"/>
    </row>
    <row r="612" spans="34:35" ht="12.75">
      <c r="AH612" s="370"/>
      <c r="AI612" s="370"/>
    </row>
    <row r="613" spans="34:35" ht="12.75">
      <c r="AH613" s="370"/>
      <c r="AI613" s="370"/>
    </row>
    <row r="614" spans="34:35" ht="12.75">
      <c r="AH614" s="370"/>
      <c r="AI614" s="370"/>
    </row>
    <row r="615" spans="34:35" ht="12.75">
      <c r="AH615" s="370"/>
      <c r="AI615" s="370"/>
    </row>
    <row r="616" spans="34:35" ht="12.75">
      <c r="AH616" s="370"/>
      <c r="AI616" s="370"/>
    </row>
    <row r="617" spans="34:35" ht="12.75">
      <c r="AH617" s="370"/>
      <c r="AI617" s="370"/>
    </row>
    <row r="618" spans="34:35" ht="12.75">
      <c r="AH618" s="370"/>
      <c r="AI618" s="370"/>
    </row>
    <row r="619" spans="34:35" ht="12.75">
      <c r="AH619" s="370"/>
      <c r="AI619" s="370"/>
    </row>
    <row r="620" spans="34:35" ht="12.75">
      <c r="AH620" s="370"/>
      <c r="AI620" s="370"/>
    </row>
    <row r="621" spans="34:35" ht="12.75">
      <c r="AH621" s="370"/>
      <c r="AI621" s="370"/>
    </row>
    <row r="622" spans="34:35" ht="12.75">
      <c r="AH622" s="370"/>
      <c r="AI622" s="370"/>
    </row>
    <row r="623" spans="34:35" ht="12.75">
      <c r="AH623" s="370"/>
      <c r="AI623" s="370"/>
    </row>
    <row r="624" spans="34:35" ht="12.75">
      <c r="AH624" s="370"/>
      <c r="AI624" s="370"/>
    </row>
    <row r="625" spans="34:35" ht="12.75">
      <c r="AH625" s="370"/>
      <c r="AI625" s="370"/>
    </row>
    <row r="626" spans="34:35" ht="12.75">
      <c r="AH626" s="370"/>
      <c r="AI626" s="370"/>
    </row>
    <row r="627" spans="34:35" ht="12.75">
      <c r="AH627" s="370"/>
      <c r="AI627" s="370"/>
    </row>
    <row r="628" spans="34:35" ht="12.75">
      <c r="AH628" s="370"/>
      <c r="AI628" s="370"/>
    </row>
    <row r="629" spans="34:35" ht="12.75">
      <c r="AH629" s="370"/>
      <c r="AI629" s="370"/>
    </row>
    <row r="630" spans="34:35" ht="12.75">
      <c r="AH630" s="370"/>
      <c r="AI630" s="370"/>
    </row>
    <row r="631" spans="34:35" ht="12.75">
      <c r="AH631" s="370"/>
      <c r="AI631" s="370"/>
    </row>
    <row r="632" spans="34:35" ht="12.75">
      <c r="AH632" s="370"/>
      <c r="AI632" s="370"/>
    </row>
    <row r="633" spans="34:35" ht="12.75">
      <c r="AH633" s="370"/>
      <c r="AI633" s="370"/>
    </row>
    <row r="634" spans="34:35" ht="12.75">
      <c r="AH634" s="370"/>
      <c r="AI634" s="370"/>
    </row>
    <row r="635" spans="34:35" ht="12.75">
      <c r="AH635" s="370"/>
      <c r="AI635" s="370"/>
    </row>
    <row r="636" spans="34:35" ht="12.75">
      <c r="AH636" s="370"/>
      <c r="AI636" s="370"/>
    </row>
    <row r="637" spans="34:35" ht="12.75">
      <c r="AH637" s="370"/>
      <c r="AI637" s="370"/>
    </row>
    <row r="638" spans="34:35" ht="12.75">
      <c r="AH638" s="370"/>
      <c r="AI638" s="370"/>
    </row>
    <row r="639" spans="34:35" ht="12.75">
      <c r="AH639" s="370"/>
      <c r="AI639" s="370"/>
    </row>
    <row r="640" spans="34:35" ht="12.75">
      <c r="AH640" s="370"/>
      <c r="AI640" s="370"/>
    </row>
    <row r="641" spans="34:35" ht="12.75">
      <c r="AH641" s="370"/>
      <c r="AI641" s="370"/>
    </row>
    <row r="642" spans="34:35" ht="12.75">
      <c r="AH642" s="370"/>
      <c r="AI642" s="370"/>
    </row>
    <row r="643" spans="34:35" ht="12.75">
      <c r="AH643" s="370"/>
      <c r="AI643" s="370"/>
    </row>
    <row r="644" spans="34:35" ht="12.75">
      <c r="AH644" s="370"/>
      <c r="AI644" s="370"/>
    </row>
    <row r="645" spans="34:35" ht="12.75">
      <c r="AH645" s="370"/>
      <c r="AI645" s="370"/>
    </row>
    <row r="646" spans="34:35" ht="12.75">
      <c r="AH646" s="370"/>
      <c r="AI646" s="370"/>
    </row>
    <row r="647" spans="34:35" ht="12.75">
      <c r="AH647" s="370"/>
      <c r="AI647" s="370"/>
    </row>
    <row r="648" spans="34:35" ht="12.75">
      <c r="AH648" s="370"/>
      <c r="AI648" s="370"/>
    </row>
    <row r="649" spans="34:35" ht="12.75">
      <c r="AH649" s="370"/>
      <c r="AI649" s="370"/>
    </row>
    <row r="650" spans="34:35" ht="12.75">
      <c r="AH650" s="370"/>
      <c r="AI650" s="370"/>
    </row>
    <row r="651" spans="34:35" ht="12.75">
      <c r="AH651" s="370"/>
      <c r="AI651" s="370"/>
    </row>
    <row r="652" spans="34:35" ht="12.75">
      <c r="AH652" s="370"/>
      <c r="AI652" s="370"/>
    </row>
    <row r="653" spans="34:35" ht="12.75">
      <c r="AH653" s="370"/>
      <c r="AI653" s="370"/>
    </row>
    <row r="654" spans="34:35" ht="12.75">
      <c r="AH654" s="370"/>
      <c r="AI654" s="370"/>
    </row>
    <row r="655" spans="34:35" ht="12.75">
      <c r="AH655" s="370"/>
      <c r="AI655" s="370"/>
    </row>
    <row r="656" spans="34:35" ht="12.75">
      <c r="AH656" s="370"/>
      <c r="AI656" s="370"/>
    </row>
    <row r="657" spans="34:35" ht="12.75">
      <c r="AH657" s="370"/>
      <c r="AI657" s="370"/>
    </row>
    <row r="658" spans="34:35" ht="12.75">
      <c r="AH658" s="370"/>
      <c r="AI658" s="370"/>
    </row>
    <row r="659" spans="34:35" ht="12.75">
      <c r="AH659" s="370"/>
      <c r="AI659" s="370"/>
    </row>
    <row r="660" spans="34:35" ht="12.75">
      <c r="AH660" s="370"/>
      <c r="AI660" s="370"/>
    </row>
    <row r="661" spans="34:35" ht="12.75">
      <c r="AH661" s="370"/>
      <c r="AI661" s="370"/>
    </row>
    <row r="662" spans="34:35" ht="12.75">
      <c r="AH662" s="370"/>
      <c r="AI662" s="370"/>
    </row>
    <row r="663" spans="34:35" ht="12.75">
      <c r="AH663" s="370"/>
      <c r="AI663" s="370"/>
    </row>
    <row r="664" spans="34:35" ht="12.75">
      <c r="AH664" s="370"/>
      <c r="AI664" s="370"/>
    </row>
    <row r="665" spans="34:35" ht="12.75">
      <c r="AH665" s="370"/>
      <c r="AI665" s="370"/>
    </row>
    <row r="666" spans="34:35" ht="12.75">
      <c r="AH666" s="370"/>
      <c r="AI666" s="370"/>
    </row>
    <row r="667" spans="34:35" ht="12.75">
      <c r="AH667" s="370"/>
      <c r="AI667" s="370"/>
    </row>
    <row r="668" spans="34:35" ht="12.75">
      <c r="AH668" s="370"/>
      <c r="AI668" s="370"/>
    </row>
    <row r="669" spans="34:35" ht="12.75">
      <c r="AH669" s="370"/>
      <c r="AI669" s="370"/>
    </row>
    <row r="670" spans="34:35" ht="12.75">
      <c r="AH670" s="370"/>
      <c r="AI670" s="370"/>
    </row>
    <row r="671" spans="34:35" ht="12.75">
      <c r="AH671" s="370"/>
      <c r="AI671" s="370"/>
    </row>
    <row r="672" spans="34:35" ht="12.75">
      <c r="AH672" s="370"/>
      <c r="AI672" s="370"/>
    </row>
    <row r="673" spans="34:35" ht="12.75">
      <c r="AH673" s="370"/>
      <c r="AI673" s="370"/>
    </row>
    <row r="674" spans="34:35" ht="12.75">
      <c r="AH674" s="370"/>
      <c r="AI674" s="370"/>
    </row>
    <row r="675" spans="34:35" ht="12.75">
      <c r="AH675" s="370"/>
      <c r="AI675" s="370"/>
    </row>
    <row r="676" spans="34:35" ht="12.75">
      <c r="AH676" s="370"/>
      <c r="AI676" s="370"/>
    </row>
    <row r="677" spans="34:35" ht="12.75">
      <c r="AH677" s="370"/>
      <c r="AI677" s="370"/>
    </row>
    <row r="678" spans="34:35" ht="12.75">
      <c r="AH678" s="370"/>
      <c r="AI678" s="370"/>
    </row>
    <row r="679" spans="34:35" ht="12.75">
      <c r="AH679" s="370"/>
      <c r="AI679" s="370"/>
    </row>
    <row r="680" spans="34:35" ht="12.75">
      <c r="AH680" s="370"/>
      <c r="AI680" s="370"/>
    </row>
    <row r="681" spans="34:35" ht="12.75">
      <c r="AH681" s="370"/>
      <c r="AI681" s="370"/>
    </row>
    <row r="682" spans="34:35" ht="12.75">
      <c r="AH682" s="370"/>
      <c r="AI682" s="370"/>
    </row>
    <row r="683" spans="34:35" ht="12.75">
      <c r="AH683" s="370"/>
      <c r="AI683" s="370"/>
    </row>
    <row r="684" spans="34:35" ht="12.75">
      <c r="AH684" s="370"/>
      <c r="AI684" s="370"/>
    </row>
    <row r="685" spans="34:35" ht="12.75">
      <c r="AH685" s="370"/>
      <c r="AI685" s="370"/>
    </row>
    <row r="686" spans="34:35" ht="12.75">
      <c r="AH686" s="370"/>
      <c r="AI686" s="370"/>
    </row>
    <row r="687" spans="34:35" ht="12.75">
      <c r="AH687" s="370"/>
      <c r="AI687" s="370"/>
    </row>
    <row r="688" spans="34:35" ht="12.75">
      <c r="AH688" s="370"/>
      <c r="AI688" s="370"/>
    </row>
    <row r="689" spans="34:35" ht="12.75">
      <c r="AH689" s="370"/>
      <c r="AI689" s="370"/>
    </row>
    <row r="690" spans="34:35" ht="12.75">
      <c r="AH690" s="370"/>
      <c r="AI690" s="370"/>
    </row>
    <row r="691" spans="34:35" ht="12.75">
      <c r="AH691" s="370"/>
      <c r="AI691" s="370"/>
    </row>
    <row r="692" spans="34:35" ht="12.75">
      <c r="AH692" s="370"/>
      <c r="AI692" s="370"/>
    </row>
    <row r="693" spans="34:35" ht="12.75">
      <c r="AH693" s="370"/>
      <c r="AI693" s="370"/>
    </row>
    <row r="694" spans="34:35" ht="12.75">
      <c r="AH694" s="370"/>
      <c r="AI694" s="370"/>
    </row>
    <row r="695" spans="34:35" ht="12.75">
      <c r="AH695" s="370"/>
      <c r="AI695" s="370"/>
    </row>
    <row r="696" spans="34:35" ht="12.75">
      <c r="AH696" s="370"/>
      <c r="AI696" s="370"/>
    </row>
    <row r="697" spans="34:35" ht="12.75">
      <c r="AH697" s="370"/>
      <c r="AI697" s="370"/>
    </row>
    <row r="698" spans="34:35" ht="12.75">
      <c r="AH698" s="370"/>
      <c r="AI698" s="370"/>
    </row>
    <row r="699" spans="34:35" ht="12.75">
      <c r="AH699" s="370"/>
      <c r="AI699" s="370"/>
    </row>
    <row r="700" spans="34:35" ht="12.75">
      <c r="AH700" s="370"/>
      <c r="AI700" s="370"/>
    </row>
    <row r="701" spans="34:35" ht="12.75">
      <c r="AH701" s="370"/>
      <c r="AI701" s="370"/>
    </row>
    <row r="702" spans="34:35" ht="12.75">
      <c r="AH702" s="370"/>
      <c r="AI702" s="370"/>
    </row>
    <row r="703" spans="34:35" ht="12.75">
      <c r="AH703" s="370"/>
      <c r="AI703" s="370"/>
    </row>
    <row r="704" spans="34:35" ht="12.75">
      <c r="AH704" s="370"/>
      <c r="AI704" s="370"/>
    </row>
    <row r="705" spans="34:35" ht="12.75">
      <c r="AH705" s="370"/>
      <c r="AI705" s="370"/>
    </row>
    <row r="706" spans="34:35" ht="12.75">
      <c r="AH706" s="370"/>
      <c r="AI706" s="370"/>
    </row>
    <row r="707" spans="34:35" ht="12.75">
      <c r="AH707" s="370"/>
      <c r="AI707" s="370"/>
    </row>
    <row r="708" spans="34:35" ht="12.75">
      <c r="AH708" s="370"/>
      <c r="AI708" s="370"/>
    </row>
    <row r="709" spans="34:35" ht="12.75">
      <c r="AH709" s="370"/>
      <c r="AI709" s="370"/>
    </row>
    <row r="710" spans="34:35" ht="12.75">
      <c r="AH710" s="370"/>
      <c r="AI710" s="370"/>
    </row>
    <row r="711" spans="34:35" ht="12.75">
      <c r="AH711" s="370"/>
      <c r="AI711" s="370"/>
    </row>
    <row r="712" spans="34:35" ht="12.75">
      <c r="AH712" s="370"/>
      <c r="AI712" s="370"/>
    </row>
    <row r="713" spans="34:35" ht="12.75">
      <c r="AH713" s="370"/>
      <c r="AI713" s="370"/>
    </row>
    <row r="714" spans="34:35" ht="12.75">
      <c r="AH714" s="370"/>
      <c r="AI714" s="370"/>
    </row>
    <row r="715" spans="34:35" ht="12.75">
      <c r="AH715" s="370"/>
      <c r="AI715" s="370"/>
    </row>
    <row r="716" spans="34:35" ht="12.75">
      <c r="AH716" s="370"/>
      <c r="AI716" s="370"/>
    </row>
    <row r="717" spans="34:35" ht="12.75">
      <c r="AH717" s="370"/>
      <c r="AI717" s="370"/>
    </row>
    <row r="718" spans="34:35" ht="12.75">
      <c r="AH718" s="370"/>
      <c r="AI718" s="370"/>
    </row>
    <row r="719" spans="34:35" ht="12.75">
      <c r="AH719" s="370"/>
      <c r="AI719" s="370"/>
    </row>
    <row r="720" spans="34:35" ht="12.75">
      <c r="AH720" s="370"/>
      <c r="AI720" s="370"/>
    </row>
    <row r="721" spans="34:35" ht="12.75">
      <c r="AH721" s="370"/>
      <c r="AI721" s="370"/>
    </row>
    <row r="722" spans="34:35" ht="12.75">
      <c r="AH722" s="370"/>
      <c r="AI722" s="370"/>
    </row>
    <row r="723" spans="34:35" ht="12.75">
      <c r="AH723" s="370"/>
      <c r="AI723" s="370"/>
    </row>
    <row r="724" spans="34:35" ht="12.75">
      <c r="AH724" s="370"/>
      <c r="AI724" s="370"/>
    </row>
    <row r="725" spans="34:35" ht="12.75">
      <c r="AH725" s="370"/>
      <c r="AI725" s="370"/>
    </row>
    <row r="726" spans="34:35" ht="12.75">
      <c r="AH726" s="370"/>
      <c r="AI726" s="370"/>
    </row>
    <row r="727" spans="34:35" ht="12.75">
      <c r="AH727" s="370"/>
      <c r="AI727" s="370"/>
    </row>
    <row r="728" spans="34:35" ht="12.75">
      <c r="AH728" s="370"/>
      <c r="AI728" s="370"/>
    </row>
    <row r="729" spans="34:35" ht="12.75">
      <c r="AH729" s="370"/>
      <c r="AI729" s="370"/>
    </row>
    <row r="730" spans="34:35" ht="12.75">
      <c r="AH730" s="370"/>
      <c r="AI730" s="370"/>
    </row>
    <row r="731" spans="34:35" ht="12.75">
      <c r="AH731" s="370"/>
      <c r="AI731" s="370"/>
    </row>
    <row r="732" spans="34:35" ht="12.75">
      <c r="AH732" s="370"/>
      <c r="AI732" s="370"/>
    </row>
    <row r="733" spans="34:35" ht="12.75">
      <c r="AH733" s="370"/>
      <c r="AI733" s="370"/>
    </row>
    <row r="734" spans="34:35" ht="12.75">
      <c r="AH734" s="370"/>
      <c r="AI734" s="370"/>
    </row>
    <row r="735" spans="34:35" ht="12.75">
      <c r="AH735" s="370"/>
      <c r="AI735" s="370"/>
    </row>
    <row r="736" spans="34:35" ht="12.75">
      <c r="AH736" s="370"/>
      <c r="AI736" s="370"/>
    </row>
    <row r="737" spans="34:35" ht="12.75">
      <c r="AH737" s="370"/>
      <c r="AI737" s="370"/>
    </row>
    <row r="738" spans="34:35" ht="12.75">
      <c r="AH738" s="370"/>
      <c r="AI738" s="370"/>
    </row>
    <row r="739" spans="34:35" ht="12.75">
      <c r="AH739" s="370"/>
      <c r="AI739" s="370"/>
    </row>
    <row r="740" spans="34:35" ht="12.75">
      <c r="AH740" s="370"/>
      <c r="AI740" s="370"/>
    </row>
    <row r="741" spans="34:35" ht="12.75">
      <c r="AH741" s="370"/>
      <c r="AI741" s="370"/>
    </row>
    <row r="742" spans="34:35" ht="12.75">
      <c r="AH742" s="370"/>
      <c r="AI742" s="370"/>
    </row>
    <row r="743" spans="34:35" ht="12.75">
      <c r="AH743" s="370"/>
      <c r="AI743" s="370"/>
    </row>
    <row r="744" spans="34:35" ht="12.75">
      <c r="AH744" s="370"/>
      <c r="AI744" s="370"/>
    </row>
    <row r="745" spans="34:35" ht="12.75">
      <c r="AH745" s="370"/>
      <c r="AI745" s="370"/>
    </row>
    <row r="746" spans="34:35" ht="12.75">
      <c r="AH746" s="370"/>
      <c r="AI746" s="370"/>
    </row>
    <row r="747" spans="34:35" ht="12.75">
      <c r="AH747" s="370"/>
      <c r="AI747" s="370"/>
    </row>
    <row r="748" spans="34:35" ht="12.75">
      <c r="AH748" s="370"/>
      <c r="AI748" s="370"/>
    </row>
    <row r="749" spans="34:35" ht="12.75">
      <c r="AH749" s="370"/>
      <c r="AI749" s="370"/>
    </row>
    <row r="750" spans="34:35" ht="12.75">
      <c r="AH750" s="370"/>
      <c r="AI750" s="370"/>
    </row>
    <row r="751" spans="34:35" ht="12.75">
      <c r="AH751" s="370"/>
      <c r="AI751" s="370"/>
    </row>
    <row r="752" spans="34:35" ht="12.75">
      <c r="AH752" s="370"/>
      <c r="AI752" s="370"/>
    </row>
    <row r="753" spans="34:35" ht="12.75">
      <c r="AH753" s="370"/>
      <c r="AI753" s="370"/>
    </row>
    <row r="754" spans="34:35" ht="12.75">
      <c r="AH754" s="370"/>
      <c r="AI754" s="370"/>
    </row>
    <row r="755" spans="34:35" ht="12.75">
      <c r="AH755" s="370"/>
      <c r="AI755" s="370"/>
    </row>
    <row r="756" spans="34:35" ht="12.75">
      <c r="AH756" s="370"/>
      <c r="AI756" s="370"/>
    </row>
    <row r="757" spans="34:35" ht="12.75">
      <c r="AH757" s="370"/>
      <c r="AI757" s="370"/>
    </row>
    <row r="758" spans="34:35" ht="12.75">
      <c r="AH758" s="370"/>
      <c r="AI758" s="370"/>
    </row>
    <row r="759" spans="34:35" ht="12.75">
      <c r="AH759" s="370"/>
      <c r="AI759" s="370"/>
    </row>
    <row r="760" spans="34:35" ht="12.75">
      <c r="AH760" s="370"/>
      <c r="AI760" s="370"/>
    </row>
    <row r="761" spans="34:35" ht="12.75">
      <c r="AH761" s="370"/>
      <c r="AI761" s="370"/>
    </row>
    <row r="762" spans="34:35" ht="12.75">
      <c r="AH762" s="370"/>
      <c r="AI762" s="370"/>
    </row>
    <row r="763" spans="34:35" ht="12.75">
      <c r="AH763" s="370"/>
      <c r="AI763" s="370"/>
    </row>
    <row r="764" spans="34:35" ht="12.75">
      <c r="AH764" s="370"/>
      <c r="AI764" s="370"/>
    </row>
    <row r="765" spans="34:35" ht="12.75">
      <c r="AH765" s="370"/>
      <c r="AI765" s="370"/>
    </row>
    <row r="766" spans="34:35" ht="12.75">
      <c r="AH766" s="370"/>
      <c r="AI766" s="370"/>
    </row>
    <row r="767" spans="34:35" ht="12.75">
      <c r="AH767" s="370"/>
      <c r="AI767" s="370"/>
    </row>
    <row r="768" spans="34:35" ht="12.75">
      <c r="AH768" s="370"/>
      <c r="AI768" s="370"/>
    </row>
    <row r="769" spans="34:35" ht="12.75">
      <c r="AH769" s="370"/>
      <c r="AI769" s="370"/>
    </row>
    <row r="770" spans="34:35" ht="12.75">
      <c r="AH770" s="370"/>
      <c r="AI770" s="370"/>
    </row>
    <row r="771" spans="34:35" ht="12.75">
      <c r="AH771" s="370"/>
      <c r="AI771" s="370"/>
    </row>
    <row r="772" spans="34:35" ht="12.75">
      <c r="AH772" s="370"/>
      <c r="AI772" s="370"/>
    </row>
    <row r="773" spans="34:35" ht="12.75">
      <c r="AH773" s="370"/>
      <c r="AI773" s="370"/>
    </row>
    <row r="774" spans="34:35" ht="12.75">
      <c r="AH774" s="370"/>
      <c r="AI774" s="370"/>
    </row>
    <row r="775" spans="34:35" ht="12.75">
      <c r="AH775" s="370"/>
      <c r="AI775" s="370"/>
    </row>
    <row r="776" spans="34:35" ht="12.75">
      <c r="AH776" s="370"/>
      <c r="AI776" s="370"/>
    </row>
    <row r="777" spans="34:35" ht="12.75">
      <c r="AH777" s="370"/>
      <c r="AI777" s="370"/>
    </row>
    <row r="778" spans="34:35" ht="12.75">
      <c r="AH778" s="370"/>
      <c r="AI778" s="370"/>
    </row>
    <row r="779" spans="34:35" ht="12.75">
      <c r="AH779" s="370"/>
      <c r="AI779" s="370"/>
    </row>
    <row r="780" spans="34:35" ht="12.75">
      <c r="AH780" s="370"/>
      <c r="AI780" s="370"/>
    </row>
    <row r="781" spans="34:35" ht="12.75">
      <c r="AH781" s="370"/>
      <c r="AI781" s="370"/>
    </row>
    <row r="782" spans="34:35" ht="12.75">
      <c r="AH782" s="370"/>
      <c r="AI782" s="370"/>
    </row>
    <row r="783" spans="34:35" ht="12.75">
      <c r="AH783" s="370"/>
      <c r="AI783" s="370"/>
    </row>
    <row r="784" spans="34:35" ht="12.75">
      <c r="AH784" s="370"/>
      <c r="AI784" s="370"/>
    </row>
    <row r="785" spans="34:35" ht="12.75">
      <c r="AH785" s="370"/>
      <c r="AI785" s="370"/>
    </row>
    <row r="786" spans="34:35" ht="12.75">
      <c r="AH786" s="370"/>
      <c r="AI786" s="370"/>
    </row>
    <row r="787" spans="34:35" ht="12.75">
      <c r="AH787" s="370"/>
      <c r="AI787" s="370"/>
    </row>
    <row r="788" spans="34:35" ht="12.75">
      <c r="AH788" s="370"/>
      <c r="AI788" s="370"/>
    </row>
    <row r="789" spans="34:35" ht="12.75">
      <c r="AH789" s="370"/>
      <c r="AI789" s="370"/>
    </row>
    <row r="790" spans="34:35" ht="12.75">
      <c r="AH790" s="370"/>
      <c r="AI790" s="370"/>
    </row>
    <row r="791" spans="34:35" ht="12.75">
      <c r="AH791" s="370"/>
      <c r="AI791" s="370"/>
    </row>
    <row r="792" spans="34:35" ht="12.75">
      <c r="AH792" s="370"/>
      <c r="AI792" s="370"/>
    </row>
    <row r="793" spans="34:35" ht="12.75">
      <c r="AH793" s="370"/>
      <c r="AI793" s="370"/>
    </row>
    <row r="794" spans="34:35" ht="12.75">
      <c r="AH794" s="370"/>
      <c r="AI794" s="370"/>
    </row>
    <row r="795" spans="34:35" ht="12.75">
      <c r="AH795" s="370"/>
      <c r="AI795" s="370"/>
    </row>
    <row r="796" spans="34:35" ht="12.75">
      <c r="AH796" s="370"/>
      <c r="AI796" s="370"/>
    </row>
    <row r="797" spans="34:35" ht="12.75">
      <c r="AH797" s="370"/>
      <c r="AI797" s="370"/>
    </row>
    <row r="798" spans="34:35" ht="12.75">
      <c r="AH798" s="370"/>
      <c r="AI798" s="370"/>
    </row>
    <row r="799" spans="34:35" ht="12.75">
      <c r="AH799" s="370"/>
      <c r="AI799" s="370"/>
    </row>
    <row r="800" spans="34:35" ht="12.75">
      <c r="AH800" s="370"/>
      <c r="AI800" s="370"/>
    </row>
    <row r="801" spans="34:35" ht="12.75">
      <c r="AH801" s="370"/>
      <c r="AI801" s="370"/>
    </row>
    <row r="802" spans="34:35" ht="12.75">
      <c r="AH802" s="370"/>
      <c r="AI802" s="370"/>
    </row>
    <row r="803" spans="34:35" ht="12.75">
      <c r="AH803" s="370"/>
      <c r="AI803" s="370"/>
    </row>
    <row r="804" spans="34:35" ht="12.75">
      <c r="AH804" s="370"/>
      <c r="AI804" s="370"/>
    </row>
    <row r="805" spans="34:35" ht="12.75">
      <c r="AH805" s="370"/>
      <c r="AI805" s="370"/>
    </row>
    <row r="806" spans="34:35" ht="12.75">
      <c r="AH806" s="370"/>
      <c r="AI806" s="370"/>
    </row>
    <row r="807" spans="34:35" ht="12.75">
      <c r="AH807" s="370"/>
      <c r="AI807" s="370"/>
    </row>
    <row r="808" spans="34:35" ht="12.75">
      <c r="AH808" s="370"/>
      <c r="AI808" s="370"/>
    </row>
    <row r="809" spans="34:35" ht="12.75">
      <c r="AH809" s="370"/>
      <c r="AI809" s="370"/>
    </row>
    <row r="810" spans="34:35" ht="12.75">
      <c r="AH810" s="370"/>
      <c r="AI810" s="370"/>
    </row>
    <row r="811" spans="34:35" ht="12.75">
      <c r="AH811" s="370"/>
      <c r="AI811" s="370"/>
    </row>
    <row r="812" spans="34:35" ht="12.75">
      <c r="AH812" s="370"/>
      <c r="AI812" s="370"/>
    </row>
    <row r="813" spans="34:35" ht="12.75">
      <c r="AH813" s="370"/>
      <c r="AI813" s="370"/>
    </row>
    <row r="814" spans="34:35" ht="12.75">
      <c r="AH814" s="370"/>
      <c r="AI814" s="370"/>
    </row>
    <row r="815" spans="34:35" ht="12.75">
      <c r="AH815" s="370"/>
      <c r="AI815" s="370"/>
    </row>
    <row r="816" spans="34:35" ht="12.75">
      <c r="AH816" s="370"/>
      <c r="AI816" s="370"/>
    </row>
    <row r="817" spans="34:35" ht="12.75">
      <c r="AH817" s="370"/>
      <c r="AI817" s="370"/>
    </row>
    <row r="818" spans="34:35" ht="12.75">
      <c r="AH818" s="370"/>
      <c r="AI818" s="370"/>
    </row>
    <row r="819" spans="34:35" ht="12.75">
      <c r="AH819" s="370"/>
      <c r="AI819" s="370"/>
    </row>
    <row r="820" spans="34:35" ht="12.75">
      <c r="AH820" s="370"/>
      <c r="AI820" s="370"/>
    </row>
    <row r="821" spans="34:35" ht="12.75">
      <c r="AH821" s="370"/>
      <c r="AI821" s="370"/>
    </row>
    <row r="822" spans="34:35" ht="12.75">
      <c r="AH822" s="370"/>
      <c r="AI822" s="370"/>
    </row>
    <row r="823" spans="34:35" ht="12.75">
      <c r="AH823" s="370"/>
      <c r="AI823" s="370"/>
    </row>
    <row r="824" spans="34:35" ht="12.75">
      <c r="AH824" s="370"/>
      <c r="AI824" s="370"/>
    </row>
    <row r="825" spans="34:35" ht="12.75">
      <c r="AH825" s="370"/>
      <c r="AI825" s="370"/>
    </row>
    <row r="826" spans="34:35" ht="12.75">
      <c r="AH826" s="370"/>
      <c r="AI826" s="370"/>
    </row>
    <row r="827" spans="34:35" ht="12.75">
      <c r="AH827" s="370"/>
      <c r="AI827" s="370"/>
    </row>
    <row r="828" spans="34:35" ht="12.75">
      <c r="AH828" s="370"/>
      <c r="AI828" s="370"/>
    </row>
    <row r="829" spans="34:35" ht="12.75">
      <c r="AH829" s="370"/>
      <c r="AI829" s="370"/>
    </row>
    <row r="830" spans="34:35" ht="12.75">
      <c r="AH830" s="370"/>
      <c r="AI830" s="370"/>
    </row>
    <row r="831" spans="34:35" ht="12.75">
      <c r="AH831" s="370"/>
      <c r="AI831" s="370"/>
    </row>
    <row r="832" spans="34:35" ht="12.75">
      <c r="AH832" s="370"/>
      <c r="AI832" s="370"/>
    </row>
    <row r="833" spans="34:35" ht="12.75">
      <c r="AH833" s="370"/>
      <c r="AI833" s="370"/>
    </row>
    <row r="834" spans="34:35" ht="12.75">
      <c r="AH834" s="370"/>
      <c r="AI834" s="370"/>
    </row>
    <row r="835" spans="34:35" ht="12.75">
      <c r="AH835" s="370"/>
      <c r="AI835" s="370"/>
    </row>
    <row r="836" spans="34:35" ht="12.75">
      <c r="AH836" s="370"/>
      <c r="AI836" s="370"/>
    </row>
    <row r="837" spans="34:35" ht="12.75">
      <c r="AH837" s="370"/>
      <c r="AI837" s="370"/>
    </row>
    <row r="838" spans="34:35" ht="12.75">
      <c r="AH838" s="370"/>
      <c r="AI838" s="370"/>
    </row>
    <row r="839" spans="34:35" ht="12.75">
      <c r="AH839" s="370"/>
      <c r="AI839" s="370"/>
    </row>
    <row r="840" spans="34:35" ht="12.75">
      <c r="AH840" s="370"/>
      <c r="AI840" s="370"/>
    </row>
    <row r="841" spans="34:35" ht="12.75">
      <c r="AH841" s="370"/>
      <c r="AI841" s="370"/>
    </row>
    <row r="842" spans="34:35" ht="12.75">
      <c r="AH842" s="370"/>
      <c r="AI842" s="370"/>
    </row>
    <row r="843" spans="34:35" ht="12.75">
      <c r="AH843" s="370"/>
      <c r="AI843" s="370"/>
    </row>
    <row r="844" spans="34:35" ht="12.75">
      <c r="AH844" s="370"/>
      <c r="AI844" s="370"/>
    </row>
    <row r="845" spans="34:35" ht="12.75">
      <c r="AH845" s="370"/>
      <c r="AI845" s="370"/>
    </row>
    <row r="846" spans="34:35" ht="12.75">
      <c r="AH846" s="370"/>
      <c r="AI846" s="370"/>
    </row>
    <row r="847" spans="34:35" ht="12.75">
      <c r="AH847" s="370"/>
      <c r="AI847" s="370"/>
    </row>
    <row r="848" spans="34:35" ht="12.75">
      <c r="AH848" s="370"/>
      <c r="AI848" s="370"/>
    </row>
    <row r="849" spans="34:35" ht="12.75">
      <c r="AH849" s="370"/>
      <c r="AI849" s="370"/>
    </row>
    <row r="850" spans="34:35" ht="12.75">
      <c r="AH850" s="370"/>
      <c r="AI850" s="370"/>
    </row>
    <row r="851" spans="34:35" ht="12.75">
      <c r="AH851" s="370"/>
      <c r="AI851" s="370"/>
    </row>
    <row r="852" spans="34:35" ht="12.75">
      <c r="AH852" s="370"/>
      <c r="AI852" s="370"/>
    </row>
    <row r="853" spans="34:35" ht="12.75">
      <c r="AH853" s="370"/>
      <c r="AI853" s="370"/>
    </row>
    <row r="854" spans="34:35" ht="12.75">
      <c r="AH854" s="370"/>
      <c r="AI854" s="370"/>
    </row>
    <row r="855" spans="34:35" ht="12.75">
      <c r="AH855" s="370"/>
      <c r="AI855" s="370"/>
    </row>
    <row r="856" spans="34:35" ht="12.75">
      <c r="AH856" s="370"/>
      <c r="AI856" s="370"/>
    </row>
    <row r="857" spans="34:35" ht="12.75">
      <c r="AH857" s="370"/>
      <c r="AI857" s="370"/>
    </row>
    <row r="858" spans="34:35" ht="12.75">
      <c r="AH858" s="370"/>
      <c r="AI858" s="370"/>
    </row>
    <row r="859" spans="34:35" ht="12.75">
      <c r="AH859" s="370"/>
      <c r="AI859" s="370"/>
    </row>
    <row r="860" spans="34:35" ht="12.75">
      <c r="AH860" s="370"/>
      <c r="AI860" s="370"/>
    </row>
    <row r="861" spans="34:35" ht="12.75">
      <c r="AH861" s="370"/>
      <c r="AI861" s="370"/>
    </row>
    <row r="862" spans="34:35" ht="12.75">
      <c r="AH862" s="370"/>
      <c r="AI862" s="370"/>
    </row>
    <row r="863" spans="34:35" ht="12.75">
      <c r="AH863" s="370"/>
      <c r="AI863" s="370"/>
    </row>
    <row r="864" spans="34:35" ht="12.75">
      <c r="AH864" s="370"/>
      <c r="AI864" s="370"/>
    </row>
    <row r="865" spans="34:35" ht="12.75">
      <c r="AH865" s="370"/>
      <c r="AI865" s="370"/>
    </row>
    <row r="866" spans="34:35" ht="12.75">
      <c r="AH866" s="370"/>
      <c r="AI866" s="370"/>
    </row>
    <row r="867" spans="34:35" ht="12.75">
      <c r="AH867" s="370"/>
      <c r="AI867" s="370"/>
    </row>
    <row r="868" spans="34:35" ht="12.75">
      <c r="AH868" s="370"/>
      <c r="AI868" s="370"/>
    </row>
    <row r="869" spans="34:35" ht="12.75">
      <c r="AH869" s="370"/>
      <c r="AI869" s="370"/>
    </row>
    <row r="870" spans="34:35" ht="12.75">
      <c r="AH870" s="370"/>
      <c r="AI870" s="370"/>
    </row>
    <row r="871" spans="34:35" ht="12.75">
      <c r="AH871" s="370"/>
      <c r="AI871" s="370"/>
    </row>
    <row r="872" spans="34:35" ht="12.75">
      <c r="AH872" s="370"/>
      <c r="AI872" s="370"/>
    </row>
    <row r="873" spans="34:35" ht="12.75">
      <c r="AH873" s="370"/>
      <c r="AI873" s="370"/>
    </row>
    <row r="874" spans="34:35" ht="12.75">
      <c r="AH874" s="370"/>
      <c r="AI874" s="370"/>
    </row>
    <row r="875" spans="34:35" ht="12.75">
      <c r="AH875" s="370"/>
      <c r="AI875" s="370"/>
    </row>
    <row r="876" spans="34:35" ht="12.75">
      <c r="AH876" s="370"/>
      <c r="AI876" s="370"/>
    </row>
    <row r="877" spans="34:35" ht="12.75">
      <c r="AH877" s="370"/>
      <c r="AI877" s="370"/>
    </row>
    <row r="878" spans="34:35" ht="12.75">
      <c r="AH878" s="370"/>
      <c r="AI878" s="370"/>
    </row>
    <row r="879" spans="34:35" ht="12.75">
      <c r="AH879" s="370"/>
      <c r="AI879" s="370"/>
    </row>
    <row r="880" spans="34:35" ht="12.75">
      <c r="AH880" s="370"/>
      <c r="AI880" s="370"/>
    </row>
    <row r="881" spans="34:35" ht="12.75">
      <c r="AH881" s="370"/>
      <c r="AI881" s="370"/>
    </row>
    <row r="882" spans="34:35" ht="12.75">
      <c r="AH882" s="370"/>
      <c r="AI882" s="370"/>
    </row>
    <row r="883" spans="34:35" ht="12.75">
      <c r="AH883" s="370"/>
      <c r="AI883" s="370"/>
    </row>
    <row r="884" spans="34:35" ht="12.75">
      <c r="AH884" s="370"/>
      <c r="AI884" s="370"/>
    </row>
    <row r="885" spans="34:35" ht="12.75">
      <c r="AH885" s="370"/>
      <c r="AI885" s="370"/>
    </row>
    <row r="886" spans="34:35" ht="12.75">
      <c r="AH886" s="370"/>
      <c r="AI886" s="370"/>
    </row>
    <row r="887" spans="34:35" ht="12.75">
      <c r="AH887" s="370"/>
      <c r="AI887" s="370"/>
    </row>
    <row r="888" spans="34:35" ht="12.75">
      <c r="AH888" s="370"/>
      <c r="AI888" s="370"/>
    </row>
    <row r="889" spans="34:35" ht="12.75">
      <c r="AH889" s="370"/>
      <c r="AI889" s="370"/>
    </row>
    <row r="890" spans="34:35" ht="12.75">
      <c r="AH890" s="370"/>
      <c r="AI890" s="370"/>
    </row>
    <row r="891" spans="34:35" ht="12.75">
      <c r="AH891" s="370"/>
      <c r="AI891" s="370"/>
    </row>
    <row r="892" spans="34:35" ht="12.75">
      <c r="AH892" s="370"/>
      <c r="AI892" s="370"/>
    </row>
    <row r="893" spans="34:35" ht="12.75">
      <c r="AH893" s="370"/>
      <c r="AI893" s="370"/>
    </row>
    <row r="894" spans="34:35" ht="12.75">
      <c r="AH894" s="370"/>
      <c r="AI894" s="370"/>
    </row>
    <row r="895" spans="34:35" ht="12.75">
      <c r="AH895" s="370"/>
      <c r="AI895" s="370"/>
    </row>
    <row r="896" spans="34:35" ht="12.75">
      <c r="AH896" s="370"/>
      <c r="AI896" s="370"/>
    </row>
    <row r="897" spans="34:35" ht="12.75">
      <c r="AH897" s="370"/>
      <c r="AI897" s="370"/>
    </row>
    <row r="898" spans="34:35" ht="12.75">
      <c r="AH898" s="370"/>
      <c r="AI898" s="370"/>
    </row>
    <row r="899" spans="34:35" ht="12.75">
      <c r="AH899" s="370"/>
      <c r="AI899" s="370"/>
    </row>
    <row r="900" spans="34:35" ht="12.75">
      <c r="AH900" s="370"/>
      <c r="AI900" s="370"/>
    </row>
    <row r="901" spans="34:35" ht="12.75">
      <c r="AH901" s="370"/>
      <c r="AI901" s="370"/>
    </row>
    <row r="902" spans="34:35" ht="12.75">
      <c r="AH902" s="370"/>
      <c r="AI902" s="370"/>
    </row>
    <row r="903" spans="34:35" ht="12.75">
      <c r="AH903" s="370"/>
      <c r="AI903" s="370"/>
    </row>
    <row r="904" spans="34:35" ht="12.75">
      <c r="AH904" s="370"/>
      <c r="AI904" s="370"/>
    </row>
    <row r="905" spans="34:35" ht="12.75">
      <c r="AH905" s="370"/>
      <c r="AI905" s="370"/>
    </row>
    <row r="906" spans="34:35" ht="12.75">
      <c r="AH906" s="370"/>
      <c r="AI906" s="370"/>
    </row>
    <row r="907" spans="34:35" ht="12.75">
      <c r="AH907" s="370"/>
      <c r="AI907" s="370"/>
    </row>
    <row r="908" spans="34:35" ht="12.75">
      <c r="AH908" s="370"/>
      <c r="AI908" s="370"/>
    </row>
    <row r="909" spans="34:35" ht="12.75">
      <c r="AH909" s="370"/>
      <c r="AI909" s="370"/>
    </row>
    <row r="910" spans="34:35" ht="12.75">
      <c r="AH910" s="370"/>
      <c r="AI910" s="370"/>
    </row>
    <row r="911" spans="34:35" ht="12.75">
      <c r="AH911" s="370"/>
      <c r="AI911" s="370"/>
    </row>
    <row r="912" spans="34:35" ht="12.75">
      <c r="AH912" s="370"/>
      <c r="AI912" s="370"/>
    </row>
    <row r="913" spans="34:35" ht="12.75">
      <c r="AH913" s="370"/>
      <c r="AI913" s="370"/>
    </row>
    <row r="914" spans="34:35" ht="12.75">
      <c r="AH914" s="370"/>
      <c r="AI914" s="370"/>
    </row>
    <row r="915" spans="34:35" ht="12.75">
      <c r="AH915" s="370"/>
      <c r="AI915" s="370"/>
    </row>
    <row r="916" spans="34:35" ht="12.75">
      <c r="AH916" s="370"/>
      <c r="AI916" s="370"/>
    </row>
    <row r="917" spans="34:35" ht="12.75">
      <c r="AH917" s="370"/>
      <c r="AI917" s="370"/>
    </row>
    <row r="918" spans="34:35" ht="12.75">
      <c r="AH918" s="370"/>
      <c r="AI918" s="370"/>
    </row>
    <row r="919" spans="34:35" ht="12.75">
      <c r="AH919" s="370"/>
      <c r="AI919" s="370"/>
    </row>
    <row r="920" spans="34:35" ht="12.75">
      <c r="AH920" s="370"/>
      <c r="AI920" s="370"/>
    </row>
    <row r="921" spans="34:35" ht="12.75">
      <c r="AH921" s="370"/>
      <c r="AI921" s="370"/>
    </row>
    <row r="922" spans="34:35" ht="12.75">
      <c r="AH922" s="370"/>
      <c r="AI922" s="370"/>
    </row>
    <row r="923" spans="34:35" ht="12.75">
      <c r="AH923" s="370"/>
      <c r="AI923" s="370"/>
    </row>
    <row r="924" spans="34:35" ht="12.75">
      <c r="AH924" s="370"/>
      <c r="AI924" s="370"/>
    </row>
    <row r="925" spans="34:35" ht="12.75">
      <c r="AH925" s="370"/>
      <c r="AI925" s="370"/>
    </row>
    <row r="926" spans="34:35" ht="12.75">
      <c r="AH926" s="370"/>
      <c r="AI926" s="370"/>
    </row>
    <row r="927" spans="34:35" ht="12.75">
      <c r="AH927" s="370"/>
      <c r="AI927" s="370"/>
    </row>
    <row r="928" spans="34:35" ht="12.75">
      <c r="AH928" s="370"/>
      <c r="AI928" s="370"/>
    </row>
    <row r="929" spans="34:35" ht="12.75">
      <c r="AH929" s="370"/>
      <c r="AI929" s="370"/>
    </row>
    <row r="930" spans="34:35" ht="12.75">
      <c r="AH930" s="370"/>
      <c r="AI930" s="370"/>
    </row>
    <row r="931" spans="34:35" ht="12.75">
      <c r="AH931" s="370"/>
      <c r="AI931" s="370"/>
    </row>
    <row r="932" spans="34:35" ht="12.75">
      <c r="AH932" s="370"/>
      <c r="AI932" s="370"/>
    </row>
    <row r="933" spans="34:35" ht="12.75">
      <c r="AH933" s="370"/>
      <c r="AI933" s="370"/>
    </row>
    <row r="934" spans="34:35" ht="12.75">
      <c r="AH934" s="370"/>
      <c r="AI934" s="370"/>
    </row>
    <row r="935" spans="34:35" ht="12.75">
      <c r="AH935" s="370"/>
      <c r="AI935" s="370"/>
    </row>
    <row r="936" spans="34:35" ht="12.75">
      <c r="AH936" s="370"/>
      <c r="AI936" s="370"/>
    </row>
    <row r="937" spans="34:35" ht="12.75">
      <c r="AH937" s="370"/>
      <c r="AI937" s="370"/>
    </row>
    <row r="938" spans="34:35" ht="12.75">
      <c r="AH938" s="370"/>
      <c r="AI938" s="370"/>
    </row>
    <row r="939" spans="34:35" ht="12.75">
      <c r="AH939" s="370"/>
      <c r="AI939" s="370"/>
    </row>
    <row r="940" spans="34:35" ht="12.75">
      <c r="AH940" s="370"/>
      <c r="AI940" s="370"/>
    </row>
    <row r="941" spans="34:35" ht="12.75">
      <c r="AH941" s="370"/>
      <c r="AI941" s="370"/>
    </row>
    <row r="942" spans="34:35" ht="12.75">
      <c r="AH942" s="370"/>
      <c r="AI942" s="370"/>
    </row>
    <row r="943" spans="34:35" ht="12.75">
      <c r="AH943" s="370"/>
      <c r="AI943" s="370"/>
    </row>
    <row r="944" spans="34:35" ht="12.75">
      <c r="AH944" s="370"/>
      <c r="AI944" s="370"/>
    </row>
    <row r="945" spans="34:35" ht="12.75">
      <c r="AH945" s="370"/>
      <c r="AI945" s="370"/>
    </row>
    <row r="946" spans="34:35" ht="12.75">
      <c r="AH946" s="370"/>
      <c r="AI946" s="370"/>
    </row>
    <row r="947" spans="34:35" ht="12.75">
      <c r="AH947" s="370"/>
      <c r="AI947" s="370"/>
    </row>
    <row r="948" spans="34:35" ht="12.75">
      <c r="AH948" s="370"/>
      <c r="AI948" s="370"/>
    </row>
    <row r="949" spans="34:35" ht="12.75">
      <c r="AH949" s="370"/>
      <c r="AI949" s="370"/>
    </row>
    <row r="950" spans="34:35" ht="12.75">
      <c r="AH950" s="370"/>
      <c r="AI950" s="370"/>
    </row>
    <row r="951" spans="34:35" ht="12.75">
      <c r="AH951" s="370"/>
      <c r="AI951" s="370"/>
    </row>
    <row r="952" spans="34:35" ht="12.75">
      <c r="AH952" s="370"/>
      <c r="AI952" s="370"/>
    </row>
    <row r="953" spans="34:35" ht="12.75">
      <c r="AH953" s="370"/>
      <c r="AI953" s="370"/>
    </row>
    <row r="954" spans="34:35" ht="12.75">
      <c r="AH954" s="370"/>
      <c r="AI954" s="370"/>
    </row>
    <row r="955" spans="34:35" ht="12.75">
      <c r="AH955" s="370"/>
      <c r="AI955" s="370"/>
    </row>
    <row r="956" spans="34:35" ht="12.75">
      <c r="AH956" s="370"/>
      <c r="AI956" s="370"/>
    </row>
    <row r="957" spans="34:35" ht="12.75">
      <c r="AH957" s="370"/>
      <c r="AI957" s="370"/>
    </row>
    <row r="958" spans="34:35" ht="12.75">
      <c r="AH958" s="370"/>
      <c r="AI958" s="370"/>
    </row>
    <row r="959" spans="34:35" ht="12.75">
      <c r="AH959" s="370"/>
      <c r="AI959" s="370"/>
    </row>
    <row r="960" spans="34:35" ht="12.75">
      <c r="AH960" s="370"/>
      <c r="AI960" s="370"/>
    </row>
    <row r="961" spans="34:35" ht="12.75">
      <c r="AH961" s="370"/>
      <c r="AI961" s="370"/>
    </row>
    <row r="962" spans="34:35" ht="12.75">
      <c r="AH962" s="370"/>
      <c r="AI962" s="370"/>
    </row>
    <row r="963" spans="34:35" ht="12.75">
      <c r="AH963" s="370"/>
      <c r="AI963" s="370"/>
    </row>
    <row r="964" spans="34:35" ht="12.75">
      <c r="AH964" s="370"/>
      <c r="AI964" s="370"/>
    </row>
    <row r="965" spans="34:35" ht="12.75">
      <c r="AH965" s="370"/>
      <c r="AI965" s="370"/>
    </row>
    <row r="966" spans="34:35" ht="12.75">
      <c r="AH966" s="370"/>
      <c r="AI966" s="370"/>
    </row>
    <row r="967" spans="34:35" ht="12.75">
      <c r="AH967" s="370"/>
      <c r="AI967" s="370"/>
    </row>
    <row r="968" spans="34:35" ht="12.75">
      <c r="AH968" s="370"/>
      <c r="AI968" s="370"/>
    </row>
    <row r="969" spans="34:35" ht="12.75">
      <c r="AH969" s="370"/>
      <c r="AI969" s="370"/>
    </row>
    <row r="970" spans="34:35" ht="12.75">
      <c r="AH970" s="370"/>
      <c r="AI970" s="370"/>
    </row>
    <row r="971" spans="34:35" ht="12.75">
      <c r="AH971" s="370"/>
      <c r="AI971" s="370"/>
    </row>
    <row r="972" spans="34:35" ht="12.75">
      <c r="AH972" s="370"/>
      <c r="AI972" s="370"/>
    </row>
    <row r="973" spans="34:35" ht="12.75">
      <c r="AH973" s="370"/>
      <c r="AI973" s="370"/>
    </row>
    <row r="974" spans="34:35" ht="12.75">
      <c r="AH974" s="370"/>
      <c r="AI974" s="370"/>
    </row>
    <row r="975" spans="34:35" ht="12.75">
      <c r="AH975" s="370"/>
      <c r="AI975" s="370"/>
    </row>
    <row r="976" spans="34:35" ht="12.75">
      <c r="AH976" s="370"/>
      <c r="AI976" s="370"/>
    </row>
    <row r="977" spans="34:35" ht="12.75">
      <c r="AH977" s="370"/>
      <c r="AI977" s="370"/>
    </row>
    <row r="978" spans="34:35" ht="12.75">
      <c r="AH978" s="370"/>
      <c r="AI978" s="370"/>
    </row>
    <row r="979" spans="34:35" ht="12.75">
      <c r="AH979" s="370"/>
      <c r="AI979" s="370"/>
    </row>
    <row r="980" spans="34:35" ht="12.75">
      <c r="AH980" s="370"/>
      <c r="AI980" s="370"/>
    </row>
    <row r="981" spans="34:35" ht="12.75">
      <c r="AH981" s="370"/>
      <c r="AI981" s="370"/>
    </row>
    <row r="982" spans="34:35" ht="12.75">
      <c r="AH982" s="370"/>
      <c r="AI982" s="370"/>
    </row>
    <row r="983" spans="34:35" ht="12.75">
      <c r="AH983" s="370"/>
      <c r="AI983" s="370"/>
    </row>
    <row r="984" spans="34:35" ht="12.75">
      <c r="AH984" s="370"/>
      <c r="AI984" s="370"/>
    </row>
    <row r="985" spans="34:35" ht="12.75">
      <c r="AH985" s="370"/>
      <c r="AI985" s="370"/>
    </row>
    <row r="986" spans="34:35" ht="12.75">
      <c r="AH986" s="370"/>
      <c r="AI986" s="370"/>
    </row>
    <row r="987" spans="34:35" ht="12.75">
      <c r="AH987" s="370"/>
      <c r="AI987" s="370"/>
    </row>
    <row r="988" spans="34:35" ht="12.75">
      <c r="AH988" s="370"/>
      <c r="AI988" s="370"/>
    </row>
    <row r="989" spans="34:35" ht="12.75">
      <c r="AH989" s="370"/>
      <c r="AI989" s="370"/>
    </row>
    <row r="990" spans="34:35" ht="12.75">
      <c r="AH990" s="370"/>
      <c r="AI990" s="370"/>
    </row>
    <row r="991" spans="34:35" ht="12.75">
      <c r="AH991" s="370"/>
      <c r="AI991" s="370"/>
    </row>
    <row r="992" spans="34:35" ht="12.75">
      <c r="AH992" s="370"/>
      <c r="AI992" s="370"/>
    </row>
    <row r="993" spans="34:35" ht="12.75">
      <c r="AH993" s="370"/>
      <c r="AI993" s="370"/>
    </row>
    <row r="994" spans="34:35" ht="12.75">
      <c r="AH994" s="370"/>
      <c r="AI994" s="370"/>
    </row>
    <row r="995" spans="34:35" ht="12.75">
      <c r="AH995" s="370"/>
      <c r="AI995" s="370"/>
    </row>
    <row r="996" spans="34:35" ht="12.75">
      <c r="AH996" s="370"/>
      <c r="AI996" s="370"/>
    </row>
    <row r="997" spans="34:35" ht="12.75">
      <c r="AH997" s="370"/>
      <c r="AI997" s="370"/>
    </row>
    <row r="998" spans="34:35" ht="12.75">
      <c r="AH998" s="370"/>
      <c r="AI998" s="370"/>
    </row>
    <row r="999" spans="34:35" ht="12.75">
      <c r="AH999" s="370"/>
      <c r="AI999" s="370"/>
    </row>
    <row r="1000" spans="34:35" ht="12.75">
      <c r="AH1000" s="370"/>
      <c r="AI1000" s="370"/>
    </row>
    <row r="1001" spans="34:35" ht="12.75">
      <c r="AH1001" s="370"/>
      <c r="AI1001" s="370"/>
    </row>
    <row r="1002" spans="34:35" ht="12.75">
      <c r="AH1002" s="370"/>
      <c r="AI1002" s="370"/>
    </row>
    <row r="1003" spans="34:35" ht="12.75">
      <c r="AH1003" s="370"/>
      <c r="AI1003" s="370"/>
    </row>
    <row r="1004" spans="34:35" ht="12.75">
      <c r="AH1004" s="370"/>
      <c r="AI1004" s="370"/>
    </row>
    <row r="1005" spans="34:35" ht="12.75">
      <c r="AH1005" s="370"/>
      <c r="AI1005" s="370"/>
    </row>
    <row r="1006" spans="34:35" ht="12.75">
      <c r="AH1006" s="370"/>
      <c r="AI1006" s="370"/>
    </row>
    <row r="1007" spans="34:35" ht="12.75">
      <c r="AH1007" s="370"/>
      <c r="AI1007" s="370"/>
    </row>
    <row r="1008" spans="34:35" ht="12.75">
      <c r="AH1008" s="370"/>
      <c r="AI1008" s="370"/>
    </row>
    <row r="1009" spans="34:35" ht="12.75">
      <c r="AH1009" s="370"/>
      <c r="AI1009" s="370"/>
    </row>
    <row r="1010" spans="34:35" ht="12.75">
      <c r="AH1010" s="370"/>
      <c r="AI1010" s="370"/>
    </row>
    <row r="1011" spans="34:35" ht="12.75">
      <c r="AH1011" s="370"/>
      <c r="AI1011" s="370"/>
    </row>
    <row r="1012" spans="34:35" ht="12.75">
      <c r="AH1012" s="370"/>
      <c r="AI1012" s="370"/>
    </row>
    <row r="1013" spans="34:35" ht="12.75">
      <c r="AH1013" s="370"/>
      <c r="AI1013" s="370"/>
    </row>
    <row r="1014" spans="34:35" ht="12.75">
      <c r="AH1014" s="370"/>
      <c r="AI1014" s="370"/>
    </row>
    <row r="1015" spans="34:35" ht="12.75">
      <c r="AH1015" s="370"/>
      <c r="AI1015" s="370"/>
    </row>
    <row r="1016" spans="34:35" ht="12.75">
      <c r="AH1016" s="370"/>
      <c r="AI1016" s="370"/>
    </row>
    <row r="1017" spans="34:35" ht="12.75">
      <c r="AH1017" s="370"/>
      <c r="AI1017" s="370"/>
    </row>
    <row r="1018" spans="34:35" ht="12.75">
      <c r="AH1018" s="370"/>
      <c r="AI1018" s="370"/>
    </row>
    <row r="1019" spans="34:35" ht="12.75">
      <c r="AH1019" s="370"/>
      <c r="AI1019" s="370"/>
    </row>
    <row r="1020" spans="34:35" ht="12.75">
      <c r="AH1020" s="370"/>
      <c r="AI1020" s="370"/>
    </row>
    <row r="1021" spans="34:35" ht="12.75">
      <c r="AH1021" s="370"/>
      <c r="AI1021" s="370"/>
    </row>
    <row r="1022" spans="34:35" ht="12.75">
      <c r="AH1022" s="370"/>
      <c r="AI1022" s="370"/>
    </row>
    <row r="1023" spans="34:35" ht="12.75">
      <c r="AH1023" s="370"/>
      <c r="AI1023" s="370"/>
    </row>
    <row r="1024" spans="34:35" ht="12.75">
      <c r="AH1024" s="370"/>
      <c r="AI1024" s="370"/>
    </row>
    <row r="1025" spans="34:35" ht="12.75">
      <c r="AH1025" s="370"/>
      <c r="AI1025" s="370"/>
    </row>
    <row r="1026" spans="34:35" ht="12.75">
      <c r="AH1026" s="370"/>
      <c r="AI1026" s="370"/>
    </row>
    <row r="1027" spans="34:35" ht="12.75">
      <c r="AH1027" s="370"/>
      <c r="AI1027" s="370"/>
    </row>
    <row r="1028" spans="34:35" ht="12.75">
      <c r="AH1028" s="370"/>
      <c r="AI1028" s="370"/>
    </row>
    <row r="1029" spans="34:35" ht="12.75">
      <c r="AH1029" s="370"/>
      <c r="AI1029" s="370"/>
    </row>
    <row r="1030" spans="34:35" ht="12.75">
      <c r="AH1030" s="370"/>
      <c r="AI1030" s="370"/>
    </row>
    <row r="1031" spans="34:35" ht="12.75">
      <c r="AH1031" s="370"/>
      <c r="AI1031" s="370"/>
    </row>
    <row r="1032" spans="34:35" ht="12.75">
      <c r="AH1032" s="370"/>
      <c r="AI1032" s="370"/>
    </row>
    <row r="1033" spans="34:35" ht="12.75">
      <c r="AH1033" s="370"/>
      <c r="AI1033" s="370"/>
    </row>
    <row r="1034" spans="34:35" ht="12.75">
      <c r="AH1034" s="370"/>
      <c r="AI1034" s="370"/>
    </row>
    <row r="1035" spans="34:35" ht="12.75">
      <c r="AH1035" s="370"/>
      <c r="AI1035" s="370"/>
    </row>
    <row r="1036" spans="34:35" ht="12.75">
      <c r="AH1036" s="370"/>
      <c r="AI1036" s="370"/>
    </row>
    <row r="1037" spans="34:35" ht="12.75">
      <c r="AH1037" s="370"/>
      <c r="AI1037" s="370"/>
    </row>
    <row r="1038" spans="34:35" ht="12.75">
      <c r="AH1038" s="370"/>
      <c r="AI1038" s="370"/>
    </row>
    <row r="1039" spans="34:35" ht="12.75">
      <c r="AH1039" s="370"/>
      <c r="AI1039" s="370"/>
    </row>
    <row r="1040" spans="34:35" ht="12.75">
      <c r="AH1040" s="370"/>
      <c r="AI1040" s="370"/>
    </row>
    <row r="1041" spans="34:35" ht="12.75">
      <c r="AH1041" s="370"/>
      <c r="AI1041" s="370"/>
    </row>
    <row r="1042" spans="34:35" ht="12.75">
      <c r="AH1042" s="370"/>
      <c r="AI1042" s="370"/>
    </row>
    <row r="1043" spans="34:35" ht="12.75">
      <c r="AH1043" s="370"/>
      <c r="AI1043" s="370"/>
    </row>
    <row r="1044" spans="34:35" ht="12.75">
      <c r="AH1044" s="370"/>
      <c r="AI1044" s="370"/>
    </row>
  </sheetData>
  <phoneticPr fontId="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2786-9D0F-4A4F-9E20-C0D433FA82C3}">
  <dimension ref="A1:AP19"/>
  <sheetViews>
    <sheetView tabSelected="1" zoomScale="130" zoomScaleNormal="130" workbookViewId="0">
      <selection activeCell="H51" sqref="H51"/>
    </sheetView>
  </sheetViews>
  <sheetFormatPr defaultColWidth="4.875" defaultRowHeight="15.75"/>
  <cols>
    <col min="1" max="1" width="4.875" style="425"/>
    <col min="2" max="2" width="7.5" style="425" customWidth="1"/>
    <col min="3" max="3" width="6.375" style="425" bestFit="1" customWidth="1"/>
    <col min="4" max="4" width="4.125" style="425" customWidth="1"/>
    <col min="5" max="5" width="5" style="425" customWidth="1"/>
    <col min="6" max="6" width="3.625" style="425" customWidth="1"/>
    <col min="7" max="7" width="3.875" style="425" customWidth="1"/>
    <col min="8" max="8" width="7.875" style="425" customWidth="1"/>
    <col min="9" max="9" width="3.875" style="425" customWidth="1"/>
    <col min="10" max="10" width="5.625" style="425" customWidth="1"/>
    <col min="11" max="11" width="4.875" style="425"/>
    <col min="12" max="12" width="7.125" style="425" customWidth="1"/>
    <col min="13" max="13" width="5.875" style="425" customWidth="1"/>
    <col min="14" max="18" width="4.875" style="425"/>
    <col min="19" max="19" width="8.625" style="425" customWidth="1"/>
    <col min="20" max="16384" width="4.875" style="425"/>
  </cols>
  <sheetData>
    <row r="1" spans="1:42" ht="15" customHeight="1">
      <c r="A1" s="440" t="s">
        <v>293</v>
      </c>
      <c r="B1" s="440"/>
      <c r="C1" s="440"/>
      <c r="D1" s="440"/>
      <c r="E1" s="440"/>
      <c r="F1" s="440"/>
      <c r="G1" s="440"/>
      <c r="H1" s="440"/>
      <c r="I1" s="440"/>
      <c r="J1" s="440"/>
      <c r="K1" s="440"/>
      <c r="L1" s="440"/>
      <c r="M1" s="440"/>
      <c r="N1" s="440"/>
      <c r="O1" s="440"/>
      <c r="P1" s="440"/>
      <c r="Q1" s="440"/>
      <c r="R1" s="440"/>
      <c r="S1" s="440"/>
      <c r="T1" s="440"/>
      <c r="U1" s="440"/>
      <c r="V1" s="439"/>
      <c r="W1" s="439"/>
      <c r="X1" s="439"/>
      <c r="Y1" s="439"/>
      <c r="Z1" s="439"/>
      <c r="AA1" s="439"/>
      <c r="AB1" s="439"/>
      <c r="AC1" s="439"/>
    </row>
    <row r="2" spans="1:42" ht="15" customHeight="1">
      <c r="A2" s="440"/>
      <c r="B2" s="440"/>
      <c r="C2" s="440"/>
      <c r="D2" s="440"/>
      <c r="E2" s="440"/>
      <c r="F2" s="440"/>
      <c r="G2" s="440"/>
      <c r="H2" s="440"/>
      <c r="I2" s="440"/>
      <c r="J2" s="440"/>
      <c r="K2" s="440"/>
      <c r="L2" s="440"/>
      <c r="M2" s="440"/>
      <c r="N2" s="440"/>
      <c r="O2" s="440"/>
      <c r="P2" s="440"/>
      <c r="Q2" s="440"/>
      <c r="R2" s="440"/>
      <c r="S2" s="440"/>
      <c r="T2" s="440"/>
      <c r="U2" s="440"/>
      <c r="V2" s="439"/>
      <c r="W2" s="439"/>
      <c r="X2" s="439"/>
      <c r="Y2" s="439"/>
      <c r="Z2" s="439"/>
      <c r="AA2" s="439"/>
      <c r="AB2" s="439"/>
      <c r="AC2" s="439"/>
    </row>
    <row r="3" spans="1:42" ht="16.5" thickBot="1">
      <c r="D3" s="436" t="s">
        <v>292</v>
      </c>
      <c r="G3" s="436" t="s">
        <v>96</v>
      </c>
      <c r="O3" s="8" t="s">
        <v>291</v>
      </c>
      <c r="P3" s="1"/>
    </row>
    <row r="4" spans="1:42" ht="16.5" thickBot="1">
      <c r="D4" s="433" t="s">
        <v>157</v>
      </c>
      <c r="E4" s="438">
        <v>2</v>
      </c>
      <c r="O4" s="4" t="s">
        <v>290</v>
      </c>
      <c r="P4" s="437">
        <v>0.45</v>
      </c>
    </row>
    <row r="5" spans="1:42">
      <c r="B5" s="436" t="s">
        <v>115</v>
      </c>
      <c r="I5" s="436"/>
      <c r="J5" s="1"/>
      <c r="K5" s="1"/>
      <c r="L5" s="8" t="s">
        <v>289</v>
      </c>
      <c r="M5" s="8"/>
      <c r="N5" s="1"/>
      <c r="O5" s="1"/>
      <c r="P5" s="1"/>
      <c r="Q5" s="1"/>
      <c r="S5" s="8" t="s">
        <v>288</v>
      </c>
      <c r="AH5" s="1"/>
      <c r="AI5" s="1"/>
      <c r="AJ5" s="1"/>
      <c r="AK5" s="1"/>
      <c r="AL5" s="1"/>
      <c r="AM5" s="1"/>
      <c r="AN5" s="1"/>
      <c r="AO5" s="1"/>
      <c r="AP5" s="1"/>
    </row>
    <row r="6" spans="1:42">
      <c r="B6" s="435" t="s">
        <v>286</v>
      </c>
      <c r="C6" s="435" t="s">
        <v>287</v>
      </c>
      <c r="D6" s="435"/>
      <c r="E6" s="435"/>
      <c r="F6" s="435"/>
      <c r="G6" s="435"/>
      <c r="H6" s="435"/>
      <c r="I6" s="435"/>
      <c r="J6" s="435" t="s">
        <v>285</v>
      </c>
      <c r="L6" s="435" t="s">
        <v>286</v>
      </c>
      <c r="M6" s="435" t="s">
        <v>285</v>
      </c>
      <c r="N6" s="1"/>
      <c r="O6" s="8" t="s">
        <v>284</v>
      </c>
      <c r="P6" s="1"/>
      <c r="Q6" s="1"/>
      <c r="S6" s="8" t="s">
        <v>283</v>
      </c>
      <c r="AJ6" s="1"/>
      <c r="AK6" s="1"/>
      <c r="AL6" s="1"/>
      <c r="AM6" s="1"/>
      <c r="AN6" s="1"/>
      <c r="AO6" s="1"/>
      <c r="AP6" s="1"/>
    </row>
    <row r="7" spans="1:42">
      <c r="B7" s="434"/>
      <c r="N7" s="1"/>
      <c r="O7" s="8" t="s">
        <v>282</v>
      </c>
      <c r="P7" s="1"/>
      <c r="Q7" s="1"/>
      <c r="AJ7" s="1"/>
      <c r="AK7" s="1"/>
      <c r="AL7" s="1"/>
      <c r="AM7" s="1"/>
      <c r="AN7" s="1"/>
      <c r="AO7" s="1"/>
      <c r="AP7" s="1"/>
    </row>
    <row r="8" spans="1:42">
      <c r="B8" s="4" t="s">
        <v>39</v>
      </c>
      <c r="C8" s="4" t="s">
        <v>281</v>
      </c>
      <c r="D8" s="4" t="s">
        <v>280</v>
      </c>
      <c r="E8" s="4"/>
      <c r="F8" s="4"/>
      <c r="G8" s="4" t="s">
        <v>279</v>
      </c>
      <c r="H8" s="1"/>
      <c r="I8" s="4" t="s">
        <v>278</v>
      </c>
      <c r="J8" s="4" t="s">
        <v>277</v>
      </c>
      <c r="L8" s="4"/>
      <c r="M8" s="4" t="s">
        <v>277</v>
      </c>
      <c r="N8" s="1"/>
      <c r="O8" s="1" t="s">
        <v>276</v>
      </c>
      <c r="P8" s="433" t="s">
        <v>275</v>
      </c>
      <c r="Q8" s="1" t="s">
        <v>274</v>
      </c>
      <c r="R8" s="1"/>
      <c r="AP8" s="1"/>
    </row>
    <row r="9" spans="1:42">
      <c r="B9" s="430" t="s">
        <v>210</v>
      </c>
      <c r="C9" s="432">
        <v>2.5</v>
      </c>
      <c r="E9" s="428" cm="1">
        <f t="array" ref="E9:E13">_xlfn.LET(_xlpm.T, E4, _xlpm.Z, C9:C13, _xlpm.Z/_xlpm.T)</f>
        <v>1.25</v>
      </c>
      <c r="F9" s="431"/>
      <c r="G9" s="431"/>
      <c r="H9" s="428" cm="1">
        <f t="array" ref="H9:H13">EXP(_xlfn.ANCHORARRAY(E9))</f>
        <v>3.4903429574618414</v>
      </c>
      <c r="I9" s="431"/>
      <c r="J9" s="428" cm="1">
        <f t="array" ref="J9:J13">ROUND(_xlfn.ANCHORARRAY(H9)/SUM(_xlfn.ANCHORARRAY(H9)),2)</f>
        <v>0.13</v>
      </c>
      <c r="L9" s="430" t="str" cm="1">
        <f t="array" ref="L9:M13">_xlfn._xlws.SORT(_xlfn.HSTACK(B9:B13,_xlfn.ANCHORARRAY(J9)),2,-1)</f>
        <v>why</v>
      </c>
      <c r="M9" s="428">
        <v>0.51</v>
      </c>
      <c r="N9" s="1"/>
      <c r="O9" s="428">
        <v>0</v>
      </c>
      <c r="P9" s="431" cm="1">
        <f t="array" ref="P9:P13">_xlfn.LET(_xlpm.r,P4,_xlpm.as,O9:O13, _xlpm.bs, Q9:Q13, _xlfn.MAP(_xlpm.as,_xlpm.bs,_xlfn.LAMBDA(_xlpm.a,_xlpm.b,IF(AND(_xlpm.r&gt;=_xlpm.a,_xlpm.r&lt;_xlpm.b),_xlpm.r,""))))</f>
        <v>0.45</v>
      </c>
      <c r="Q9" s="428" cm="1">
        <f t="array" ref="Q9:Q12">O10:O13</f>
        <v>0.51</v>
      </c>
      <c r="S9" s="427" t="str" cm="1">
        <f t="array" ref="S9:S13">_xlfn.MAP(L9:L13,_xlfn.ANCHORARRAY(P9),_xlfn.LAMBDA(_xlpm.v,_xlpm.r,IF(ISNUMBER(_xlpm.r),_xlpm.v,"")))</f>
        <v>why</v>
      </c>
      <c r="AP9" s="1"/>
    </row>
    <row r="10" spans="1:42">
      <c r="B10" s="430" t="s">
        <v>273</v>
      </c>
      <c r="C10" s="432">
        <v>1</v>
      </c>
      <c r="E10" s="428">
        <v>0.5</v>
      </c>
      <c r="F10" s="431"/>
      <c r="G10" s="431"/>
      <c r="H10" s="428">
        <v>1.6487212707001282</v>
      </c>
      <c r="I10" s="431"/>
      <c r="J10" s="428">
        <v>0.06</v>
      </c>
      <c r="L10" s="430" t="str">
        <v>what</v>
      </c>
      <c r="M10" s="428">
        <v>0.18</v>
      </c>
      <c r="N10" s="1"/>
      <c r="O10" s="428">
        <f>O9+M9</f>
        <v>0.51</v>
      </c>
      <c r="P10" s="429" t="str">
        <v/>
      </c>
      <c r="Q10" s="428">
        <v>0.69</v>
      </c>
      <c r="R10" s="426"/>
      <c r="S10" s="427" t="str">
        <v/>
      </c>
      <c r="AP10" s="1"/>
    </row>
    <row r="11" spans="1:42">
      <c r="B11" s="430" t="s">
        <v>211</v>
      </c>
      <c r="C11" s="432">
        <v>5.2</v>
      </c>
      <c r="E11" s="428">
        <v>2.6</v>
      </c>
      <c r="F11" s="431"/>
      <c r="G11" s="431"/>
      <c r="H11" s="428">
        <v>13.463738035001692</v>
      </c>
      <c r="I11" s="431"/>
      <c r="J11" s="428">
        <v>0.51</v>
      </c>
      <c r="L11" s="430" t="str">
        <v>who</v>
      </c>
      <c r="M11" s="428">
        <v>0.13</v>
      </c>
      <c r="N11" s="1"/>
      <c r="O11" s="428">
        <f>O10+M10</f>
        <v>0.69</v>
      </c>
      <c r="P11" s="429" t="str">
        <v/>
      </c>
      <c r="Q11" s="428">
        <v>0.82</v>
      </c>
      <c r="S11" s="427" t="str">
        <v/>
      </c>
      <c r="AH11" s="426"/>
      <c r="AI11" s="1"/>
      <c r="AP11" s="1"/>
    </row>
    <row r="12" spans="1:42">
      <c r="B12" s="430" t="s">
        <v>209</v>
      </c>
      <c r="C12" s="432">
        <v>3.1</v>
      </c>
      <c r="E12" s="428">
        <v>1.55</v>
      </c>
      <c r="F12" s="431"/>
      <c r="G12" s="431"/>
      <c r="H12" s="428">
        <v>4.7114701825907419</v>
      </c>
      <c r="I12" s="431"/>
      <c r="J12" s="428">
        <v>0.18</v>
      </c>
      <c r="L12" s="430" t="str">
        <v>how</v>
      </c>
      <c r="M12" s="428">
        <v>0.11</v>
      </c>
      <c r="N12" s="1"/>
      <c r="O12" s="428">
        <f>O11+M11</f>
        <v>0.82</v>
      </c>
      <c r="P12" s="429" t="str">
        <v/>
      </c>
      <c r="Q12" s="428">
        <v>0.92999999999999994</v>
      </c>
      <c r="S12" s="427" t="str">
        <v/>
      </c>
      <c r="AH12" s="426"/>
      <c r="AI12" s="1"/>
      <c r="AP12" s="1"/>
    </row>
    <row r="13" spans="1:42">
      <c r="B13" s="430" t="s">
        <v>212</v>
      </c>
      <c r="C13" s="432">
        <v>2.15</v>
      </c>
      <c r="E13" s="428">
        <v>1.075</v>
      </c>
      <c r="F13" s="431"/>
      <c r="G13" s="431"/>
      <c r="H13" s="428">
        <v>2.9299929005337013</v>
      </c>
      <c r="I13" s="431"/>
      <c r="J13" s="428">
        <v>0.11</v>
      </c>
      <c r="L13" s="430" t="str">
        <v>where</v>
      </c>
      <c r="M13" s="428">
        <v>0.06</v>
      </c>
      <c r="N13" s="1"/>
      <c r="O13" s="428">
        <f>O12+M12</f>
        <v>0.92999999999999994</v>
      </c>
      <c r="P13" s="429" t="str">
        <v/>
      </c>
      <c r="Q13" s="428">
        <v>1</v>
      </c>
      <c r="S13" s="427" t="str">
        <v/>
      </c>
      <c r="AH13" s="426"/>
      <c r="AI13" s="1"/>
      <c r="AP13" s="1"/>
    </row>
    <row r="14" spans="1:42">
      <c r="B14" s="1"/>
      <c r="C14" s="1"/>
      <c r="E14" s="1"/>
      <c r="F14" s="1"/>
      <c r="G14" s="1"/>
      <c r="H14" s="1"/>
      <c r="I14" s="1"/>
      <c r="J14" s="1"/>
      <c r="K14" s="1"/>
      <c r="L14" s="1"/>
      <c r="M14" s="1"/>
      <c r="N14" s="1"/>
      <c r="O14" s="1"/>
      <c r="P14" s="1"/>
      <c r="Q14" s="1"/>
      <c r="Y14" s="1"/>
      <c r="Z14" s="1"/>
      <c r="AA14" s="1"/>
      <c r="AB14" s="1"/>
      <c r="AC14" s="1"/>
      <c r="AD14" s="1"/>
      <c r="AE14" s="1"/>
      <c r="AF14" s="1"/>
      <c r="AG14" s="1"/>
      <c r="AH14" s="1"/>
      <c r="AI14" s="1"/>
      <c r="AP14" s="1"/>
    </row>
    <row r="15" spans="1:42">
      <c r="B15" s="1"/>
      <c r="C15" s="1"/>
      <c r="E15" s="1"/>
      <c r="F15" s="1"/>
      <c r="G15" s="1"/>
      <c r="H15" s="1"/>
      <c r="I15" s="1"/>
      <c r="J15" s="1"/>
      <c r="K15" s="1"/>
      <c r="L15" s="1"/>
      <c r="M15" s="1"/>
      <c r="N15" s="1"/>
      <c r="P15" s="1"/>
      <c r="Q15" s="1"/>
      <c r="Y15" s="1"/>
      <c r="Z15" s="1"/>
      <c r="AA15" s="1"/>
      <c r="AB15" s="1"/>
      <c r="AC15" s="1"/>
      <c r="AD15" s="1"/>
      <c r="AE15" s="1"/>
      <c r="AF15" s="1"/>
      <c r="AG15" s="1"/>
      <c r="AH15" s="1"/>
      <c r="AI15" s="1"/>
      <c r="AP15" s="1"/>
    </row>
    <row r="16" spans="1:42">
      <c r="B16" s="1"/>
      <c r="C16" s="1"/>
      <c r="E16" s="1"/>
      <c r="F16" s="1"/>
      <c r="G16" s="1"/>
      <c r="H16" s="1"/>
      <c r="I16" s="1"/>
      <c r="J16" s="1"/>
      <c r="K16" s="1"/>
      <c r="L16" s="1"/>
      <c r="M16" s="1"/>
      <c r="N16" s="1"/>
      <c r="O16" s="1"/>
      <c r="P16" s="1"/>
      <c r="Q16" s="1"/>
      <c r="Y16" s="1"/>
      <c r="Z16" s="1"/>
      <c r="AA16" s="1"/>
      <c r="AB16" s="1"/>
      <c r="AC16" s="1"/>
      <c r="AD16" s="1"/>
      <c r="AI16" s="1"/>
      <c r="AP16" s="1"/>
    </row>
    <row r="17" spans="2:42">
      <c r="B17" s="1"/>
      <c r="C17" s="1"/>
      <c r="D17" s="1"/>
      <c r="E17" s="1"/>
      <c r="F17" s="1"/>
      <c r="G17" s="1"/>
      <c r="H17" s="1"/>
      <c r="I17" s="1"/>
      <c r="J17" s="1"/>
      <c r="K17" s="1"/>
      <c r="L17" s="1"/>
      <c r="M17" s="1"/>
      <c r="N17" s="1"/>
      <c r="O17" s="1"/>
      <c r="P17" s="1"/>
      <c r="Q17" s="1"/>
      <c r="AP17" s="1"/>
    </row>
    <row r="18" spans="2:42">
      <c r="B18" s="1"/>
      <c r="C18" s="1"/>
      <c r="D18" s="1"/>
      <c r="E18" s="1"/>
      <c r="F18" s="1"/>
      <c r="G18" s="1"/>
      <c r="H18" s="1"/>
      <c r="I18" s="1"/>
      <c r="J18" s="1"/>
      <c r="K18" s="1"/>
      <c r="L18" s="1"/>
      <c r="M18" s="1"/>
      <c r="N18" s="1"/>
      <c r="O18" s="1"/>
      <c r="P18" s="1"/>
      <c r="Q18" s="1"/>
      <c r="AP18" s="1"/>
    </row>
    <row r="19" spans="2:42">
      <c r="B19" s="1"/>
      <c r="C19" s="1"/>
      <c r="D19" s="1"/>
      <c r="E19" s="1"/>
      <c r="F19" s="1"/>
      <c r="G19" s="1"/>
      <c r="H19" s="1"/>
      <c r="I19" s="1"/>
      <c r="J19" s="1"/>
      <c r="K19" s="1"/>
      <c r="L19" s="1"/>
      <c r="M19" s="1"/>
      <c r="N19" s="1"/>
      <c r="O19" s="1"/>
      <c r="P19" s="1"/>
      <c r="Q19" s="1"/>
      <c r="AP19" s="1"/>
    </row>
  </sheetData>
  <phoneticPr fontId="3" type="noConversion"/>
  <conditionalFormatting sqref="C9:C13">
    <cfRule type="colorScale" priority="3">
      <colorScale>
        <cfvo type="min"/>
        <cfvo type="max"/>
        <color rgb="FFFCFCFF"/>
        <color rgb="FFF8696B"/>
      </colorScale>
    </cfRule>
  </conditionalFormatting>
  <conditionalFormatting sqref="J9:J13">
    <cfRule type="dataBar" priority="4">
      <dataBar>
        <cfvo type="min"/>
        <cfvo type="max"/>
        <color rgb="FFFF555A"/>
      </dataBar>
      <extLst>
        <ext xmlns:x14="http://schemas.microsoft.com/office/spreadsheetml/2009/9/main" uri="{B025F937-C7B1-47D3-B67F-A62EFF666E3E}">
          <x14:id>{EC80BAD7-8604-4804-BE3B-8934B5141F25}</x14:id>
        </ext>
      </extLst>
    </cfRule>
  </conditionalFormatting>
  <conditionalFormatting sqref="M9:M13">
    <cfRule type="dataBar" priority="5">
      <dataBar>
        <cfvo type="min"/>
        <cfvo type="max"/>
        <color rgb="FFFF555A"/>
      </dataBar>
      <extLst>
        <ext xmlns:x14="http://schemas.microsoft.com/office/spreadsheetml/2009/9/main" uri="{B025F937-C7B1-47D3-B67F-A62EFF666E3E}">
          <x14:id>{B8A45851-8109-444C-B8FE-8604318F45F8}</x14:id>
        </ext>
      </extLst>
    </cfRule>
  </conditionalFormatting>
  <conditionalFormatting sqref="P9 R10">
    <cfRule type="expression" dxfId="4" priority="1">
      <formula>$BL12</formula>
    </cfRule>
  </conditionalFormatting>
  <conditionalFormatting sqref="S9:S13">
    <cfRule type="notContainsBlanks" dxfId="3" priority="2">
      <formula>LEN(TRIM(S9))&gt;0</formula>
    </cfRule>
  </conditionalFormatting>
  <conditionalFormatting sqref="AH11:AH13">
    <cfRule type="expression" dxfId="2" priority="6">
      <formula>#REF!</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C80BAD7-8604-4804-BE3B-8934B5141F25}">
            <x14:dataBar minLength="0" maxLength="100" gradient="0">
              <x14:cfvo type="autoMin"/>
              <x14:cfvo type="autoMax"/>
              <x14:negativeFillColor rgb="FFFF0000"/>
              <x14:axisColor rgb="FF000000"/>
            </x14:dataBar>
          </x14:cfRule>
          <xm:sqref>J9:J13</xm:sqref>
        </x14:conditionalFormatting>
        <x14:conditionalFormatting xmlns:xm="http://schemas.microsoft.com/office/excel/2006/main">
          <x14:cfRule type="dataBar" id="{B8A45851-8109-444C-B8FE-8604318F45F8}">
            <x14:dataBar minLength="0" maxLength="100" gradient="0">
              <x14:cfvo type="autoMin"/>
              <x14:cfvo type="autoMax"/>
              <x14:negativeFillColor rgb="FFFF0000"/>
              <x14:axisColor rgb="FF000000"/>
            </x14:dataBar>
          </x14:cfRule>
          <xm:sqref>M9:M13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E1C50-330C-4EF4-85C7-698D0E7CC396}">
  <dimension ref="A1:AP38"/>
  <sheetViews>
    <sheetView tabSelected="1" zoomScale="130" zoomScaleNormal="130" workbookViewId="0">
      <selection activeCell="H51" sqref="H51"/>
    </sheetView>
  </sheetViews>
  <sheetFormatPr defaultColWidth="4.875" defaultRowHeight="15.75"/>
  <cols>
    <col min="1" max="1" width="4.875" style="425"/>
    <col min="2" max="2" width="7.5" style="425" customWidth="1"/>
    <col min="3" max="3" width="6.375" style="425" bestFit="1" customWidth="1"/>
    <col min="4" max="4" width="4.125" style="425" customWidth="1"/>
    <col min="5" max="5" width="5" style="425" customWidth="1"/>
    <col min="6" max="6" width="3.625" style="425" customWidth="1"/>
    <col min="7" max="7" width="3.875" style="425" customWidth="1"/>
    <col min="8" max="8" width="7.875" style="425" customWidth="1"/>
    <col min="9" max="9" width="3.875" style="425" customWidth="1"/>
    <col min="10" max="10" width="5.625" style="425" customWidth="1"/>
    <col min="11" max="11" width="4.875" style="425"/>
    <col min="12" max="12" width="7.125" style="425" customWidth="1"/>
    <col min="13" max="13" width="5.875" style="425" customWidth="1"/>
    <col min="14" max="18" width="4.875" style="425"/>
    <col min="19" max="19" width="8.625" style="425" customWidth="1"/>
    <col min="20" max="16384" width="4.875" style="425"/>
  </cols>
  <sheetData>
    <row r="1" spans="1:42" ht="15" customHeight="1">
      <c r="A1" s="440" t="s">
        <v>294</v>
      </c>
      <c r="B1" s="440"/>
      <c r="C1" s="440"/>
      <c r="D1" s="440"/>
      <c r="E1" s="440"/>
      <c r="F1" s="440"/>
      <c r="G1" s="440"/>
      <c r="H1" s="440"/>
      <c r="I1" s="440"/>
      <c r="J1" s="440"/>
      <c r="K1" s="440"/>
      <c r="L1" s="440"/>
      <c r="M1" s="440"/>
      <c r="N1" s="440"/>
      <c r="O1" s="440"/>
      <c r="P1" s="440"/>
      <c r="Q1" s="440"/>
      <c r="R1" s="440"/>
      <c r="S1" s="440"/>
      <c r="T1" s="440"/>
      <c r="U1" s="440"/>
      <c r="V1" s="439"/>
      <c r="W1" s="439"/>
      <c r="X1" s="439"/>
      <c r="Y1" s="439"/>
      <c r="Z1" s="439"/>
      <c r="AA1" s="439"/>
      <c r="AB1" s="439"/>
      <c r="AC1" s="439"/>
    </row>
    <row r="2" spans="1:42" ht="15" customHeight="1">
      <c r="A2" s="440"/>
      <c r="B2" s="440"/>
      <c r="C2" s="440"/>
      <c r="D2" s="440"/>
      <c r="E2" s="440"/>
      <c r="F2" s="440"/>
      <c r="G2" s="440"/>
      <c r="H2" s="440"/>
      <c r="I2" s="440"/>
      <c r="J2" s="440"/>
      <c r="K2" s="440"/>
      <c r="L2" s="440"/>
      <c r="M2" s="440"/>
      <c r="N2" s="440"/>
      <c r="O2" s="440"/>
      <c r="P2" s="440"/>
      <c r="Q2" s="440"/>
      <c r="R2" s="440"/>
      <c r="S2" s="440"/>
      <c r="T2" s="440"/>
      <c r="U2" s="440"/>
      <c r="V2" s="439"/>
      <c r="W2" s="439"/>
      <c r="X2" s="439"/>
      <c r="Y2" s="439"/>
      <c r="Z2" s="439"/>
      <c r="AA2" s="439"/>
      <c r="AB2" s="439"/>
      <c r="AC2" s="439"/>
    </row>
    <row r="3" spans="1:42" ht="16.5" thickBot="1">
      <c r="D3" s="436" t="s">
        <v>292</v>
      </c>
      <c r="G3" s="436" t="s">
        <v>96</v>
      </c>
      <c r="O3" s="8" t="s">
        <v>291</v>
      </c>
      <c r="P3" s="1"/>
    </row>
    <row r="4" spans="1:42" ht="16.5" thickBot="1">
      <c r="D4" s="433" t="s">
        <v>157</v>
      </c>
      <c r="E4" s="438">
        <v>1.5</v>
      </c>
      <c r="O4" s="4" t="s">
        <v>290</v>
      </c>
      <c r="P4" s="437">
        <v>0.45</v>
      </c>
    </row>
    <row r="5" spans="1:42">
      <c r="B5" s="436" t="s">
        <v>115</v>
      </c>
      <c r="I5" s="436"/>
      <c r="J5" s="1"/>
      <c r="K5" s="1"/>
      <c r="L5" s="8" t="s">
        <v>289</v>
      </c>
      <c r="M5" s="8"/>
      <c r="N5" s="1"/>
      <c r="O5" s="1"/>
      <c r="P5" s="1"/>
      <c r="Q5" s="1"/>
      <c r="S5" s="8" t="s">
        <v>288</v>
      </c>
      <c r="AH5" s="1"/>
      <c r="AI5" s="1"/>
      <c r="AJ5" s="1"/>
      <c r="AK5" s="1"/>
      <c r="AL5" s="1"/>
      <c r="AM5" s="1"/>
      <c r="AN5" s="1"/>
      <c r="AO5" s="1"/>
      <c r="AP5" s="1"/>
    </row>
    <row r="6" spans="1:42">
      <c r="B6" s="435" t="s">
        <v>286</v>
      </c>
      <c r="C6" s="435" t="s">
        <v>287</v>
      </c>
      <c r="D6" s="435"/>
      <c r="E6" s="435"/>
      <c r="F6" s="435"/>
      <c r="G6" s="435"/>
      <c r="H6" s="435"/>
      <c r="I6" s="435"/>
      <c r="J6" s="435" t="s">
        <v>285</v>
      </c>
      <c r="L6" s="435" t="s">
        <v>286</v>
      </c>
      <c r="M6" s="435" t="s">
        <v>285</v>
      </c>
      <c r="N6" s="1"/>
      <c r="O6" s="8" t="s">
        <v>284</v>
      </c>
      <c r="P6" s="1"/>
      <c r="Q6" s="1"/>
      <c r="S6" s="8" t="s">
        <v>283</v>
      </c>
      <c r="AJ6" s="1"/>
      <c r="AK6" s="1"/>
      <c r="AL6" s="1"/>
      <c r="AM6" s="1"/>
      <c r="AN6" s="1"/>
      <c r="AO6" s="1"/>
      <c r="AP6" s="1"/>
    </row>
    <row r="7" spans="1:42">
      <c r="B7" s="434"/>
      <c r="N7" s="1"/>
      <c r="O7" s="8" t="s">
        <v>282</v>
      </c>
      <c r="P7" s="1"/>
      <c r="Q7" s="1"/>
      <c r="AJ7" s="1"/>
      <c r="AK7" s="1"/>
      <c r="AL7" s="1"/>
      <c r="AM7" s="1"/>
      <c r="AN7" s="1"/>
      <c r="AO7" s="1"/>
      <c r="AP7" s="1"/>
    </row>
    <row r="8" spans="1:42">
      <c r="B8" s="4" t="s">
        <v>39</v>
      </c>
      <c r="C8" s="4" t="s">
        <v>281</v>
      </c>
      <c r="D8" s="4" t="s">
        <v>280</v>
      </c>
      <c r="E8" s="4"/>
      <c r="F8" s="4"/>
      <c r="G8" s="4" t="s">
        <v>279</v>
      </c>
      <c r="H8" s="1"/>
      <c r="I8" s="4" t="s">
        <v>278</v>
      </c>
      <c r="J8" s="4" t="s">
        <v>277</v>
      </c>
      <c r="L8" s="4"/>
      <c r="M8" s="4" t="s">
        <v>277</v>
      </c>
      <c r="N8" s="1"/>
      <c r="O8" s="1" t="s">
        <v>276</v>
      </c>
      <c r="P8" s="433" t="s">
        <v>275</v>
      </c>
      <c r="Q8" s="1" t="s">
        <v>274</v>
      </c>
      <c r="R8" s="1"/>
      <c r="AP8" s="1"/>
    </row>
    <row r="9" spans="1:42">
      <c r="B9" s="430" t="s">
        <v>74</v>
      </c>
      <c r="C9" s="432">
        <v>-4.01</v>
      </c>
      <c r="E9" s="428" cm="1">
        <f t="array" ref="E9:E32">_xlfn.LET(_xlpm.T, E4, _xlpm.Z, C9:C32, _xlpm.Z/_xlpm.T)</f>
        <v>-2.6733333333333333</v>
      </c>
      <c r="F9" s="431"/>
      <c r="G9" s="431"/>
      <c r="H9" s="428" cm="1">
        <f t="array" ref="H9:H32">EXP(_xlfn.ANCHORARRAY(E9))</f>
        <v>6.9021768865773006E-2</v>
      </c>
      <c r="I9" s="431"/>
      <c r="J9" s="428" cm="1">
        <f t="array" ref="J9:J32">ROUND(_xlfn.ANCHORARRAY(H9)/SUM(_xlfn.ANCHORARRAY(H9)),2)</f>
        <v>0</v>
      </c>
      <c r="L9" s="430" t="str" cm="1">
        <f t="array" ref="L9:M32">_xlfn._xlws.SORT(_xlfn.HSTACK(B9:B32,_xlfn.ANCHORARRAY(J9)),2,-1)</f>
        <v>smile</v>
      </c>
      <c r="M9" s="428">
        <v>0.3</v>
      </c>
      <c r="N9" s="1"/>
      <c r="O9" s="428">
        <v>0</v>
      </c>
      <c r="P9" s="431" t="str" cm="1">
        <f t="array" ref="P9:P32">_xlfn.LET(_xlpm.r,P4,_xlpm.as,O9:O32, _xlpm.bs, Q9:Q32, _xlfn.MAP(_xlpm.as,_xlpm.bs,_xlfn.LAMBDA(_xlpm.a,_xlpm.b,IF(AND(_xlpm.r&gt;=_xlpm.a,_xlpm.r&lt;_xlpm.b),_xlpm.r,""))))</f>
        <v/>
      </c>
      <c r="Q9" s="428" cm="1">
        <f t="array" ref="Q9:Q31">O10:O32</f>
        <v>0.3</v>
      </c>
      <c r="S9" s="441" t="str" cm="1">
        <f t="array" ref="S9:S32">_xlfn.MAP(L9:L32,_xlfn.ANCHORARRAY(P9),_xlfn.LAMBDA(_xlpm.v,_xlpm.r,IF(ISNUMBER(_xlpm.r),_xlpm.v,"")))</f>
        <v/>
      </c>
      <c r="AP9" s="1"/>
    </row>
    <row r="10" spans="1:42">
      <c r="B10" s="430" t="s">
        <v>213</v>
      </c>
      <c r="C10" s="432">
        <v>4.8034936347787482</v>
      </c>
      <c r="E10" s="428">
        <v>3.202329089852499</v>
      </c>
      <c r="F10" s="431"/>
      <c r="G10" s="431"/>
      <c r="H10" s="428">
        <v>24.58973525624911</v>
      </c>
      <c r="I10" s="431"/>
      <c r="J10" s="428">
        <v>0.05</v>
      </c>
      <c r="L10" s="430" t="str">
        <v>brings</v>
      </c>
      <c r="M10" s="428">
        <v>0.25</v>
      </c>
      <c r="N10" s="1"/>
      <c r="O10" s="428">
        <f t="shared" ref="O10:O32" si="0">O9+M9</f>
        <v>0.3</v>
      </c>
      <c r="P10" s="429">
        <v>0.45</v>
      </c>
      <c r="Q10" s="428">
        <v>0.55000000000000004</v>
      </c>
      <c r="R10" s="426"/>
      <c r="S10" s="441" t="str">
        <v>brings</v>
      </c>
      <c r="AP10" s="1"/>
    </row>
    <row r="11" spans="1:42">
      <c r="B11" s="430" t="s">
        <v>73</v>
      </c>
      <c r="C11" s="432">
        <v>2.7282305693485625</v>
      </c>
      <c r="E11" s="428">
        <v>1.8188203795657083</v>
      </c>
      <c r="F11" s="431"/>
      <c r="G11" s="431"/>
      <c r="H11" s="428">
        <v>6.1645822919345479</v>
      </c>
      <c r="I11" s="431"/>
      <c r="J11" s="428">
        <v>0.01</v>
      </c>
      <c r="L11" s="430" t="str">
        <v>apples</v>
      </c>
      <c r="M11" s="428">
        <v>0.15</v>
      </c>
      <c r="N11" s="1"/>
      <c r="O11" s="428">
        <f t="shared" si="0"/>
        <v>0.55000000000000004</v>
      </c>
      <c r="P11" s="429" t="str">
        <v/>
      </c>
      <c r="Q11" s="428">
        <v>0.70000000000000007</v>
      </c>
      <c r="S11" s="441" t="str">
        <v/>
      </c>
      <c r="AH11" s="426"/>
      <c r="AI11" s="1"/>
      <c r="AP11" s="1"/>
    </row>
    <row r="12" spans="1:42">
      <c r="B12" s="430" t="s">
        <v>72</v>
      </c>
      <c r="C12" s="432">
        <v>6.4929335400954553</v>
      </c>
      <c r="E12" s="428">
        <v>4.3286223600636369</v>
      </c>
      <c r="F12" s="431"/>
      <c r="G12" s="431"/>
      <c r="H12" s="428">
        <v>75.839734721007417</v>
      </c>
      <c r="I12" s="431"/>
      <c r="J12" s="428">
        <v>0.15</v>
      </c>
      <c r="L12" s="430" t="str">
        <v>light</v>
      </c>
      <c r="M12" s="428">
        <v>7.0000000000000007E-2</v>
      </c>
      <c r="N12" s="1"/>
      <c r="O12" s="428">
        <f t="shared" si="0"/>
        <v>0.70000000000000007</v>
      </c>
      <c r="P12" s="429" t="str">
        <v/>
      </c>
      <c r="Q12" s="428">
        <v>0.77</v>
      </c>
      <c r="S12" s="441" t="str">
        <v/>
      </c>
      <c r="AH12" s="426"/>
      <c r="AI12" s="1"/>
      <c r="AP12" s="1"/>
    </row>
    <row r="13" spans="1:42">
      <c r="B13" s="430" t="s">
        <v>71</v>
      </c>
      <c r="C13" s="432">
        <v>7.291994083054762</v>
      </c>
      <c r="E13" s="428">
        <v>4.861329388703175</v>
      </c>
      <c r="F13" s="431"/>
      <c r="G13" s="431"/>
      <c r="H13" s="428">
        <v>129.19583948521398</v>
      </c>
      <c r="I13" s="431"/>
      <c r="J13" s="428">
        <v>0.25</v>
      </c>
      <c r="L13" s="430" t="str">
        <v>an</v>
      </c>
      <c r="M13" s="428">
        <v>0.05</v>
      </c>
      <c r="N13" s="1"/>
      <c r="O13" s="428">
        <f t="shared" si="0"/>
        <v>0.77</v>
      </c>
      <c r="P13" s="429" t="str">
        <v/>
      </c>
      <c r="Q13" s="428">
        <v>0.82000000000000006</v>
      </c>
      <c r="S13" s="441" t="str">
        <v/>
      </c>
      <c r="AH13" s="426"/>
      <c r="AI13" s="1"/>
      <c r="AP13" s="1"/>
    </row>
    <row r="14" spans="1:42">
      <c r="B14" s="430" t="s">
        <v>70</v>
      </c>
      <c r="C14" s="432">
        <v>2.2874547289230698</v>
      </c>
      <c r="E14" s="428">
        <v>1.5249698192820464</v>
      </c>
      <c r="F14" s="431"/>
      <c r="G14" s="431"/>
      <c r="H14" s="428">
        <v>4.5950048866674482</v>
      </c>
      <c r="I14" s="431"/>
      <c r="J14" s="428">
        <v>0.01</v>
      </c>
      <c r="L14" s="430" t="str">
        <v>the</v>
      </c>
      <c r="M14" s="428">
        <v>0.05</v>
      </c>
      <c r="N14" s="1"/>
      <c r="O14" s="428">
        <f t="shared" si="0"/>
        <v>0.82000000000000006</v>
      </c>
      <c r="P14" s="429" t="str">
        <v/>
      </c>
      <c r="Q14" s="428">
        <v>0.87000000000000011</v>
      </c>
      <c r="S14" s="441" t="str">
        <v/>
      </c>
      <c r="AH14" s="426"/>
      <c r="AI14" s="1"/>
      <c r="AP14" s="1"/>
    </row>
    <row r="15" spans="1:42">
      <c r="B15" s="430" t="s">
        <v>69</v>
      </c>
      <c r="C15" s="432">
        <v>-1.3768316507078842</v>
      </c>
      <c r="E15" s="428">
        <v>-0.91788776713858944</v>
      </c>
      <c r="F15" s="431"/>
      <c r="G15" s="431"/>
      <c r="H15" s="428">
        <v>0.39936169572711028</v>
      </c>
      <c r="I15" s="431"/>
      <c r="J15" s="428">
        <v>0</v>
      </c>
      <c r="L15" s="430" t="str">
        <v>eat</v>
      </c>
      <c r="M15" s="428">
        <v>0.03</v>
      </c>
      <c r="N15" s="1"/>
      <c r="O15" s="428">
        <f t="shared" si="0"/>
        <v>0.87000000000000011</v>
      </c>
      <c r="P15" s="429" t="str">
        <v/>
      </c>
      <c r="Q15" s="428">
        <v>0.90000000000000013</v>
      </c>
      <c r="S15" s="441" t="str">
        <v/>
      </c>
      <c r="AH15" s="426"/>
      <c r="AI15" s="1"/>
      <c r="AP15" s="1"/>
    </row>
    <row r="16" spans="1:42">
      <c r="B16" s="430" t="s">
        <v>68</v>
      </c>
      <c r="C16" s="432">
        <v>-5.2649809400021059</v>
      </c>
      <c r="E16" s="428">
        <v>-3.5099872933347371</v>
      </c>
      <c r="F16" s="431"/>
      <c r="G16" s="431"/>
      <c r="H16" s="428">
        <v>2.9897294329424035E-2</v>
      </c>
      <c r="I16" s="431"/>
      <c r="J16" s="428">
        <v>0</v>
      </c>
      <c r="L16" s="430" t="str">
        <v>play</v>
      </c>
      <c r="M16" s="428">
        <v>0.03</v>
      </c>
      <c r="N16" s="1"/>
      <c r="O16" s="428">
        <f t="shared" si="0"/>
        <v>0.90000000000000013</v>
      </c>
      <c r="P16" s="429" t="str">
        <v/>
      </c>
      <c r="Q16" s="428">
        <v>0.93000000000000016</v>
      </c>
      <c r="S16" s="441" t="str">
        <v/>
      </c>
      <c r="AH16" s="426"/>
      <c r="AI16" s="1"/>
      <c r="AP16" s="1"/>
    </row>
    <row r="17" spans="2:42">
      <c r="B17" s="430" t="s">
        <v>67</v>
      </c>
      <c r="C17" s="432">
        <v>-5.5126040997560173</v>
      </c>
      <c r="E17" s="428">
        <v>-3.6750693998373447</v>
      </c>
      <c r="F17" s="431"/>
      <c r="G17" s="431"/>
      <c r="H17" s="428">
        <v>2.534764633914911E-2</v>
      </c>
      <c r="I17" s="431"/>
      <c r="J17" s="428">
        <v>0</v>
      </c>
      <c r="L17" s="430" t="str">
        <v>to</v>
      </c>
      <c r="M17" s="428">
        <v>0.02</v>
      </c>
      <c r="N17" s="1"/>
      <c r="O17" s="428">
        <f t="shared" si="0"/>
        <v>0.93000000000000016</v>
      </c>
      <c r="P17" s="429" t="str">
        <v/>
      </c>
      <c r="Q17" s="428">
        <v>0.95000000000000018</v>
      </c>
      <c r="S17" s="441" t="str">
        <v/>
      </c>
      <c r="AH17" s="426"/>
      <c r="AI17" s="1"/>
      <c r="AP17" s="1"/>
    </row>
    <row r="18" spans="2:42">
      <c r="B18" s="430" t="s">
        <v>66</v>
      </c>
      <c r="C18" s="432">
        <v>4.0248683722003449</v>
      </c>
      <c r="E18" s="428">
        <v>2.6832455814668967</v>
      </c>
      <c r="F18" s="431"/>
      <c r="G18" s="431"/>
      <c r="H18" s="428">
        <v>14.632507305769947</v>
      </c>
      <c r="I18" s="431"/>
      <c r="J18" s="428">
        <v>0.03</v>
      </c>
      <c r="L18" s="430" t="str">
        <v>and</v>
      </c>
      <c r="M18" s="428">
        <v>0.01</v>
      </c>
      <c r="N18" s="1"/>
      <c r="O18" s="428">
        <f t="shared" si="0"/>
        <v>0.95000000000000018</v>
      </c>
      <c r="P18" s="429" t="str">
        <v/>
      </c>
      <c r="Q18" s="428">
        <v>0.96000000000000019</v>
      </c>
      <c r="S18" s="441" t="str">
        <v/>
      </c>
      <c r="AH18" s="426"/>
      <c r="AI18" s="1"/>
      <c r="AP18" s="1"/>
    </row>
    <row r="19" spans="2:42">
      <c r="B19" s="430" t="s">
        <v>65</v>
      </c>
      <c r="C19" s="432">
        <v>2.8526503908261462</v>
      </c>
      <c r="E19" s="428">
        <v>1.9017669272174309</v>
      </c>
      <c r="F19" s="431"/>
      <c r="G19" s="431"/>
      <c r="H19" s="428">
        <v>6.6977183740794359</v>
      </c>
      <c r="I19" s="431"/>
      <c r="J19" s="428">
        <v>0.01</v>
      </c>
      <c r="L19" s="430" t="str">
        <v>by</v>
      </c>
      <c r="M19" s="428">
        <v>0.01</v>
      </c>
      <c r="N19" s="1"/>
      <c r="O19" s="428">
        <f t="shared" si="0"/>
        <v>0.96000000000000019</v>
      </c>
      <c r="P19" s="429" t="str">
        <v/>
      </c>
      <c r="Q19" s="428">
        <v>0.9700000000000002</v>
      </c>
      <c r="S19" s="441" t="str">
        <v/>
      </c>
      <c r="AH19" s="426"/>
      <c r="AI19" s="1"/>
      <c r="AP19" s="1"/>
    </row>
    <row r="20" spans="2:42">
      <c r="B20" s="430" t="s">
        <v>64</v>
      </c>
      <c r="C20" s="432">
        <v>-1.3158253428192879E-2</v>
      </c>
      <c r="E20" s="428">
        <v>-8.7721689521285864E-3</v>
      </c>
      <c r="F20" s="431"/>
      <c r="G20" s="431"/>
      <c r="H20" s="428">
        <v>0.99126619426377549</v>
      </c>
      <c r="I20" s="431"/>
      <c r="J20" s="428">
        <v>0</v>
      </c>
      <c r="L20" s="430" t="str">
        <v>fill</v>
      </c>
      <c r="M20" s="428">
        <v>0.01</v>
      </c>
      <c r="N20" s="1"/>
      <c r="O20" s="428">
        <f t="shared" si="0"/>
        <v>0.9700000000000002</v>
      </c>
      <c r="P20" s="429" t="str">
        <v/>
      </c>
      <c r="Q20" s="428">
        <v>0.9800000000000002</v>
      </c>
      <c r="S20" s="441" t="str">
        <v/>
      </c>
      <c r="AH20" s="426"/>
      <c r="AI20" s="1"/>
      <c r="AP20" s="1"/>
    </row>
    <row r="21" spans="2:42">
      <c r="B21" s="430" t="s">
        <v>63</v>
      </c>
      <c r="C21" s="432">
        <v>1.1340947448188796</v>
      </c>
      <c r="E21" s="428">
        <v>0.75606316321258638</v>
      </c>
      <c r="F21" s="431"/>
      <c r="G21" s="431"/>
      <c r="H21" s="428">
        <v>2.1298747245205374</v>
      </c>
      <c r="I21" s="431"/>
      <c r="J21" s="428">
        <v>0</v>
      </c>
      <c r="L21" s="430" t="str">
        <v>a</v>
      </c>
      <c r="M21" s="428">
        <v>0</v>
      </c>
      <c r="N21" s="1"/>
      <c r="O21" s="428">
        <f t="shared" si="0"/>
        <v>0.9800000000000002</v>
      </c>
      <c r="P21" s="429" t="str">
        <v/>
      </c>
      <c r="Q21" s="428">
        <v>0.9800000000000002</v>
      </c>
      <c r="S21" s="441" t="str">
        <v/>
      </c>
      <c r="AH21" s="426"/>
      <c r="AI21" s="1"/>
      <c r="AP21" s="1"/>
    </row>
    <row r="22" spans="2:42">
      <c r="B22" s="430" t="s">
        <v>62</v>
      </c>
      <c r="C22" s="432">
        <v>0.74040775474377085</v>
      </c>
      <c r="E22" s="428">
        <v>0.49360516982918057</v>
      </c>
      <c r="F22" s="431"/>
      <c r="G22" s="431"/>
      <c r="H22" s="428">
        <v>1.6382116177129793</v>
      </c>
      <c r="I22" s="431"/>
      <c r="J22" s="428">
        <v>0</v>
      </c>
      <c r="L22" s="430" t="str">
        <v>cat</v>
      </c>
      <c r="M22" s="428">
        <v>0</v>
      </c>
      <c r="N22" s="1"/>
      <c r="O22" s="428">
        <f t="shared" si="0"/>
        <v>0.9800000000000002</v>
      </c>
      <c r="P22" s="429" t="str">
        <v/>
      </c>
      <c r="Q22" s="428">
        <v>0.9800000000000002</v>
      </c>
      <c r="S22" s="441" t="str">
        <v/>
      </c>
      <c r="AH22" s="426"/>
      <c r="AI22" s="1"/>
      <c r="AP22" s="1"/>
    </row>
    <row r="23" spans="2:42">
      <c r="B23" s="430" t="s">
        <v>61</v>
      </c>
      <c r="C23" s="432">
        <v>1.3432208992119925</v>
      </c>
      <c r="E23" s="428">
        <v>0.89548059947466163</v>
      </c>
      <c r="F23" s="431"/>
      <c r="G23" s="431"/>
      <c r="H23" s="428">
        <v>2.4485122604400695</v>
      </c>
      <c r="I23" s="431"/>
      <c r="J23" s="428">
        <v>0</v>
      </c>
      <c r="L23" s="430" t="str">
        <v>day</v>
      </c>
      <c r="M23" s="428">
        <v>0</v>
      </c>
      <c r="N23" s="1"/>
      <c r="O23" s="428">
        <f t="shared" si="0"/>
        <v>0.9800000000000002</v>
      </c>
      <c r="P23" s="429" t="str">
        <v/>
      </c>
      <c r="Q23" s="428">
        <v>0.9800000000000002</v>
      </c>
      <c r="S23" s="441" t="str">
        <v/>
      </c>
      <c r="AH23" s="426"/>
      <c r="AI23" s="1"/>
      <c r="AP23" s="1"/>
    </row>
    <row r="24" spans="2:42">
      <c r="B24" s="430" t="s">
        <v>60</v>
      </c>
      <c r="C24" s="432">
        <v>5.3026710514281579</v>
      </c>
      <c r="E24" s="428">
        <v>3.5351140342854386</v>
      </c>
      <c r="F24" s="431"/>
      <c r="G24" s="431"/>
      <c r="H24" s="428">
        <v>34.298925744717437</v>
      </c>
      <c r="I24" s="431"/>
      <c r="J24" s="428">
        <v>7.0000000000000007E-2</v>
      </c>
      <c r="L24" s="430" t="str">
        <v>dog</v>
      </c>
      <c r="M24" s="428">
        <v>0</v>
      </c>
      <c r="N24" s="1"/>
      <c r="O24" s="428">
        <f t="shared" si="0"/>
        <v>0.9800000000000002</v>
      </c>
      <c r="P24" s="429" t="str">
        <v/>
      </c>
      <c r="Q24" s="428">
        <v>0.9800000000000002</v>
      </c>
      <c r="S24" s="441" t="str">
        <v/>
      </c>
      <c r="AH24" s="426"/>
      <c r="AI24" s="1"/>
      <c r="AP24" s="1"/>
    </row>
    <row r="25" spans="2:42">
      <c r="B25" s="430" t="s">
        <v>59</v>
      </c>
      <c r="C25" s="432">
        <v>-3.0759076192606845</v>
      </c>
      <c r="E25" s="428">
        <v>-2.0506050795071231</v>
      </c>
      <c r="F25" s="431"/>
      <c r="G25" s="431"/>
      <c r="H25" s="428">
        <v>0.12865703229732867</v>
      </c>
      <c r="I25" s="431"/>
      <c r="J25" s="428">
        <v>0</v>
      </c>
      <c r="L25" s="430" t="str">
        <v>friend</v>
      </c>
      <c r="M25" s="428">
        <v>0</v>
      </c>
      <c r="N25" s="1"/>
      <c r="O25" s="428">
        <f t="shared" si="0"/>
        <v>0.9800000000000002</v>
      </c>
      <c r="P25" s="429" t="str">
        <v/>
      </c>
      <c r="Q25" s="428">
        <v>0.9800000000000002</v>
      </c>
      <c r="S25" s="441" t="str">
        <v/>
      </c>
      <c r="AH25" s="426"/>
      <c r="AI25" s="1"/>
      <c r="AP25" s="1"/>
    </row>
    <row r="26" spans="2:42">
      <c r="B26" s="430" t="s">
        <v>58</v>
      </c>
      <c r="C26" s="432">
        <v>4.9506492510453803E-2</v>
      </c>
      <c r="E26" s="428">
        <v>3.3004328340302536E-2</v>
      </c>
      <c r="F26" s="431"/>
      <c r="G26" s="431"/>
      <c r="H26" s="428">
        <v>1.0335550128094408</v>
      </c>
      <c r="I26" s="431"/>
      <c r="J26" s="428">
        <v>0</v>
      </c>
      <c r="L26" s="430" t="str">
        <v>happy</v>
      </c>
      <c r="M26" s="428">
        <v>0</v>
      </c>
      <c r="N26" s="1"/>
      <c r="O26" s="428">
        <f t="shared" si="0"/>
        <v>0.9800000000000002</v>
      </c>
      <c r="P26" s="429" t="str">
        <v/>
      </c>
      <c r="Q26" s="428">
        <v>0.9800000000000002</v>
      </c>
      <c r="S26" s="441" t="str">
        <v/>
      </c>
      <c r="AH26" s="426"/>
      <c r="AI26" s="1"/>
      <c r="AP26" s="1"/>
    </row>
    <row r="27" spans="2:42">
      <c r="B27" s="430" t="s">
        <v>57</v>
      </c>
      <c r="C27" s="432">
        <v>4.146488277526732</v>
      </c>
      <c r="E27" s="428">
        <v>2.7643255183511548</v>
      </c>
      <c r="F27" s="431"/>
      <c r="G27" s="431"/>
      <c r="H27" s="428">
        <v>15.868333480617013</v>
      </c>
      <c r="I27" s="431"/>
      <c r="J27" s="428">
        <v>0.03</v>
      </c>
      <c r="L27" s="430" t="str">
        <v>house</v>
      </c>
      <c r="M27" s="428">
        <v>0</v>
      </c>
      <c r="N27" s="1"/>
      <c r="O27" s="428">
        <f t="shared" si="0"/>
        <v>0.9800000000000002</v>
      </c>
      <c r="P27" s="429" t="str">
        <v/>
      </c>
      <c r="Q27" s="428">
        <v>0.9800000000000002</v>
      </c>
      <c r="S27" s="441" t="str">
        <v/>
      </c>
      <c r="AH27" s="426"/>
      <c r="AI27" s="1"/>
      <c r="AP27" s="1"/>
    </row>
    <row r="28" spans="2:42">
      <c r="B28" s="430" t="s">
        <v>56</v>
      </c>
      <c r="C28" s="432">
        <v>1.1429432136885929</v>
      </c>
      <c r="E28" s="428">
        <v>0.76196214245906191</v>
      </c>
      <c r="F28" s="431"/>
      <c r="G28" s="431"/>
      <c r="H28" s="428">
        <v>2.142475941936723</v>
      </c>
      <c r="I28" s="431"/>
      <c r="J28" s="428">
        <v>0</v>
      </c>
      <c r="L28" s="430" t="str">
        <v>laughter</v>
      </c>
      <c r="M28" s="428">
        <v>0</v>
      </c>
      <c r="N28" s="1"/>
      <c r="O28" s="428">
        <f t="shared" si="0"/>
        <v>0.9800000000000002</v>
      </c>
      <c r="P28" s="429" t="str">
        <v/>
      </c>
      <c r="Q28" s="428">
        <v>0.9800000000000002</v>
      </c>
      <c r="S28" s="441" t="str">
        <v/>
      </c>
      <c r="AH28" s="426"/>
      <c r="AI28" s="1"/>
      <c r="AP28" s="1"/>
    </row>
    <row r="29" spans="2:42">
      <c r="B29" s="430" t="s">
        <v>55</v>
      </c>
      <c r="C29" s="432">
        <v>7.56</v>
      </c>
      <c r="E29" s="428">
        <v>5.04</v>
      </c>
      <c r="F29" s="431"/>
      <c r="G29" s="431"/>
      <c r="H29" s="428">
        <v>154.47001502589086</v>
      </c>
      <c r="I29" s="431"/>
      <c r="J29" s="428">
        <v>0.3</v>
      </c>
      <c r="L29" s="430" t="str">
        <v>music</v>
      </c>
      <c r="M29" s="428">
        <v>0</v>
      </c>
      <c r="N29" s="1"/>
      <c r="O29" s="428">
        <f t="shared" si="0"/>
        <v>0.9800000000000002</v>
      </c>
      <c r="P29" s="429" t="str">
        <v/>
      </c>
      <c r="Q29" s="428">
        <v>0.9800000000000002</v>
      </c>
      <c r="S29" s="441" t="str">
        <v/>
      </c>
      <c r="AH29" s="426"/>
      <c r="AI29" s="1"/>
      <c r="AP29" s="1"/>
    </row>
    <row r="30" spans="2:42">
      <c r="B30" s="430" t="s">
        <v>54</v>
      </c>
      <c r="C30" s="432">
        <v>5.0214564397467223</v>
      </c>
      <c r="E30" s="428">
        <v>3.3476376264978147</v>
      </c>
      <c r="F30" s="431"/>
      <c r="G30" s="431"/>
      <c r="H30" s="428">
        <v>28.435479012624587</v>
      </c>
      <c r="I30" s="431"/>
      <c r="J30" s="428">
        <v>0.05</v>
      </c>
      <c r="L30" s="430" t="str">
        <v>night</v>
      </c>
      <c r="M30" s="428">
        <v>0</v>
      </c>
      <c r="N30" s="1"/>
      <c r="O30" s="428">
        <f t="shared" si="0"/>
        <v>0.9800000000000002</v>
      </c>
      <c r="P30" s="429" t="str">
        <v/>
      </c>
      <c r="Q30" s="428">
        <v>0.9800000000000002</v>
      </c>
      <c r="S30" s="441" t="str">
        <v/>
      </c>
      <c r="AH30" s="426"/>
      <c r="AI30" s="1"/>
      <c r="AP30" s="1"/>
    </row>
    <row r="31" spans="2:42">
      <c r="B31" s="430" t="s">
        <v>53</v>
      </c>
      <c r="C31" s="432">
        <v>3.7262092784952987</v>
      </c>
      <c r="E31" s="428">
        <v>2.4841395189968658</v>
      </c>
      <c r="F31" s="431"/>
      <c r="G31" s="431"/>
      <c r="H31" s="428">
        <v>11.990797960541567</v>
      </c>
      <c r="I31" s="431"/>
      <c r="J31" s="428">
        <v>0.02</v>
      </c>
      <c r="L31" s="430" t="str">
        <v>quiet</v>
      </c>
      <c r="M31" s="428">
        <v>0</v>
      </c>
      <c r="N31" s="1"/>
      <c r="O31" s="428">
        <f t="shared" si="0"/>
        <v>0.9800000000000002</v>
      </c>
      <c r="P31" s="429" t="str">
        <v/>
      </c>
      <c r="Q31" s="428">
        <v>0.9800000000000002</v>
      </c>
      <c r="S31" s="441" t="str">
        <v/>
      </c>
      <c r="AH31" s="426"/>
      <c r="AI31" s="1"/>
      <c r="AP31" s="1"/>
    </row>
    <row r="32" spans="2:42">
      <c r="B32" s="430" t="s">
        <v>52</v>
      </c>
      <c r="C32" s="432">
        <v>-1.7055175594689171</v>
      </c>
      <c r="E32" s="428">
        <v>-1.1370117063126115</v>
      </c>
      <c r="F32" s="431"/>
      <c r="G32" s="431"/>
      <c r="H32" s="428">
        <v>0.32077616437957873</v>
      </c>
      <c r="I32" s="431"/>
      <c r="J32" s="428">
        <v>0</v>
      </c>
      <c r="L32" s="430" t="str">
        <v>water</v>
      </c>
      <c r="M32" s="428">
        <v>0</v>
      </c>
      <c r="N32" s="1"/>
      <c r="O32" s="428">
        <f t="shared" si="0"/>
        <v>0.9800000000000002</v>
      </c>
      <c r="P32" s="429" t="str">
        <v/>
      </c>
      <c r="Q32" s="428">
        <v>1</v>
      </c>
      <c r="S32" s="441" t="str">
        <v/>
      </c>
      <c r="AH32" s="426"/>
      <c r="AI32" s="1"/>
      <c r="AP32" s="1"/>
    </row>
    <row r="33" spans="2:42">
      <c r="B33" s="1"/>
      <c r="C33" s="1"/>
      <c r="E33" s="1"/>
      <c r="F33" s="1"/>
      <c r="G33" s="1"/>
      <c r="H33" s="1"/>
      <c r="I33" s="1"/>
      <c r="J33" s="1"/>
      <c r="K33" s="1"/>
      <c r="L33" s="1"/>
      <c r="M33" s="1"/>
      <c r="N33" s="1"/>
      <c r="O33" s="1"/>
      <c r="P33" s="1"/>
      <c r="Q33" s="1"/>
      <c r="Y33" s="1"/>
      <c r="Z33" s="1"/>
      <c r="AA33" s="1"/>
      <c r="AB33" s="1"/>
      <c r="AC33" s="1"/>
      <c r="AD33" s="1"/>
      <c r="AE33" s="1"/>
      <c r="AF33" s="1"/>
      <c r="AG33" s="1"/>
      <c r="AH33" s="1"/>
      <c r="AI33" s="1"/>
      <c r="AP33" s="1"/>
    </row>
    <row r="34" spans="2:42">
      <c r="B34" s="1"/>
      <c r="C34" s="1"/>
      <c r="E34" s="1"/>
      <c r="F34" s="1"/>
      <c r="G34" s="1"/>
      <c r="H34" s="1"/>
      <c r="I34" s="1"/>
      <c r="J34" s="1"/>
      <c r="K34" s="1"/>
      <c r="L34" s="1"/>
      <c r="M34" s="1"/>
      <c r="N34" s="1"/>
      <c r="P34" s="1"/>
      <c r="Q34" s="1"/>
      <c r="Y34" s="1"/>
      <c r="Z34" s="1"/>
      <c r="AA34" s="1"/>
      <c r="AB34" s="1"/>
      <c r="AC34" s="1"/>
      <c r="AD34" s="1"/>
      <c r="AE34" s="1"/>
      <c r="AF34" s="1"/>
      <c r="AG34" s="1"/>
      <c r="AH34" s="1"/>
      <c r="AI34" s="1"/>
      <c r="AP34" s="1"/>
    </row>
    <row r="35" spans="2:42">
      <c r="B35" s="1"/>
      <c r="C35" s="1"/>
      <c r="E35" s="1"/>
      <c r="F35" s="1"/>
      <c r="G35" s="1"/>
      <c r="H35" s="1"/>
      <c r="I35" s="1"/>
      <c r="J35" s="1"/>
      <c r="K35" s="1"/>
      <c r="L35" s="1"/>
      <c r="M35" s="1"/>
      <c r="N35" s="1"/>
      <c r="O35" s="1"/>
      <c r="P35" s="1"/>
      <c r="Q35" s="1"/>
      <c r="Y35" s="1"/>
      <c r="Z35" s="1"/>
      <c r="AA35" s="1"/>
      <c r="AB35" s="1"/>
      <c r="AC35" s="1"/>
      <c r="AD35" s="1"/>
      <c r="AI35" s="1"/>
      <c r="AP35" s="1"/>
    </row>
    <row r="36" spans="2:42">
      <c r="B36" s="1"/>
      <c r="C36" s="1"/>
      <c r="D36" s="1"/>
      <c r="E36" s="1"/>
      <c r="F36" s="1"/>
      <c r="G36" s="1"/>
      <c r="H36" s="1"/>
      <c r="I36" s="1"/>
      <c r="J36" s="1"/>
      <c r="K36" s="1"/>
      <c r="L36" s="1"/>
      <c r="M36" s="1"/>
      <c r="N36" s="1"/>
      <c r="O36" s="1"/>
      <c r="P36" s="1"/>
      <c r="Q36" s="1"/>
      <c r="AP36" s="1"/>
    </row>
    <row r="37" spans="2:42">
      <c r="B37" s="1"/>
      <c r="C37" s="1"/>
      <c r="D37" s="1"/>
      <c r="E37" s="1"/>
      <c r="F37" s="1"/>
      <c r="G37" s="1"/>
      <c r="H37" s="1"/>
      <c r="I37" s="1"/>
      <c r="J37" s="1"/>
      <c r="K37" s="1"/>
      <c r="L37" s="1"/>
      <c r="M37" s="1"/>
      <c r="N37" s="1"/>
      <c r="O37" s="1"/>
      <c r="P37" s="1"/>
      <c r="Q37" s="1"/>
      <c r="AP37" s="1"/>
    </row>
    <row r="38" spans="2:42">
      <c r="B38" s="1"/>
      <c r="C38" s="1"/>
      <c r="D38" s="1"/>
      <c r="E38" s="1"/>
      <c r="F38" s="1"/>
      <c r="G38" s="1"/>
      <c r="H38" s="1"/>
      <c r="I38" s="1"/>
      <c r="J38" s="1"/>
      <c r="K38" s="1"/>
      <c r="L38" s="1"/>
      <c r="M38" s="1"/>
      <c r="N38" s="1"/>
      <c r="O38" s="1"/>
      <c r="P38" s="1"/>
      <c r="Q38" s="1"/>
      <c r="AP38" s="1"/>
    </row>
  </sheetData>
  <phoneticPr fontId="3" type="noConversion"/>
  <conditionalFormatting sqref="C9:C32">
    <cfRule type="colorScale" priority="4">
      <colorScale>
        <cfvo type="min"/>
        <cfvo type="max"/>
        <color rgb="FFFCFCFF"/>
        <color rgb="FFF8696B"/>
      </colorScale>
    </cfRule>
  </conditionalFormatting>
  <conditionalFormatting sqref="J9:J32">
    <cfRule type="dataBar" priority="2">
      <dataBar>
        <cfvo type="min"/>
        <cfvo type="max"/>
        <color rgb="FFFF555A"/>
      </dataBar>
      <extLst>
        <ext xmlns:x14="http://schemas.microsoft.com/office/spreadsheetml/2009/9/main" uri="{B025F937-C7B1-47D3-B67F-A62EFF666E3E}">
          <x14:id>{3C6EF5C9-6191-4DA1-815F-EB503D264755}</x14:id>
        </ext>
      </extLst>
    </cfRule>
  </conditionalFormatting>
  <conditionalFormatting sqref="M9:M32">
    <cfRule type="dataBar" priority="3">
      <dataBar>
        <cfvo type="min"/>
        <cfvo type="max"/>
        <color rgb="FFFF555A"/>
      </dataBar>
      <extLst>
        <ext xmlns:x14="http://schemas.microsoft.com/office/spreadsheetml/2009/9/main" uri="{B025F937-C7B1-47D3-B67F-A62EFF666E3E}">
          <x14:id>{981EFBCC-A8C1-4F2D-8DAF-95A5E5BABF03}</x14:id>
        </ext>
      </extLst>
    </cfRule>
  </conditionalFormatting>
  <conditionalFormatting sqref="P9 R10 AH11:AH15">
    <cfRule type="expression" dxfId="1" priority="1">
      <formula>$BL12</formula>
    </cfRule>
  </conditionalFormatting>
  <conditionalFormatting sqref="S9:S32">
    <cfRule type="notContainsBlanks" dxfId="0" priority="5">
      <formula>LEN(TRIM(S9))&gt;0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C6EF5C9-6191-4DA1-815F-EB503D264755}">
            <x14:dataBar minLength="0" maxLength="100" gradient="0">
              <x14:cfvo type="autoMin"/>
              <x14:cfvo type="autoMax"/>
              <x14:negativeFillColor rgb="FFFF0000"/>
              <x14:axisColor rgb="FF000000"/>
            </x14:dataBar>
          </x14:cfRule>
          <xm:sqref>J9:J32</xm:sqref>
        </x14:conditionalFormatting>
        <x14:conditionalFormatting xmlns:xm="http://schemas.microsoft.com/office/excel/2006/main">
          <x14:cfRule type="dataBar" id="{981EFBCC-A8C1-4F2D-8DAF-95A5E5BABF03}">
            <x14:dataBar minLength="0" maxLength="100" gradient="0">
              <x14:cfvo type="autoMin"/>
              <x14:cfvo type="autoMax"/>
              <x14:negativeFillColor rgb="FFFF0000"/>
              <x14:axisColor rgb="FF000000"/>
            </x14:dataBar>
          </x14:cfRule>
          <xm:sqref>M9:M32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A3AA8-DB1E-48A9-A69B-F1A0B331C764}">
  <dimension ref="A1:AL104"/>
  <sheetViews>
    <sheetView tabSelected="1" zoomScale="120" zoomScaleNormal="120" workbookViewId="0">
      <pane ySplit="1" topLeftCell="A2" activePane="bottomLeft" state="frozen"/>
      <selection activeCell="H51" sqref="H51"/>
      <selection pane="bottomLeft" activeCell="H51" sqref="H51"/>
    </sheetView>
  </sheetViews>
  <sheetFormatPr defaultColWidth="11" defaultRowHeight="15.75"/>
  <cols>
    <col min="1" max="1" width="2.625" style="425" customWidth="1"/>
    <col min="2" max="2" width="10.875" style="425" customWidth="1"/>
    <col min="3" max="3" width="4.375" style="425" bestFit="1" customWidth="1"/>
    <col min="4" max="56" width="3.375" style="425" customWidth="1"/>
    <col min="57" max="16384" width="11" style="425"/>
  </cols>
  <sheetData>
    <row r="1" spans="1:21">
      <c r="A1" s="425" t="s">
        <v>349</v>
      </c>
    </row>
    <row r="2" spans="1:21" ht="360.95" customHeight="1"/>
    <row r="3" spans="1:21">
      <c r="F3" s="436" t="s">
        <v>348</v>
      </c>
      <c r="P3" s="436" t="s">
        <v>347</v>
      </c>
    </row>
    <row r="4" spans="1:21">
      <c r="F4" s="425" t="s">
        <v>346</v>
      </c>
      <c r="L4" s="425" t="s">
        <v>345</v>
      </c>
      <c r="S4" s="425" t="s">
        <v>344</v>
      </c>
    </row>
    <row r="5" spans="1:21">
      <c r="H5" s="425" t="s">
        <v>329</v>
      </c>
      <c r="I5" s="425" t="s">
        <v>297</v>
      </c>
      <c r="L5" s="425" t="s">
        <v>327</v>
      </c>
      <c r="M5" s="425" t="s">
        <v>326</v>
      </c>
      <c r="N5" s="425" t="s">
        <v>325</v>
      </c>
      <c r="S5" s="425" t="s">
        <v>343</v>
      </c>
      <c r="T5" s="425" t="s">
        <v>342</v>
      </c>
      <c r="U5" s="425" t="s">
        <v>341</v>
      </c>
    </row>
    <row r="6" spans="1:21">
      <c r="F6" s="425" t="s">
        <v>340</v>
      </c>
      <c r="K6" s="425" t="s">
        <v>324</v>
      </c>
      <c r="L6" s="444">
        <v>1</v>
      </c>
      <c r="M6" s="444">
        <v>0</v>
      </c>
      <c r="N6" s="444">
        <v>0</v>
      </c>
      <c r="R6" s="425" t="s">
        <v>324</v>
      </c>
      <c r="S6" s="476">
        <v>1</v>
      </c>
      <c r="T6" s="476">
        <v>0</v>
      </c>
      <c r="U6" s="476">
        <v>1</v>
      </c>
    </row>
    <row r="7" spans="1:21">
      <c r="K7" s="425" t="s">
        <v>323</v>
      </c>
      <c r="L7" s="444">
        <v>0</v>
      </c>
      <c r="M7" s="444">
        <v>1</v>
      </c>
      <c r="N7" s="444">
        <v>1</v>
      </c>
      <c r="R7" s="425" t="s">
        <v>323</v>
      </c>
      <c r="S7" s="476">
        <v>0</v>
      </c>
      <c r="T7" s="476">
        <v>1</v>
      </c>
      <c r="U7" s="476">
        <v>1</v>
      </c>
    </row>
    <row r="8" spans="1:21">
      <c r="I8" s="425" t="s">
        <v>334</v>
      </c>
      <c r="K8" s="425" t="s">
        <v>322</v>
      </c>
      <c r="L8" s="444">
        <v>2</v>
      </c>
      <c r="M8" s="444">
        <v>0</v>
      </c>
      <c r="N8" s="444">
        <v>1</v>
      </c>
      <c r="P8" s="425" t="s">
        <v>339</v>
      </c>
      <c r="R8" s="425" t="s">
        <v>322</v>
      </c>
      <c r="S8" s="476">
        <v>0</v>
      </c>
      <c r="T8" s="476">
        <v>1</v>
      </c>
      <c r="U8" s="476">
        <v>1</v>
      </c>
    </row>
    <row r="9" spans="1:21">
      <c r="I9" s="425" t="s">
        <v>330</v>
      </c>
      <c r="K9" s="425" t="s">
        <v>321</v>
      </c>
      <c r="L9" s="444">
        <v>1</v>
      </c>
      <c r="M9" s="444">
        <v>1</v>
      </c>
      <c r="N9" s="444">
        <v>0</v>
      </c>
      <c r="P9" s="425" t="s">
        <v>338</v>
      </c>
      <c r="R9" s="425" t="s">
        <v>321</v>
      </c>
      <c r="S9" s="476">
        <v>1</v>
      </c>
      <c r="T9" s="476">
        <v>0</v>
      </c>
      <c r="U9" s="476">
        <v>0</v>
      </c>
    </row>
    <row r="10" spans="1:21">
      <c r="K10" s="425" t="s">
        <v>320</v>
      </c>
      <c r="L10" s="444">
        <v>2</v>
      </c>
      <c r="M10" s="444">
        <v>1</v>
      </c>
      <c r="N10" s="444">
        <v>1</v>
      </c>
      <c r="S10" s="425" t="s">
        <v>337</v>
      </c>
      <c r="T10" s="425" t="s">
        <v>336</v>
      </c>
      <c r="U10" s="425" t="s">
        <v>335</v>
      </c>
    </row>
    <row r="11" spans="1:21">
      <c r="K11" s="425" t="s">
        <v>319</v>
      </c>
      <c r="L11" s="444">
        <v>0</v>
      </c>
      <c r="M11" s="444">
        <v>0</v>
      </c>
      <c r="N11" s="444">
        <v>0</v>
      </c>
      <c r="R11" s="425" t="s">
        <v>324</v>
      </c>
      <c r="S11" s="472">
        <v>0</v>
      </c>
      <c r="T11" s="472">
        <v>1</v>
      </c>
      <c r="U11" s="472">
        <v>0</v>
      </c>
    </row>
    <row r="12" spans="1:21">
      <c r="H12" s="425" t="s">
        <v>328</v>
      </c>
      <c r="I12" s="425" t="s">
        <v>296</v>
      </c>
      <c r="R12" s="425" t="s">
        <v>323</v>
      </c>
      <c r="S12" s="472">
        <v>0</v>
      </c>
      <c r="T12" s="472">
        <v>1</v>
      </c>
      <c r="U12" s="472">
        <v>1</v>
      </c>
    </row>
    <row r="13" spans="1:21">
      <c r="K13" s="425" t="s">
        <v>324</v>
      </c>
      <c r="L13" s="442">
        <v>1</v>
      </c>
      <c r="M13" s="442">
        <v>1</v>
      </c>
      <c r="N13" s="442">
        <v>1</v>
      </c>
      <c r="R13" s="425" t="s">
        <v>322</v>
      </c>
      <c r="S13" s="472">
        <v>1</v>
      </c>
      <c r="T13" s="472">
        <v>0</v>
      </c>
      <c r="U13" s="472">
        <v>1</v>
      </c>
    </row>
    <row r="14" spans="1:21">
      <c r="K14" s="425" t="s">
        <v>323</v>
      </c>
      <c r="L14" s="442">
        <v>1</v>
      </c>
      <c r="M14" s="442">
        <v>0</v>
      </c>
      <c r="N14" s="442">
        <v>0</v>
      </c>
      <c r="R14" s="425" t="s">
        <v>321</v>
      </c>
      <c r="S14" s="472">
        <v>1</v>
      </c>
      <c r="T14" s="472">
        <v>0</v>
      </c>
      <c r="U14" s="472">
        <v>0</v>
      </c>
    </row>
    <row r="15" spans="1:21">
      <c r="I15" s="425" t="s">
        <v>334</v>
      </c>
      <c r="K15" s="425" t="s">
        <v>322</v>
      </c>
      <c r="L15" s="442">
        <v>-1</v>
      </c>
      <c r="M15" s="442">
        <v>1</v>
      </c>
      <c r="N15" s="442">
        <v>0</v>
      </c>
      <c r="S15" s="425" t="s">
        <v>333</v>
      </c>
      <c r="T15" s="425" t="s">
        <v>332</v>
      </c>
      <c r="U15" s="425" t="s">
        <v>331</v>
      </c>
    </row>
    <row r="16" spans="1:21">
      <c r="I16" s="425" t="s">
        <v>330</v>
      </c>
      <c r="K16" s="425" t="s">
        <v>321</v>
      </c>
      <c r="L16" s="442">
        <v>0</v>
      </c>
      <c r="M16" s="442">
        <v>1</v>
      </c>
      <c r="N16" s="442">
        <v>0</v>
      </c>
      <c r="R16" s="425" t="s">
        <v>324</v>
      </c>
      <c r="S16" s="467">
        <v>0</v>
      </c>
      <c r="T16" s="467">
        <v>1</v>
      </c>
      <c r="U16" s="467">
        <v>1</v>
      </c>
    </row>
    <row r="17" spans="2:38">
      <c r="K17" s="425" t="s">
        <v>320</v>
      </c>
      <c r="L17" s="442">
        <v>1</v>
      </c>
      <c r="M17" s="442">
        <v>1</v>
      </c>
      <c r="N17" s="442">
        <v>1</v>
      </c>
      <c r="R17" s="425" t="s">
        <v>323</v>
      </c>
      <c r="S17" s="467">
        <v>0</v>
      </c>
      <c r="T17" s="467">
        <v>1</v>
      </c>
      <c r="U17" s="467">
        <v>0</v>
      </c>
    </row>
    <row r="18" spans="2:38">
      <c r="K18" s="425" t="s">
        <v>319</v>
      </c>
      <c r="L18" s="442">
        <v>0</v>
      </c>
      <c r="M18" s="442">
        <v>0</v>
      </c>
      <c r="N18" s="442">
        <v>0</v>
      </c>
      <c r="R18" s="425" t="s">
        <v>322</v>
      </c>
      <c r="S18" s="467">
        <v>1</v>
      </c>
      <c r="T18" s="467">
        <v>0</v>
      </c>
      <c r="U18" s="467">
        <v>0</v>
      </c>
    </row>
    <row r="19" spans="2:38">
      <c r="R19" s="425" t="s">
        <v>321</v>
      </c>
      <c r="S19" s="467">
        <v>0</v>
      </c>
      <c r="T19" s="467">
        <v>1</v>
      </c>
      <c r="U19" s="467">
        <v>1</v>
      </c>
    </row>
    <row r="20" spans="2:38">
      <c r="S20" s="480" t="s">
        <v>8</v>
      </c>
      <c r="T20" s="480" t="s">
        <v>8</v>
      </c>
      <c r="U20" s="480" t="s">
        <v>8</v>
      </c>
    </row>
    <row r="22" spans="2:38">
      <c r="H22" s="425" t="s">
        <v>329</v>
      </c>
      <c r="I22" s="425" t="s">
        <v>297</v>
      </c>
      <c r="L22" s="425" t="s">
        <v>327</v>
      </c>
      <c r="M22" s="425" t="s">
        <v>326</v>
      </c>
      <c r="N22" s="425" t="s">
        <v>325</v>
      </c>
      <c r="Z22" s="425" t="s">
        <v>328</v>
      </c>
      <c r="AA22" s="425" t="s">
        <v>296</v>
      </c>
      <c r="AC22" s="425" t="s">
        <v>327</v>
      </c>
      <c r="AD22" s="425" t="s">
        <v>326</v>
      </c>
      <c r="AE22" s="425" t="s">
        <v>325</v>
      </c>
    </row>
    <row r="23" spans="2:38">
      <c r="K23" s="425" t="s">
        <v>324</v>
      </c>
      <c r="L23" s="444">
        <f t="shared" ref="L23:N28" si="0">L6</f>
        <v>1</v>
      </c>
      <c r="M23" s="444">
        <f t="shared" si="0"/>
        <v>0</v>
      </c>
      <c r="N23" s="444">
        <f t="shared" si="0"/>
        <v>0</v>
      </c>
      <c r="AB23" s="425" t="s">
        <v>324</v>
      </c>
      <c r="AC23" s="442">
        <f t="shared" ref="AC23:AE28" si="1">L13</f>
        <v>1</v>
      </c>
      <c r="AD23" s="442">
        <f t="shared" si="1"/>
        <v>1</v>
      </c>
      <c r="AE23" s="442">
        <f t="shared" si="1"/>
        <v>1</v>
      </c>
    </row>
    <row r="24" spans="2:38">
      <c r="K24" s="425" t="s">
        <v>323</v>
      </c>
      <c r="L24" s="444">
        <f t="shared" si="0"/>
        <v>0</v>
      </c>
      <c r="M24" s="444">
        <f t="shared" si="0"/>
        <v>1</v>
      </c>
      <c r="N24" s="444">
        <f t="shared" si="0"/>
        <v>1</v>
      </c>
      <c r="AB24" s="425" t="s">
        <v>323</v>
      </c>
      <c r="AC24" s="442">
        <f t="shared" si="1"/>
        <v>1</v>
      </c>
      <c r="AD24" s="442">
        <f t="shared" si="1"/>
        <v>0</v>
      </c>
      <c r="AE24" s="442">
        <f t="shared" si="1"/>
        <v>0</v>
      </c>
    </row>
    <row r="25" spans="2:38">
      <c r="K25" s="425" t="s">
        <v>322</v>
      </c>
      <c r="L25" s="444">
        <f t="shared" si="0"/>
        <v>2</v>
      </c>
      <c r="M25" s="444">
        <f t="shared" si="0"/>
        <v>0</v>
      </c>
      <c r="N25" s="444">
        <f t="shared" si="0"/>
        <v>1</v>
      </c>
      <c r="AB25" s="425" t="s">
        <v>322</v>
      </c>
      <c r="AC25" s="442">
        <f t="shared" si="1"/>
        <v>-1</v>
      </c>
      <c r="AD25" s="442">
        <f t="shared" si="1"/>
        <v>1</v>
      </c>
      <c r="AE25" s="442">
        <f t="shared" si="1"/>
        <v>0</v>
      </c>
    </row>
    <row r="26" spans="2:38">
      <c r="K26" s="425" t="s">
        <v>321</v>
      </c>
      <c r="L26" s="444">
        <f t="shared" si="0"/>
        <v>1</v>
      </c>
      <c r="M26" s="444">
        <f t="shared" si="0"/>
        <v>1</v>
      </c>
      <c r="N26" s="444">
        <f t="shared" si="0"/>
        <v>0</v>
      </c>
      <c r="AB26" s="425" t="s">
        <v>321</v>
      </c>
      <c r="AC26" s="442">
        <f t="shared" si="1"/>
        <v>0</v>
      </c>
      <c r="AD26" s="442">
        <f t="shared" si="1"/>
        <v>1</v>
      </c>
      <c r="AE26" s="442">
        <f t="shared" si="1"/>
        <v>0</v>
      </c>
    </row>
    <row r="27" spans="2:38">
      <c r="K27" s="425" t="s">
        <v>320</v>
      </c>
      <c r="L27" s="444">
        <f t="shared" si="0"/>
        <v>2</v>
      </c>
      <c r="M27" s="444">
        <f t="shared" si="0"/>
        <v>1</v>
      </c>
      <c r="N27" s="444">
        <f t="shared" si="0"/>
        <v>1</v>
      </c>
      <c r="AB27" s="425" t="s">
        <v>320</v>
      </c>
      <c r="AC27" s="442">
        <f t="shared" si="1"/>
        <v>1</v>
      </c>
      <c r="AD27" s="442">
        <f t="shared" si="1"/>
        <v>1</v>
      </c>
      <c r="AE27" s="442">
        <f t="shared" si="1"/>
        <v>1</v>
      </c>
    </row>
    <row r="28" spans="2:38">
      <c r="K28" s="425" t="s">
        <v>319</v>
      </c>
      <c r="L28" s="444">
        <f t="shared" si="0"/>
        <v>0</v>
      </c>
      <c r="M28" s="444">
        <f t="shared" si="0"/>
        <v>0</v>
      </c>
      <c r="N28" s="444">
        <f t="shared" si="0"/>
        <v>0</v>
      </c>
      <c r="AB28" s="425" t="s">
        <v>319</v>
      </c>
      <c r="AC28" s="442">
        <f t="shared" si="1"/>
        <v>0</v>
      </c>
      <c r="AD28" s="442">
        <f t="shared" si="1"/>
        <v>0</v>
      </c>
      <c r="AE28" s="442">
        <f t="shared" si="1"/>
        <v>0</v>
      </c>
    </row>
    <row r="29" spans="2:38">
      <c r="L29" s="433">
        <v>1</v>
      </c>
      <c r="M29" s="487">
        <v>1</v>
      </c>
      <c r="N29" s="487">
        <v>1</v>
      </c>
      <c r="AC29" s="433">
        <v>1</v>
      </c>
      <c r="AD29" s="487">
        <v>1</v>
      </c>
      <c r="AE29" s="487">
        <v>1</v>
      </c>
    </row>
    <row r="31" spans="2:38" ht="16.5" thickBot="1">
      <c r="B31" s="486" t="s">
        <v>318</v>
      </c>
      <c r="K31" s="425" t="s">
        <v>21</v>
      </c>
      <c r="L31" s="465" t="s">
        <v>8</v>
      </c>
      <c r="M31" s="465" t="s">
        <v>8</v>
      </c>
      <c r="N31" s="465" t="s">
        <v>8</v>
      </c>
      <c r="S31" s="425" t="s">
        <v>21</v>
      </c>
      <c r="AC31" s="461" t="s">
        <v>8</v>
      </c>
      <c r="AD31" s="461" t="s">
        <v>8</v>
      </c>
      <c r="AE31" s="461" t="s">
        <v>8</v>
      </c>
      <c r="AJ31" s="425" t="s">
        <v>21</v>
      </c>
    </row>
    <row r="32" spans="2:38">
      <c r="C32" s="425" t="s">
        <v>316</v>
      </c>
      <c r="D32" s="453">
        <v>1</v>
      </c>
      <c r="E32" s="452">
        <v>0</v>
      </c>
      <c r="F32" s="452">
        <v>0</v>
      </c>
      <c r="G32" s="452">
        <v>1</v>
      </c>
      <c r="H32" s="452">
        <v>0</v>
      </c>
      <c r="I32" s="464">
        <v>1</v>
      </c>
      <c r="K32" s="443" t="s">
        <v>10</v>
      </c>
      <c r="L32" s="449" cm="1">
        <f t="array" ref="L32">MMULT($D32:$I32,L$23:L$28)</f>
        <v>2</v>
      </c>
      <c r="M32" s="449" cm="1">
        <f t="array" ref="M32">MMULT($D32:$I32,M$23:M$28)</f>
        <v>1</v>
      </c>
      <c r="N32" s="449" cm="1">
        <f t="array" ref="N32">MMULT($D32:$I32,N$23:N$28)</f>
        <v>0</v>
      </c>
      <c r="S32" s="449">
        <f t="shared" ref="S32:U33" si="2">L32</f>
        <v>2</v>
      </c>
      <c r="T32" s="449">
        <f t="shared" si="2"/>
        <v>1</v>
      </c>
      <c r="U32" s="449">
        <f t="shared" si="2"/>
        <v>0</v>
      </c>
      <c r="AB32" s="443" t="s">
        <v>10</v>
      </c>
      <c r="AC32" s="449" cm="1">
        <f t="array" ref="AC32">MMULT($D32:$I32,AC$23:AC$28)</f>
        <v>1</v>
      </c>
      <c r="AD32" s="449" cm="1">
        <f t="array" ref="AD32">MMULT($D32:$I32,AD$23:AD$28)</f>
        <v>2</v>
      </c>
      <c r="AE32" s="449" cm="1">
        <f t="array" ref="AE32">MMULT($D32:$I32,AE$23:AE$28)</f>
        <v>1</v>
      </c>
      <c r="AJ32" s="449">
        <f t="shared" ref="AJ32:AL33" si="3">AC32</f>
        <v>1</v>
      </c>
      <c r="AK32" s="449">
        <f t="shared" si="3"/>
        <v>2</v>
      </c>
      <c r="AL32" s="449">
        <f t="shared" si="3"/>
        <v>1</v>
      </c>
    </row>
    <row r="33" spans="3:38" ht="16.5" thickBot="1">
      <c r="D33" s="447">
        <v>0</v>
      </c>
      <c r="E33" s="446">
        <v>1</v>
      </c>
      <c r="F33" s="446">
        <v>1</v>
      </c>
      <c r="G33" s="446">
        <v>1</v>
      </c>
      <c r="H33" s="446">
        <v>1</v>
      </c>
      <c r="I33" s="463">
        <v>0</v>
      </c>
      <c r="K33" s="443" t="s">
        <v>10</v>
      </c>
      <c r="L33" s="449" cm="1">
        <f t="array" ref="L33">MMULT($D33:$I33,L$23:L$28)</f>
        <v>5</v>
      </c>
      <c r="M33" s="449" cm="1">
        <f t="array" ref="M33">MMULT($D33:$I33,M$23:M$28)</f>
        <v>3</v>
      </c>
      <c r="N33" s="449" cm="1">
        <f t="array" ref="N33">MMULT($D33:$I33,N$23:N$28)</f>
        <v>3</v>
      </c>
      <c r="S33" s="449">
        <f t="shared" si="2"/>
        <v>5</v>
      </c>
      <c r="T33" s="449">
        <f t="shared" si="2"/>
        <v>3</v>
      </c>
      <c r="U33" s="449">
        <f t="shared" si="2"/>
        <v>3</v>
      </c>
      <c r="AB33" s="443" t="s">
        <v>10</v>
      </c>
      <c r="AC33" s="449" cm="1">
        <f t="array" ref="AC33">MMULT($D33:$I33,AC$23:AC$28)</f>
        <v>1</v>
      </c>
      <c r="AD33" s="449" cm="1">
        <f t="array" ref="AD33">MMULT($D33:$I33,AD$23:AD$28)</f>
        <v>3</v>
      </c>
      <c r="AE33" s="449" cm="1">
        <f t="array" ref="AE33">MMULT($D33:$I33,AE$23:AE$28)</f>
        <v>1</v>
      </c>
      <c r="AJ33" s="449">
        <f t="shared" si="3"/>
        <v>1</v>
      </c>
      <c r="AK33" s="449">
        <f t="shared" si="3"/>
        <v>3</v>
      </c>
      <c r="AL33" s="449">
        <f t="shared" si="3"/>
        <v>1</v>
      </c>
    </row>
    <row r="34" spans="3:38">
      <c r="P34" s="425" t="s">
        <v>315</v>
      </c>
      <c r="S34" s="443" t="s">
        <v>8</v>
      </c>
      <c r="T34" s="443" t="s">
        <v>8</v>
      </c>
      <c r="U34" s="443" t="s">
        <v>8</v>
      </c>
      <c r="AG34" s="425" t="s">
        <v>315</v>
      </c>
      <c r="AJ34" s="443" t="s">
        <v>8</v>
      </c>
      <c r="AK34" s="443" t="s">
        <v>8</v>
      </c>
      <c r="AL34" s="443" t="s">
        <v>8</v>
      </c>
    </row>
    <row r="35" spans="3:38" ht="16.5" thickBot="1">
      <c r="K35" s="425" t="s">
        <v>22</v>
      </c>
      <c r="L35" s="465" t="s">
        <v>8</v>
      </c>
      <c r="M35" s="465" t="s">
        <v>8</v>
      </c>
      <c r="N35" s="465" t="s">
        <v>8</v>
      </c>
      <c r="P35" s="449" cm="1">
        <f t="array" ref="P35:Q37">TRANSPOSE(L36:N37)</f>
        <v>5</v>
      </c>
      <c r="Q35" s="449">
        <v>0</v>
      </c>
      <c r="R35" s="443" t="s">
        <v>10</v>
      </c>
      <c r="S35" s="449" cm="1">
        <f t="array" ref="S35">MMULT($P35:$Q35,S$32:S$33)</f>
        <v>10</v>
      </c>
      <c r="T35" s="449" cm="1">
        <f t="array" ref="T35">MMULT($P35:$Q35,T$32:T$33)</f>
        <v>5</v>
      </c>
      <c r="U35" s="449" cm="1">
        <f t="array" ref="U35">MMULT($P35:$Q35,U$32:U$33)</f>
        <v>0</v>
      </c>
      <c r="V35" s="425" t="s">
        <v>314</v>
      </c>
      <c r="AC35" s="461" t="s">
        <v>8</v>
      </c>
      <c r="AD35" s="461" t="s">
        <v>8</v>
      </c>
      <c r="AE35" s="461" t="s">
        <v>8</v>
      </c>
      <c r="AG35" s="449" cm="1">
        <f t="array" ref="AG35:AH37">TRANSPOSE(AC36:AE37)</f>
        <v>2</v>
      </c>
      <c r="AH35" s="449">
        <v>-3</v>
      </c>
      <c r="AI35" s="443" t="s">
        <v>10</v>
      </c>
      <c r="AJ35" s="449" cm="1">
        <f t="array" ref="AJ35">MMULT($P35:$Q35,AJ$32:AJ$33)</f>
        <v>5</v>
      </c>
      <c r="AK35" s="449" cm="1">
        <f t="array" ref="AK35">MMULT($P35:$Q35,AK$32:AK$33)</f>
        <v>10</v>
      </c>
      <c r="AL35" s="449" cm="1">
        <f t="array" ref="AL35">MMULT($P35:$Q35,AL$32:AL$33)</f>
        <v>5</v>
      </c>
    </row>
    <row r="36" spans="3:38">
      <c r="C36" s="425" t="s">
        <v>313</v>
      </c>
      <c r="D36" s="453">
        <v>1</v>
      </c>
      <c r="E36" s="452">
        <v>1</v>
      </c>
      <c r="F36" s="452">
        <v>1</v>
      </c>
      <c r="G36" s="452">
        <v>0</v>
      </c>
      <c r="H36" s="452">
        <v>1</v>
      </c>
      <c r="I36" s="464">
        <v>-1</v>
      </c>
      <c r="K36" s="443" t="s">
        <v>10</v>
      </c>
      <c r="L36" s="449" cm="1">
        <f t="array" ref="L36">MMULT($D36:$I36,L$23:L$28)</f>
        <v>5</v>
      </c>
      <c r="M36" s="449" cm="1">
        <f t="array" ref="M36">MMULT($D36:$I36,M$23:M$28)</f>
        <v>2</v>
      </c>
      <c r="N36" s="449" cm="1">
        <f t="array" ref="N36">MMULT($D36:$I36,N$23:N$28)</f>
        <v>3</v>
      </c>
      <c r="P36" s="449">
        <v>2</v>
      </c>
      <c r="Q36" s="449">
        <v>0</v>
      </c>
      <c r="R36" s="443" t="s">
        <v>10</v>
      </c>
      <c r="S36" s="449" cm="1">
        <f t="array" ref="S36">MMULT($P36:$Q36,S$32:S$33)</f>
        <v>4</v>
      </c>
      <c r="T36" s="449" cm="1">
        <f t="array" ref="T36">MMULT($P36:$Q36,T$32:T$33)</f>
        <v>2</v>
      </c>
      <c r="U36" s="449" cm="1">
        <f t="array" ref="U36">MMULT($P36:$Q36,U$32:U$33)</f>
        <v>0</v>
      </c>
      <c r="V36" s="425" t="s">
        <v>312</v>
      </c>
      <c r="AB36" s="443" t="s">
        <v>10</v>
      </c>
      <c r="AC36" s="449" cm="1">
        <f t="array" ref="AC36">MMULT($D36:$I36,AC$23:AC$28)</f>
        <v>2</v>
      </c>
      <c r="AD36" s="449" cm="1">
        <f t="array" ref="AD36">MMULT($D36:$I36,AD$23:AD$28)</f>
        <v>3</v>
      </c>
      <c r="AE36" s="449" cm="1">
        <f t="array" ref="AE36">MMULT($D36:$I36,AE$23:AE$28)</f>
        <v>2</v>
      </c>
      <c r="AG36" s="449">
        <v>3</v>
      </c>
      <c r="AH36" s="449">
        <v>0</v>
      </c>
      <c r="AI36" s="443" t="s">
        <v>10</v>
      </c>
      <c r="AJ36" s="449" cm="1">
        <f t="array" ref="AJ36">MMULT($P36:$Q36,AJ$32:AJ$33)</f>
        <v>2</v>
      </c>
      <c r="AK36" s="449" cm="1">
        <f t="array" ref="AK36">MMULT($P36:$Q36,AK$32:AK$33)</f>
        <v>4</v>
      </c>
      <c r="AL36" s="449" cm="1">
        <f t="array" ref="AL36">MMULT($P36:$Q36,AL$32:AL$33)</f>
        <v>2</v>
      </c>
    </row>
    <row r="37" spans="3:38" ht="16.5" thickBot="1">
      <c r="D37" s="447">
        <v>-1</v>
      </c>
      <c r="E37" s="446">
        <v>0</v>
      </c>
      <c r="F37" s="446">
        <v>1</v>
      </c>
      <c r="G37" s="446">
        <v>1</v>
      </c>
      <c r="H37" s="446">
        <v>-1</v>
      </c>
      <c r="I37" s="463">
        <v>0</v>
      </c>
      <c r="K37" s="443" t="s">
        <v>10</v>
      </c>
      <c r="L37" s="449" cm="1">
        <f t="array" ref="L37">MMULT($D37:$I37,L$23:L$28)</f>
        <v>0</v>
      </c>
      <c r="M37" s="449" cm="1">
        <f t="array" ref="M37">MMULT($D37:$I37,M$23:M$28)</f>
        <v>0</v>
      </c>
      <c r="N37" s="449" cm="1">
        <f t="array" ref="N37">MMULT($D37:$I37,N$23:N$28)</f>
        <v>0</v>
      </c>
      <c r="P37" s="449">
        <v>3</v>
      </c>
      <c r="Q37" s="449">
        <v>0</v>
      </c>
      <c r="R37" s="443" t="s">
        <v>10</v>
      </c>
      <c r="S37" s="449" cm="1">
        <f t="array" ref="S37">MMULT($P37:$Q37,S$32:S$33)</f>
        <v>6</v>
      </c>
      <c r="T37" s="449" cm="1">
        <f t="array" ref="T37">MMULT($P37:$Q37,T$32:T$33)</f>
        <v>3</v>
      </c>
      <c r="U37" s="449" cm="1">
        <f t="array" ref="U37">MMULT($P37:$Q37,U$32:U$33)</f>
        <v>0</v>
      </c>
      <c r="AB37" s="443" t="s">
        <v>10</v>
      </c>
      <c r="AC37" s="449" cm="1">
        <f t="array" ref="AC37">MMULT($D37:$I37,AC$23:AC$28)</f>
        <v>-3</v>
      </c>
      <c r="AD37" s="449" cm="1">
        <f t="array" ref="AD37">MMULT($D37:$I37,AD$23:AD$28)</f>
        <v>0</v>
      </c>
      <c r="AE37" s="449" cm="1">
        <f t="array" ref="AE37">MMULT($D37:$I37,AE$23:AE$28)</f>
        <v>-2</v>
      </c>
      <c r="AG37" s="449">
        <v>2</v>
      </c>
      <c r="AH37" s="449">
        <v>-2</v>
      </c>
      <c r="AI37" s="443" t="s">
        <v>10</v>
      </c>
      <c r="AJ37" s="449" cm="1">
        <f t="array" ref="AJ37">MMULT($P37:$Q37,AJ$32:AJ$33)</f>
        <v>3</v>
      </c>
      <c r="AK37" s="449" cm="1">
        <f t="array" ref="AK37">MMULT($P37:$Q37,AK$32:AK$33)</f>
        <v>6</v>
      </c>
      <c r="AL37" s="449" cm="1">
        <f t="array" ref="AL37">MMULT($P37:$Q37,AL$32:AL$33)</f>
        <v>3</v>
      </c>
    </row>
    <row r="39" spans="3:38" ht="16.5" thickBot="1">
      <c r="S39" s="480" t="s">
        <v>8</v>
      </c>
      <c r="T39" s="480" t="s">
        <v>8</v>
      </c>
      <c r="U39" s="480" t="s">
        <v>8</v>
      </c>
    </row>
    <row r="40" spans="3:38" ht="16.5" thickBot="1">
      <c r="F40" s="479">
        <v>1</v>
      </c>
      <c r="G40" s="478">
        <v>2</v>
      </c>
      <c r="H40" s="478">
        <v>0</v>
      </c>
      <c r="I40" s="477">
        <v>0</v>
      </c>
      <c r="J40" s="433"/>
      <c r="K40" s="433"/>
      <c r="L40" s="433"/>
      <c r="M40" s="433"/>
      <c r="N40" s="433"/>
      <c r="O40" s="433"/>
      <c r="P40" s="433"/>
      <c r="Q40" s="433"/>
      <c r="R40" s="443" t="s">
        <v>10</v>
      </c>
      <c r="S40" s="476" cm="1">
        <f t="array" ref="S40">MMULT($F40:$I40,S$6:S$9)</f>
        <v>1</v>
      </c>
      <c r="T40" s="476" cm="1">
        <f t="array" ref="T40">MMULT($F40:$I40,T$6:T$9)</f>
        <v>2</v>
      </c>
      <c r="U40" s="476" cm="1">
        <f t="array" ref="U40">MMULT($F40:$I40,U$6:U$9)</f>
        <v>3</v>
      </c>
      <c r="V40" s="425" t="s">
        <v>311</v>
      </c>
      <c r="AI40" s="468" t="s">
        <v>303</v>
      </c>
      <c r="AJ40" s="476">
        <f t="shared" ref="AJ40:AL42" si="4">S40</f>
        <v>1</v>
      </c>
      <c r="AK40" s="476">
        <f t="shared" si="4"/>
        <v>2</v>
      </c>
      <c r="AL40" s="476">
        <f t="shared" si="4"/>
        <v>3</v>
      </c>
    </row>
    <row r="41" spans="3:38" ht="16.5" thickBot="1">
      <c r="F41" s="433"/>
      <c r="G41" s="433"/>
      <c r="H41" s="433"/>
      <c r="I41" s="433"/>
      <c r="J41" s="475">
        <v>0</v>
      </c>
      <c r="K41" s="474">
        <v>1</v>
      </c>
      <c r="L41" s="474">
        <v>1</v>
      </c>
      <c r="M41" s="473">
        <v>0</v>
      </c>
      <c r="N41" s="433"/>
      <c r="O41" s="433"/>
      <c r="P41" s="433"/>
      <c r="Q41" s="433"/>
      <c r="R41" s="443" t="s">
        <v>10</v>
      </c>
      <c r="S41" s="472" cm="1">
        <f t="array" ref="S41">MMULT($J41:$M41,S$11:S$14)</f>
        <v>1</v>
      </c>
      <c r="T41" s="472" cm="1">
        <f t="array" ref="T41">MMULT($J41:$M41,T$11:T$14)</f>
        <v>1</v>
      </c>
      <c r="U41" s="472" cm="1">
        <f t="array" ref="U41">MMULT($J41:$M41,U$11:U$14)</f>
        <v>2</v>
      </c>
      <c r="AI41" s="468" t="s">
        <v>303</v>
      </c>
      <c r="AJ41" s="472">
        <f t="shared" si="4"/>
        <v>1</v>
      </c>
      <c r="AK41" s="472">
        <f t="shared" si="4"/>
        <v>1</v>
      </c>
      <c r="AL41" s="472">
        <f t="shared" si="4"/>
        <v>2</v>
      </c>
    </row>
    <row r="42" spans="3:38" ht="16.5" thickBot="1">
      <c r="F42" s="433"/>
      <c r="G42" s="433"/>
      <c r="H42" s="433"/>
      <c r="I42" s="433"/>
      <c r="J42" s="433"/>
      <c r="K42" s="433"/>
      <c r="L42" s="433"/>
      <c r="M42" s="433"/>
      <c r="N42" s="471">
        <v>0</v>
      </c>
      <c r="O42" s="470">
        <v>1</v>
      </c>
      <c r="P42" s="470">
        <v>0</v>
      </c>
      <c r="Q42" s="469">
        <v>-1</v>
      </c>
      <c r="R42" s="443" t="s">
        <v>10</v>
      </c>
      <c r="S42" s="467" cm="1">
        <f t="array" ref="S42">MMULT($N42:$Q42,S$16:S$19)</f>
        <v>0</v>
      </c>
      <c r="T42" s="467" cm="1">
        <f t="array" ref="T42">MMULT($N42:$Q42,T$16:T$19)</f>
        <v>0</v>
      </c>
      <c r="U42" s="467" cm="1">
        <f t="array" ref="U42">MMULT($N42:$Q42,U$16:U$19)</f>
        <v>-1</v>
      </c>
      <c r="AI42" s="468" t="s">
        <v>303</v>
      </c>
      <c r="AJ42" s="467">
        <f t="shared" si="4"/>
        <v>0</v>
      </c>
      <c r="AK42" s="467">
        <f t="shared" si="4"/>
        <v>0</v>
      </c>
      <c r="AL42" s="467">
        <f t="shared" si="4"/>
        <v>-1</v>
      </c>
    </row>
    <row r="44" spans="3:38">
      <c r="S44" s="449">
        <f t="shared" ref="S44:U46" si="5">S35+S40</f>
        <v>11</v>
      </c>
      <c r="T44" s="449">
        <f t="shared" si="5"/>
        <v>7</v>
      </c>
      <c r="U44" s="449">
        <f t="shared" si="5"/>
        <v>3</v>
      </c>
      <c r="V44" s="425" t="s">
        <v>310</v>
      </c>
      <c r="AJ44" s="449">
        <f t="shared" ref="AJ44:AL46" si="6">AJ35+AJ40</f>
        <v>6</v>
      </c>
      <c r="AK44" s="449">
        <f t="shared" si="6"/>
        <v>12</v>
      </c>
      <c r="AL44" s="449">
        <f t="shared" si="6"/>
        <v>8</v>
      </c>
    </row>
    <row r="45" spans="3:38">
      <c r="S45" s="449">
        <f t="shared" si="5"/>
        <v>5</v>
      </c>
      <c r="T45" s="449">
        <f t="shared" si="5"/>
        <v>3</v>
      </c>
      <c r="U45" s="449">
        <f t="shared" si="5"/>
        <v>2</v>
      </c>
      <c r="AJ45" s="449">
        <f t="shared" si="6"/>
        <v>3</v>
      </c>
      <c r="AK45" s="449">
        <f t="shared" si="6"/>
        <v>5</v>
      </c>
      <c r="AL45" s="449">
        <f t="shared" si="6"/>
        <v>4</v>
      </c>
    </row>
    <row r="46" spans="3:38">
      <c r="S46" s="449">
        <f t="shared" si="5"/>
        <v>6</v>
      </c>
      <c r="T46" s="449">
        <f t="shared" si="5"/>
        <v>3</v>
      </c>
      <c r="U46" s="449">
        <f t="shared" si="5"/>
        <v>-1</v>
      </c>
      <c r="AJ46" s="449">
        <f t="shared" si="6"/>
        <v>3</v>
      </c>
      <c r="AK46" s="449">
        <f t="shared" si="6"/>
        <v>6</v>
      </c>
      <c r="AL46" s="449">
        <f t="shared" si="6"/>
        <v>2</v>
      </c>
    </row>
    <row r="47" spans="3:38">
      <c r="P47" s="425" t="s">
        <v>96</v>
      </c>
      <c r="AG47" s="425" t="s">
        <v>96</v>
      </c>
    </row>
    <row r="48" spans="3:38">
      <c r="S48" s="466" cm="1">
        <f t="array" ref="S48">EXP(S44)/SUM(EXP(S$44:S$46))</f>
        <v>0.99086747258217256</v>
      </c>
      <c r="T48" s="466" cm="1">
        <f t="array" ref="T48">EXP(T44)/SUM(EXP(T$44:T$46))</f>
        <v>0.96466315597190389</v>
      </c>
      <c r="U48" s="466" cm="1">
        <f t="array" ref="U48">EXP(U44)/SUM(EXP(U$44:U$46))</f>
        <v>0.72139918427396854</v>
      </c>
      <c r="V48" s="425" t="s">
        <v>309</v>
      </c>
      <c r="AJ48" s="466" cm="1">
        <f t="array" ref="AJ48">EXP(AJ44)/SUM(EXP(AJ$44:AJ$46))</f>
        <v>0.90944299851274191</v>
      </c>
      <c r="AK48" s="466" cm="1">
        <f t="array" ref="AK48">EXP(AK44)/SUM(EXP(AK$44:AK$46))</f>
        <v>0.99662082340930014</v>
      </c>
      <c r="AL48" s="466" cm="1">
        <f t="array" ref="AL48">EXP(AL44)/SUM(EXP(AL$44:AL$46))</f>
        <v>0.97962920716707946</v>
      </c>
    </row>
    <row r="49" spans="2:38">
      <c r="S49" s="466" cm="1">
        <f t="array" ref="S49">EXP(S45)/SUM(EXP(S$44:S$46))</f>
        <v>2.4561149044509535E-3</v>
      </c>
      <c r="T49" s="466" cm="1">
        <f t="array" ref="T49">EXP(T45)/SUM(EXP(T$44:T$46))</f>
        <v>1.7668422014048051E-2</v>
      </c>
      <c r="U49" s="466" cm="1">
        <f t="array" ref="U49">EXP(U45)/SUM(EXP(U$44:U$46))</f>
        <v>0.26538792877224193</v>
      </c>
      <c r="AJ49" s="466" cm="1">
        <f t="array" ref="AJ49">EXP(AJ45)/SUM(EXP(AJ$44:AJ$46))</f>
        <v>4.5278500743629074E-2</v>
      </c>
      <c r="AK49" s="466" cm="1">
        <f t="array" ref="AK49">EXP(AK45)/SUM(EXP(AK$44:AK$46))</f>
        <v>9.0880055536303309E-4</v>
      </c>
      <c r="AL49" s="466" cm="1">
        <f t="array" ref="AL49">EXP(AL45)/SUM(EXP(AL$44:AL$46))</f>
        <v>1.7942534803329194E-2</v>
      </c>
    </row>
    <row r="50" spans="2:38">
      <c r="S50" s="466" cm="1">
        <f t="array" ref="S50">EXP(S46)/SUM(EXP(S$44:S$46))</f>
        <v>6.6764125133764512E-3</v>
      </c>
      <c r="T50" s="466" cm="1">
        <f t="array" ref="T50">EXP(T46)/SUM(EXP(T$44:T$46))</f>
        <v>1.7668422014048051E-2</v>
      </c>
      <c r="U50" s="466" cm="1">
        <f t="array" ref="U50">EXP(U46)/SUM(EXP(U$44:U$46))</f>
        <v>1.3212886953789414E-2</v>
      </c>
      <c r="AJ50" s="466" cm="1">
        <f t="array" ref="AJ50">EXP(AJ46)/SUM(EXP(AJ$44:AJ$46))</f>
        <v>4.5278500743629074E-2</v>
      </c>
      <c r="AK50" s="466" cm="1">
        <f t="array" ref="AK50">EXP(AK46)/SUM(EXP(AK$44:AK$46))</f>
        <v>2.4703760353368214E-3</v>
      </c>
      <c r="AL50" s="466" cm="1">
        <f t="array" ref="AL50">EXP(AL46)/SUM(EXP(AL$44:AL$46))</f>
        <v>2.4282580295913372E-3</v>
      </c>
    </row>
    <row r="51" spans="2:38" ht="16.5" thickBot="1">
      <c r="K51" s="425" t="s">
        <v>39</v>
      </c>
      <c r="L51" s="465" t="s">
        <v>8</v>
      </c>
      <c r="M51" s="465" t="s">
        <v>8</v>
      </c>
      <c r="N51" s="465" t="s">
        <v>8</v>
      </c>
      <c r="S51" s="443" t="s">
        <v>8</v>
      </c>
      <c r="T51" s="443" t="s">
        <v>8</v>
      </c>
      <c r="U51" s="443" t="s">
        <v>8</v>
      </c>
      <c r="AB51" s="425" t="s">
        <v>39</v>
      </c>
      <c r="AC51" s="461" t="s">
        <v>8</v>
      </c>
      <c r="AD51" s="461" t="s">
        <v>8</v>
      </c>
      <c r="AE51" s="461" t="s">
        <v>8</v>
      </c>
      <c r="AJ51" s="443" t="s">
        <v>8</v>
      </c>
      <c r="AK51" s="443" t="s">
        <v>8</v>
      </c>
      <c r="AL51" s="443" t="s">
        <v>8</v>
      </c>
    </row>
    <row r="52" spans="2:38">
      <c r="C52" s="425" t="s">
        <v>308</v>
      </c>
      <c r="D52" s="453">
        <v>1</v>
      </c>
      <c r="E52" s="452">
        <v>0</v>
      </c>
      <c r="F52" s="452">
        <v>1</v>
      </c>
      <c r="G52" s="452">
        <v>0</v>
      </c>
      <c r="H52" s="452">
        <v>1</v>
      </c>
      <c r="I52" s="464">
        <v>1</v>
      </c>
      <c r="K52" s="443" t="s">
        <v>10</v>
      </c>
      <c r="L52" s="449" cm="1">
        <f t="array" ref="L52">MMULT($D52:$I52,L$23:L$28)</f>
        <v>5</v>
      </c>
      <c r="M52" s="449" cm="1">
        <f t="array" ref="M52">MMULT($D52:$I52,M$23:M$28)</f>
        <v>1</v>
      </c>
      <c r="N52" s="449" cm="1">
        <f t="array" ref="N52">MMULT($D52:$I52,N$23:N$28)</f>
        <v>2</v>
      </c>
      <c r="R52" s="443" t="s">
        <v>10</v>
      </c>
      <c r="S52" s="449" cm="1">
        <f t="array" ref="S52">MMULT($L52:$N52,S$48:S$50)</f>
        <v>4.9701463028420667</v>
      </c>
      <c r="T52" s="449" cm="1">
        <f t="array" ref="T52">MMULT($L52:$N52,T$48:T$50)</f>
        <v>4.8763210459016637</v>
      </c>
      <c r="U52" s="449" cm="1">
        <f t="array" ref="U52">MMULT($L52:$N52,U$48:U$50)</f>
        <v>3.898809624049663</v>
      </c>
      <c r="V52" s="425" t="s">
        <v>299</v>
      </c>
      <c r="AB52" s="443" t="s">
        <v>10</v>
      </c>
      <c r="AC52" s="449" cm="1">
        <f t="array" ref="AC52">MMULT($D52:$I52,AC$23:AC$28)</f>
        <v>1</v>
      </c>
      <c r="AD52" s="449" cm="1">
        <f t="array" ref="AD52">MMULT($D52:$I52,AD$23:AD$28)</f>
        <v>3</v>
      </c>
      <c r="AE52" s="449" cm="1">
        <f t="array" ref="AE52">MMULT($D52:$I52,AE$23:AE$28)</f>
        <v>2</v>
      </c>
      <c r="AJ52" s="449" cm="1">
        <f t="array" ref="AJ52">MMULT($AC52:$AE52,AJ$48:AJ$50)</f>
        <v>1.1358355022308873</v>
      </c>
      <c r="AK52" s="449" cm="1">
        <f t="array" ref="AK52">MMULT($AC52:$AE52,AK$48:AK$50)</f>
        <v>1.0042879771460629</v>
      </c>
      <c r="AL52" s="449" cm="1">
        <f t="array" ref="AL52">MMULT($AC52:$AE52,AL$48:AL$50)</f>
        <v>1.0383133276362497</v>
      </c>
    </row>
    <row r="53" spans="2:38" ht="16.5" thickBot="1">
      <c r="D53" s="447">
        <v>0</v>
      </c>
      <c r="E53" s="446">
        <v>0</v>
      </c>
      <c r="F53" s="446">
        <v>1</v>
      </c>
      <c r="G53" s="446">
        <v>1</v>
      </c>
      <c r="H53" s="446">
        <v>0</v>
      </c>
      <c r="I53" s="463">
        <v>-1</v>
      </c>
      <c r="K53" s="443" t="s">
        <v>10</v>
      </c>
      <c r="L53" s="449" cm="1">
        <f t="array" ref="L53">MMULT($D53:$I53,L$23:L$28)</f>
        <v>3</v>
      </c>
      <c r="M53" s="449" cm="1">
        <f t="array" ref="M53">MMULT($D53:$I53,M$23:M$28)</f>
        <v>1</v>
      </c>
      <c r="N53" s="449" cm="1">
        <f t="array" ref="N53">MMULT($D53:$I53,N$23:N$28)</f>
        <v>1</v>
      </c>
      <c r="R53" s="443" t="s">
        <v>10</v>
      </c>
      <c r="S53" s="449" cm="1">
        <f t="array" ref="S53">MMULT($L53:$N53,S$48:S$50)</f>
        <v>2.9817349451643449</v>
      </c>
      <c r="T53" s="449" cm="1">
        <f t="array" ref="T53">MMULT($L53:$N53,T$48:T$50)</f>
        <v>2.9293263119438082</v>
      </c>
      <c r="U53" s="449" cm="1">
        <f t="array" ref="U53">MMULT($L53:$N53,U$48:U$50)</f>
        <v>2.4427983685479369</v>
      </c>
      <c r="AB53" s="443" t="s">
        <v>10</v>
      </c>
      <c r="AC53" s="449" cm="1">
        <f t="array" ref="AC53">MMULT($D53:$I53,AC$23:AC$28)</f>
        <v>-1</v>
      </c>
      <c r="AD53" s="449" cm="1">
        <f t="array" ref="AD53">MMULT($D53:$I53,AD$23:AD$28)</f>
        <v>2</v>
      </c>
      <c r="AE53" s="449" cm="1">
        <f t="array" ref="AE53">MMULT($D53:$I53,AE$23:AE$28)</f>
        <v>0</v>
      </c>
      <c r="AJ53" s="449" cm="1">
        <f t="array" ref="AJ53">MMULT($AC53:$AE53,AJ$48:AJ$50)</f>
        <v>-0.81888599702548381</v>
      </c>
      <c r="AK53" s="449" cm="1">
        <f t="array" ref="AK53">MMULT($AC53:$AE53,AK$48:AK$50)</f>
        <v>-0.9948032222985741</v>
      </c>
      <c r="AL53" s="449" cm="1">
        <f t="array" ref="AL53">MMULT($AC53:$AE53,AL$48:AL$50)</f>
        <v>-0.94374413756042108</v>
      </c>
    </row>
    <row r="54" spans="2:38" ht="16.5" thickBot="1">
      <c r="K54" s="425" t="s">
        <v>307</v>
      </c>
      <c r="L54" s="462" t="s">
        <v>8</v>
      </c>
      <c r="M54" s="462" t="s">
        <v>8</v>
      </c>
      <c r="N54" s="462" t="s">
        <v>8</v>
      </c>
      <c r="S54" s="425" t="s">
        <v>306</v>
      </c>
      <c r="T54" s="425" t="s">
        <v>306</v>
      </c>
      <c r="U54" s="425" t="s">
        <v>306</v>
      </c>
      <c r="AB54" s="425" t="s">
        <v>307</v>
      </c>
      <c r="AC54" s="461" t="s">
        <v>8</v>
      </c>
      <c r="AD54" s="461" t="s">
        <v>8</v>
      </c>
      <c r="AE54" s="461" t="s">
        <v>8</v>
      </c>
      <c r="AJ54" s="425" t="s">
        <v>306</v>
      </c>
      <c r="AK54" s="425" t="s">
        <v>306</v>
      </c>
      <c r="AL54" s="425" t="s">
        <v>306</v>
      </c>
    </row>
    <row r="55" spans="2:38">
      <c r="C55" s="425" t="s">
        <v>305</v>
      </c>
      <c r="D55" s="453">
        <v>1</v>
      </c>
      <c r="E55" s="452">
        <v>1</v>
      </c>
      <c r="F55" s="452">
        <v>0</v>
      </c>
      <c r="G55" s="452">
        <v>0</v>
      </c>
      <c r="H55" s="452">
        <v>1</v>
      </c>
      <c r="I55" s="452">
        <v>1</v>
      </c>
      <c r="J55" s="460">
        <v>-1</v>
      </c>
      <c r="K55" s="443" t="s">
        <v>10</v>
      </c>
      <c r="L55" s="449" cm="1">
        <f t="array" ref="L55">MMULT($D55:$J55,L$23:L$29)</f>
        <v>2</v>
      </c>
      <c r="M55" s="449" cm="1">
        <f t="array" ref="M55">MMULT($D55:$J55,M$23:M$29)</f>
        <v>1</v>
      </c>
      <c r="N55" s="449" cm="1">
        <f t="array" ref="N55">MMULT($D55:$J55,N$23:N$29)</f>
        <v>1</v>
      </c>
      <c r="P55" s="425" t="s">
        <v>304</v>
      </c>
      <c r="R55" s="443" t="s">
        <v>9</v>
      </c>
      <c r="S55" s="457">
        <f t="shared" ref="S55:U56" si="7">1/(1+EXP(-L55))</f>
        <v>0.88079707797788231</v>
      </c>
      <c r="T55" s="457">
        <f t="shared" si="7"/>
        <v>0.7310585786300049</v>
      </c>
      <c r="U55" s="457">
        <f t="shared" si="7"/>
        <v>0.7310585786300049</v>
      </c>
      <c r="AB55" s="443" t="s">
        <v>10</v>
      </c>
      <c r="AC55" s="449" cm="1">
        <f t="array" ref="AC55">MMULT($D55:$J55,AC$23:AC$29)</f>
        <v>2</v>
      </c>
      <c r="AD55" s="449" cm="1">
        <f t="array" ref="AD55">MMULT($D55:$J55,AD$23:AD$29)</f>
        <v>1</v>
      </c>
      <c r="AE55" s="449" cm="1">
        <f t="array" ref="AE55">MMULT($D55:$J55,AE$23:AE$29)</f>
        <v>1</v>
      </c>
      <c r="AI55" s="458" t="s">
        <v>303</v>
      </c>
      <c r="AJ55" s="457">
        <f t="shared" ref="AJ55:AL56" si="8">1/(1+EXP(-AC55))</f>
        <v>0.88079707797788231</v>
      </c>
      <c r="AK55" s="457">
        <f t="shared" si="8"/>
        <v>0.7310585786300049</v>
      </c>
      <c r="AL55" s="457">
        <f t="shared" si="8"/>
        <v>0.7310585786300049</v>
      </c>
    </row>
    <row r="56" spans="2:38" ht="16.5" thickBot="1">
      <c r="D56" s="447">
        <v>0</v>
      </c>
      <c r="E56" s="446">
        <v>1</v>
      </c>
      <c r="F56" s="446">
        <v>1</v>
      </c>
      <c r="G56" s="446">
        <v>0</v>
      </c>
      <c r="H56" s="446">
        <v>0</v>
      </c>
      <c r="I56" s="446">
        <v>-1</v>
      </c>
      <c r="J56" s="459">
        <v>-3</v>
      </c>
      <c r="K56" s="443" t="s">
        <v>10</v>
      </c>
      <c r="L56" s="449" cm="1">
        <f t="array" ref="L56">MMULT($D56:$J56,L$23:L$29)</f>
        <v>-1</v>
      </c>
      <c r="M56" s="449" cm="1">
        <f t="array" ref="M56">MMULT($D56:$J56,M$23:M$29)</f>
        <v>-2</v>
      </c>
      <c r="N56" s="449">
        <v>0</v>
      </c>
      <c r="Q56" s="443"/>
      <c r="R56" s="443" t="s">
        <v>9</v>
      </c>
      <c r="S56" s="457">
        <f t="shared" si="7"/>
        <v>0.2689414213699951</v>
      </c>
      <c r="T56" s="457">
        <f t="shared" si="7"/>
        <v>0.11920292202211755</v>
      </c>
      <c r="U56" s="457">
        <f t="shared" si="7"/>
        <v>0.5</v>
      </c>
      <c r="AB56" s="443" t="s">
        <v>10</v>
      </c>
      <c r="AC56" s="449" cm="1">
        <f t="array" ref="AC56">MMULT($D56:$J56,AC$23:AC$29)</f>
        <v>-3</v>
      </c>
      <c r="AD56" s="449" cm="1">
        <f t="array" ref="AD56">MMULT($D56:$J56,AD$23:AD$29)</f>
        <v>-2</v>
      </c>
      <c r="AE56" s="449" cm="1">
        <f t="array" ref="AE56">MMULT($D56:$J56,AE$23:AE$29)</f>
        <v>-3</v>
      </c>
      <c r="AI56" s="458" t="s">
        <v>303</v>
      </c>
      <c r="AJ56" s="457">
        <f t="shared" si="8"/>
        <v>4.7425873177566781E-2</v>
      </c>
      <c r="AK56" s="457">
        <f t="shared" si="8"/>
        <v>0.11920292202211755</v>
      </c>
      <c r="AL56" s="457">
        <f t="shared" si="8"/>
        <v>4.7425873177566781E-2</v>
      </c>
    </row>
    <row r="57" spans="2:38">
      <c r="S57" s="443" t="s">
        <v>8</v>
      </c>
      <c r="T57" s="443" t="s">
        <v>8</v>
      </c>
      <c r="U57" s="443" t="s">
        <v>8</v>
      </c>
      <c r="AJ57" s="443" t="s">
        <v>8</v>
      </c>
      <c r="AK57" s="443" t="s">
        <v>8</v>
      </c>
      <c r="AL57" s="443" t="s">
        <v>8</v>
      </c>
    </row>
    <row r="58" spans="2:38">
      <c r="S58" s="455">
        <f t="shared" ref="S58:U59" si="9">S52*S55</f>
        <v>4.3776903406658674</v>
      </c>
      <c r="T58" s="455">
        <f t="shared" si="9"/>
        <v>3.5648763327604494</v>
      </c>
      <c r="U58" s="455">
        <f t="shared" si="9"/>
        <v>2.8502582221067305</v>
      </c>
      <c r="V58" s="425" t="s">
        <v>302</v>
      </c>
      <c r="AJ58" s="455">
        <f t="shared" ref="AJ58:AL59" si="10">AJ52*AJ55</f>
        <v>1.0004405914285059</v>
      </c>
      <c r="AK58" s="455">
        <f t="shared" si="10"/>
        <v>0.73419334110760359</v>
      </c>
      <c r="AL58" s="455">
        <f t="shared" si="10"/>
        <v>0.75906786547434735</v>
      </c>
    </row>
    <row r="59" spans="2:38">
      <c r="S59" s="455">
        <f t="shared" si="9"/>
        <v>0.80191203430108338</v>
      </c>
      <c r="T59" s="455">
        <f t="shared" si="9"/>
        <v>0.34918425593997493</v>
      </c>
      <c r="U59" s="455">
        <f t="shared" si="9"/>
        <v>1.2213991842739684</v>
      </c>
      <c r="V59" s="425" t="s">
        <v>299</v>
      </c>
      <c r="AJ59" s="455">
        <f t="shared" si="10"/>
        <v>-3.8836383441815926E-2</v>
      </c>
      <c r="AK59" s="455">
        <f t="shared" si="10"/>
        <v>-0.11858345093500819</v>
      </c>
      <c r="AL59" s="455">
        <f t="shared" si="10"/>
        <v>-4.4757889780012668E-2</v>
      </c>
    </row>
    <row r="62" spans="2:38" ht="16.5" thickBot="1">
      <c r="B62" s="485" t="s">
        <v>317</v>
      </c>
      <c r="K62" s="425" t="s">
        <v>21</v>
      </c>
      <c r="L62" s="465" t="s">
        <v>8</v>
      </c>
      <c r="M62" s="465" t="s">
        <v>8</v>
      </c>
      <c r="N62" s="465" t="s">
        <v>8</v>
      </c>
      <c r="S62" s="425" t="s">
        <v>21</v>
      </c>
      <c r="AC62" s="461" t="s">
        <v>8</v>
      </c>
      <c r="AD62" s="461" t="s">
        <v>8</v>
      </c>
      <c r="AE62" s="461" t="s">
        <v>8</v>
      </c>
      <c r="AJ62" s="425" t="s">
        <v>21</v>
      </c>
    </row>
    <row r="63" spans="2:38">
      <c r="C63" s="425" t="s">
        <v>316</v>
      </c>
      <c r="D63" s="453">
        <v>1</v>
      </c>
      <c r="E63" s="452">
        <v>1</v>
      </c>
      <c r="F63" s="452">
        <v>0</v>
      </c>
      <c r="G63" s="452">
        <v>1</v>
      </c>
      <c r="H63" s="452">
        <v>0</v>
      </c>
      <c r="I63" s="464">
        <v>1</v>
      </c>
      <c r="K63" s="443" t="s">
        <v>10</v>
      </c>
      <c r="L63" s="449" cm="1">
        <f t="array" ref="L63">MMULT($D63:$I63,L$23:L$28)</f>
        <v>2</v>
      </c>
      <c r="M63" s="449" cm="1">
        <f t="array" ref="M63">MMULT($D63:$I63,M$23:M$28)</f>
        <v>2</v>
      </c>
      <c r="N63" s="449" cm="1">
        <f t="array" ref="N63">MMULT($D63:$I63,N$23:N$28)</f>
        <v>1</v>
      </c>
      <c r="S63" s="449">
        <f t="shared" ref="S63:U64" si="11">L63</f>
        <v>2</v>
      </c>
      <c r="T63" s="449">
        <f t="shared" si="11"/>
        <v>2</v>
      </c>
      <c r="U63" s="449">
        <f t="shared" si="11"/>
        <v>1</v>
      </c>
      <c r="AB63" s="443" t="s">
        <v>10</v>
      </c>
      <c r="AC63" s="449" cm="1">
        <f t="array" ref="AC63">MMULT($D63:$I63,AC$23:AC$28)</f>
        <v>2</v>
      </c>
      <c r="AD63" s="449" cm="1">
        <f t="array" ref="AD63">MMULT($D63:$I63,AD$23:AD$28)</f>
        <v>2</v>
      </c>
      <c r="AE63" s="449" cm="1">
        <f t="array" ref="AE63">MMULT($D63:$I63,AE$23:AE$28)</f>
        <v>1</v>
      </c>
      <c r="AJ63" s="449">
        <f t="shared" ref="AJ63:AL64" si="12">AC63</f>
        <v>2</v>
      </c>
      <c r="AK63" s="449">
        <f t="shared" si="12"/>
        <v>2</v>
      </c>
      <c r="AL63" s="449">
        <f t="shared" si="12"/>
        <v>1</v>
      </c>
    </row>
    <row r="64" spans="2:38" ht="16.5" thickBot="1">
      <c r="D64" s="447">
        <v>1</v>
      </c>
      <c r="E64" s="446">
        <v>0</v>
      </c>
      <c r="F64" s="446">
        <v>-1</v>
      </c>
      <c r="G64" s="446">
        <v>1</v>
      </c>
      <c r="H64" s="446">
        <v>-1</v>
      </c>
      <c r="I64" s="463">
        <v>0</v>
      </c>
      <c r="K64" s="443" t="s">
        <v>10</v>
      </c>
      <c r="L64" s="449" cm="1">
        <f t="array" ref="L64">MMULT($D64:$I64,L$23:L$28)</f>
        <v>-2</v>
      </c>
      <c r="M64" s="449" cm="1">
        <f t="array" ref="M64">MMULT($D64:$I64,M$23:M$28)</f>
        <v>0</v>
      </c>
      <c r="N64" s="449" cm="1">
        <f t="array" ref="N64">MMULT($D64:$I64,N$23:N$28)</f>
        <v>-2</v>
      </c>
      <c r="S64" s="449">
        <f t="shared" si="11"/>
        <v>-2</v>
      </c>
      <c r="T64" s="449">
        <f t="shared" si="11"/>
        <v>0</v>
      </c>
      <c r="U64" s="449">
        <f t="shared" si="11"/>
        <v>-2</v>
      </c>
      <c r="AB64" s="443" t="s">
        <v>10</v>
      </c>
      <c r="AC64" s="449" cm="1">
        <f t="array" ref="AC64">MMULT($D64:$I64,AC$23:AC$28)</f>
        <v>1</v>
      </c>
      <c r="AD64" s="449" cm="1">
        <f t="array" ref="AD64">MMULT($D64:$I64,AD$23:AD$28)</f>
        <v>0</v>
      </c>
      <c r="AE64" s="449" cm="1">
        <f t="array" ref="AE64">MMULT($D64:$I64,AE$23:AE$28)</f>
        <v>0</v>
      </c>
      <c r="AJ64" s="449">
        <f t="shared" si="12"/>
        <v>1</v>
      </c>
      <c r="AK64" s="449">
        <f t="shared" si="12"/>
        <v>0</v>
      </c>
      <c r="AL64" s="449">
        <f t="shared" si="12"/>
        <v>0</v>
      </c>
    </row>
    <row r="65" spans="3:38">
      <c r="P65" s="425" t="s">
        <v>315</v>
      </c>
      <c r="S65" s="443" t="s">
        <v>8</v>
      </c>
      <c r="T65" s="443" t="s">
        <v>8</v>
      </c>
      <c r="U65" s="443" t="s">
        <v>8</v>
      </c>
      <c r="AG65" s="425" t="s">
        <v>315</v>
      </c>
      <c r="AJ65" s="443" t="s">
        <v>8</v>
      </c>
      <c r="AK65" s="443" t="s">
        <v>8</v>
      </c>
      <c r="AL65" s="443" t="s">
        <v>8</v>
      </c>
    </row>
    <row r="66" spans="3:38" ht="16.5" thickBot="1">
      <c r="K66" s="425" t="s">
        <v>22</v>
      </c>
      <c r="L66" s="465" t="s">
        <v>8</v>
      </c>
      <c r="M66" s="465" t="s">
        <v>8</v>
      </c>
      <c r="N66" s="465" t="s">
        <v>8</v>
      </c>
      <c r="P66" s="449" cm="1">
        <f t="array" ref="P66:Q68">TRANSPOSE(L67:N68)</f>
        <v>4</v>
      </c>
      <c r="Q66" s="449">
        <v>4</v>
      </c>
      <c r="R66" s="443" t="s">
        <v>10</v>
      </c>
      <c r="S66" s="449" cm="1">
        <f t="array" ref="S66">MMULT($P66:$Q66,S$63:S$64)</f>
        <v>0</v>
      </c>
      <c r="T66" s="449" cm="1">
        <f t="array" ref="T66">MMULT($P66:$Q66,T$63:T$64)</f>
        <v>8</v>
      </c>
      <c r="U66" s="449" cm="1">
        <f t="array" ref="U66">MMULT($P66:$Q66,U$63:U$64)</f>
        <v>-4</v>
      </c>
      <c r="V66" s="425" t="s">
        <v>314</v>
      </c>
      <c r="AC66" s="461" t="s">
        <v>8</v>
      </c>
      <c r="AD66" s="461" t="s">
        <v>8</v>
      </c>
      <c r="AE66" s="461" t="s">
        <v>8</v>
      </c>
      <c r="AG66" s="449" cm="1">
        <f t="array" ref="AG66:AH68">TRANSPOSE(AC67:AE68)</f>
        <v>0</v>
      </c>
      <c r="AH66" s="449">
        <v>0</v>
      </c>
      <c r="AI66" s="443" t="s">
        <v>10</v>
      </c>
      <c r="AJ66" s="449" cm="1">
        <f t="array" ref="AJ66">MMULT($P66:$Q66,AJ$63:AJ$64)</f>
        <v>12</v>
      </c>
      <c r="AK66" s="449" cm="1">
        <f t="array" ref="AK66">MMULT($P66:$Q66,AK$63:AK$64)</f>
        <v>8</v>
      </c>
      <c r="AL66" s="449" cm="1">
        <f t="array" ref="AL66">MMULT($P66:$Q66,AL$63:AL$64)</f>
        <v>4</v>
      </c>
    </row>
    <row r="67" spans="3:38" ht="16.5" thickBot="1">
      <c r="C67" s="425" t="s">
        <v>313</v>
      </c>
      <c r="D67" s="484">
        <v>0</v>
      </c>
      <c r="E67" s="483">
        <v>0</v>
      </c>
      <c r="F67" s="483">
        <v>1</v>
      </c>
      <c r="G67" s="483">
        <v>0</v>
      </c>
      <c r="H67" s="483">
        <v>1</v>
      </c>
      <c r="I67" s="482">
        <v>0</v>
      </c>
      <c r="K67" s="443" t="s">
        <v>10</v>
      </c>
      <c r="L67" s="449" cm="1">
        <f t="array" ref="L67">MMULT($D67:$I67,L$23:L$28)</f>
        <v>4</v>
      </c>
      <c r="M67" s="449" cm="1">
        <f t="array" ref="M67">MMULT($D67:$I67,M$23:M$28)</f>
        <v>1</v>
      </c>
      <c r="N67" s="449" cm="1">
        <f t="array" ref="N67">MMULT($D67:$I67,N$23:N$28)</f>
        <v>2</v>
      </c>
      <c r="P67" s="449">
        <v>1</v>
      </c>
      <c r="Q67" s="449">
        <v>1</v>
      </c>
      <c r="R67" s="443" t="s">
        <v>10</v>
      </c>
      <c r="S67" s="449" cm="1">
        <f t="array" ref="S67">MMULT($P67:$Q67,S$63:S$64)</f>
        <v>0</v>
      </c>
      <c r="T67" s="449" cm="1">
        <f t="array" ref="T67">MMULT($P67:$Q67,T$63:T$64)</f>
        <v>2</v>
      </c>
      <c r="U67" s="449" cm="1">
        <f t="array" ref="U67">MMULT($P67:$Q67,U$63:U$64)</f>
        <v>-1</v>
      </c>
      <c r="V67" s="425" t="s">
        <v>312</v>
      </c>
      <c r="AB67" s="443" t="s">
        <v>10</v>
      </c>
      <c r="AC67" s="449" cm="1">
        <f t="array" ref="AC67">MMULT($D67:$I67,AC$23:AC$28)</f>
        <v>0</v>
      </c>
      <c r="AD67" s="449" cm="1">
        <f t="array" ref="AD67">MMULT($D67:$I67,AD$23:AD$28)</f>
        <v>2</v>
      </c>
      <c r="AE67" s="449" cm="1">
        <f t="array" ref="AE67">MMULT($D67:$I67,AE$23:AE$28)</f>
        <v>1</v>
      </c>
      <c r="AG67" s="449">
        <v>2</v>
      </c>
      <c r="AH67" s="449">
        <v>3</v>
      </c>
      <c r="AI67" s="443" t="s">
        <v>10</v>
      </c>
      <c r="AJ67" s="449" cm="1">
        <f t="array" ref="AJ67">MMULT($P67:$Q67,AJ$63:AJ$64)</f>
        <v>3</v>
      </c>
      <c r="AK67" s="449" cm="1">
        <f t="array" ref="AK67">MMULT($P67:$Q67,AK$63:AK$64)</f>
        <v>2</v>
      </c>
      <c r="AL67" s="449" cm="1">
        <f t="array" ref="AL67">MMULT($P67:$Q67,AL$63:AL$64)</f>
        <v>1</v>
      </c>
    </row>
    <row r="68" spans="3:38">
      <c r="D68" s="481">
        <v>1</v>
      </c>
      <c r="E68" s="481">
        <v>0</v>
      </c>
      <c r="F68" s="481">
        <v>1</v>
      </c>
      <c r="G68" s="481">
        <v>1</v>
      </c>
      <c r="H68" s="481">
        <v>0</v>
      </c>
      <c r="I68" s="481">
        <v>1</v>
      </c>
      <c r="K68" s="443" t="s">
        <v>10</v>
      </c>
      <c r="L68" s="449" cm="1">
        <f t="array" ref="L68">MMULT($D68:$I68,L$23:L$28)</f>
        <v>4</v>
      </c>
      <c r="M68" s="449" cm="1">
        <f t="array" ref="M68">MMULT($D68:$I68,M$23:M$28)</f>
        <v>1</v>
      </c>
      <c r="N68" s="449" cm="1">
        <f t="array" ref="N68">MMULT($D68:$I68,N$23:N$28)</f>
        <v>1</v>
      </c>
      <c r="P68" s="449">
        <v>2</v>
      </c>
      <c r="Q68" s="449">
        <v>1</v>
      </c>
      <c r="R68" s="443" t="s">
        <v>10</v>
      </c>
      <c r="S68" s="449" cm="1">
        <f t="array" ref="S68">MMULT($P68:$Q68,S$63:S$64)</f>
        <v>2</v>
      </c>
      <c r="T68" s="449" cm="1">
        <f t="array" ref="T68">MMULT($P68:$Q68,T$63:T$64)</f>
        <v>4</v>
      </c>
      <c r="U68" s="449" cm="1">
        <f t="array" ref="U68">MMULT($P68:$Q68,U$63:U$64)</f>
        <v>0</v>
      </c>
      <c r="AB68" s="443" t="s">
        <v>10</v>
      </c>
      <c r="AC68" s="449" cm="1">
        <f t="array" ref="AC68">MMULT($D68:$I68,AC$23:AC$28)</f>
        <v>0</v>
      </c>
      <c r="AD68" s="449" cm="1">
        <f t="array" ref="AD68">MMULT($D68:$I68,AD$23:AD$28)</f>
        <v>3</v>
      </c>
      <c r="AE68" s="449" cm="1">
        <f t="array" ref="AE68">MMULT($D68:$I68,AE$23:AE$28)</f>
        <v>1</v>
      </c>
      <c r="AG68" s="449">
        <v>1</v>
      </c>
      <c r="AH68" s="449">
        <v>1</v>
      </c>
      <c r="AI68" s="443" t="s">
        <v>10</v>
      </c>
      <c r="AJ68" s="449" cm="1">
        <f t="array" ref="AJ68">MMULT($P68:$Q68,AJ$63:AJ$64)</f>
        <v>5</v>
      </c>
      <c r="AK68" s="449" cm="1">
        <f t="array" ref="AK68">MMULT($P68:$Q68,AK$63:AK$64)</f>
        <v>4</v>
      </c>
      <c r="AL68" s="449" cm="1">
        <f t="array" ref="AL68">MMULT($P68:$Q68,AL$63:AL$64)</f>
        <v>2</v>
      </c>
    </row>
    <row r="70" spans="3:38" ht="16.5" thickBot="1">
      <c r="S70" s="480" t="s">
        <v>8</v>
      </c>
      <c r="T70" s="480" t="s">
        <v>8</v>
      </c>
      <c r="U70" s="480" t="s">
        <v>8</v>
      </c>
    </row>
    <row r="71" spans="3:38" ht="16.5" thickBot="1">
      <c r="F71" s="479">
        <v>1</v>
      </c>
      <c r="G71" s="478">
        <v>0</v>
      </c>
      <c r="H71" s="478">
        <v>1</v>
      </c>
      <c r="I71" s="477">
        <v>0</v>
      </c>
      <c r="J71" s="433"/>
      <c r="K71" s="433"/>
      <c r="L71" s="433"/>
      <c r="M71" s="433"/>
      <c r="N71" s="433"/>
      <c r="O71" s="433"/>
      <c r="P71" s="433"/>
      <c r="Q71" s="433"/>
      <c r="R71" s="443" t="s">
        <v>10</v>
      </c>
      <c r="S71" s="476" cm="1">
        <f t="array" ref="S71">MMULT($F71:$I71,S$6:S$9)</f>
        <v>1</v>
      </c>
      <c r="T71" s="476" cm="1">
        <f t="array" ref="T71">MMULT($F71:$I71,T$6:T$9)</f>
        <v>1</v>
      </c>
      <c r="U71" s="476" cm="1">
        <f t="array" ref="U71">MMULT($F71:$I71,U$6:U$9)</f>
        <v>2</v>
      </c>
      <c r="V71" s="425" t="s">
        <v>311</v>
      </c>
      <c r="AI71" s="468" t="s">
        <v>303</v>
      </c>
      <c r="AJ71" s="476">
        <f t="shared" ref="AJ71:AL73" si="13">S71</f>
        <v>1</v>
      </c>
      <c r="AK71" s="476">
        <f t="shared" si="13"/>
        <v>1</v>
      </c>
      <c r="AL71" s="476">
        <f t="shared" si="13"/>
        <v>2</v>
      </c>
    </row>
    <row r="72" spans="3:38" ht="16.5" thickBot="1">
      <c r="F72" s="433"/>
      <c r="G72" s="433"/>
      <c r="H72" s="433"/>
      <c r="I72" s="433"/>
      <c r="J72" s="475">
        <v>-1</v>
      </c>
      <c r="K72" s="474">
        <v>0</v>
      </c>
      <c r="L72" s="474">
        <v>0</v>
      </c>
      <c r="M72" s="473">
        <v>1</v>
      </c>
      <c r="N72" s="433"/>
      <c r="O72" s="433"/>
      <c r="P72" s="433"/>
      <c r="Q72" s="433"/>
      <c r="R72" s="443" t="s">
        <v>10</v>
      </c>
      <c r="S72" s="472" cm="1">
        <f t="array" ref="S72">MMULT($J72:$M72,S$11:S$14)</f>
        <v>1</v>
      </c>
      <c r="T72" s="472" cm="1">
        <f t="array" ref="T72">MMULT($J72:$M72,T$11:T$14)</f>
        <v>-1</v>
      </c>
      <c r="U72" s="472" cm="1">
        <f t="array" ref="U72">MMULT($J72:$M72,U$11:U$14)</f>
        <v>0</v>
      </c>
      <c r="AI72" s="468" t="s">
        <v>303</v>
      </c>
      <c r="AJ72" s="472">
        <f t="shared" si="13"/>
        <v>1</v>
      </c>
      <c r="AK72" s="472">
        <f t="shared" si="13"/>
        <v>-1</v>
      </c>
      <c r="AL72" s="472">
        <f t="shared" si="13"/>
        <v>0</v>
      </c>
    </row>
    <row r="73" spans="3:38" ht="16.5" thickBot="1">
      <c r="F73" s="433"/>
      <c r="G73" s="433"/>
      <c r="H73" s="433"/>
      <c r="I73" s="433"/>
      <c r="J73" s="433"/>
      <c r="K73" s="433"/>
      <c r="L73" s="433"/>
      <c r="M73" s="433"/>
      <c r="N73" s="471">
        <v>1</v>
      </c>
      <c r="O73" s="470">
        <v>0</v>
      </c>
      <c r="P73" s="470">
        <v>1</v>
      </c>
      <c r="Q73" s="469">
        <v>1</v>
      </c>
      <c r="R73" s="443" t="s">
        <v>10</v>
      </c>
      <c r="S73" s="467" cm="1">
        <f t="array" ref="S73">MMULT($N73:$Q73,S$16:S$19)</f>
        <v>1</v>
      </c>
      <c r="T73" s="467" cm="1">
        <f t="array" ref="T73">MMULT($N73:$Q73,T$16:T$19)</f>
        <v>2</v>
      </c>
      <c r="U73" s="467" cm="1">
        <f t="array" ref="U73">MMULT($N73:$Q73,U$16:U$19)</f>
        <v>2</v>
      </c>
      <c r="AI73" s="468" t="s">
        <v>303</v>
      </c>
      <c r="AJ73" s="467">
        <f t="shared" si="13"/>
        <v>1</v>
      </c>
      <c r="AK73" s="467">
        <f t="shared" si="13"/>
        <v>2</v>
      </c>
      <c r="AL73" s="467">
        <f t="shared" si="13"/>
        <v>2</v>
      </c>
    </row>
    <row r="75" spans="3:38">
      <c r="S75" s="449">
        <f t="shared" ref="S75:U77" si="14">S66+S71</f>
        <v>1</v>
      </c>
      <c r="T75" s="449">
        <f t="shared" si="14"/>
        <v>9</v>
      </c>
      <c r="U75" s="449">
        <f t="shared" si="14"/>
        <v>-2</v>
      </c>
      <c r="V75" s="425" t="s">
        <v>310</v>
      </c>
      <c r="AJ75" s="449">
        <f t="shared" ref="AJ75:AL77" si="15">AJ66+AJ71</f>
        <v>13</v>
      </c>
      <c r="AK75" s="449">
        <f t="shared" si="15"/>
        <v>9</v>
      </c>
      <c r="AL75" s="449">
        <f t="shared" si="15"/>
        <v>6</v>
      </c>
    </row>
    <row r="76" spans="3:38">
      <c r="S76" s="449">
        <f t="shared" si="14"/>
        <v>1</v>
      </c>
      <c r="T76" s="449">
        <f t="shared" si="14"/>
        <v>1</v>
      </c>
      <c r="U76" s="449">
        <f t="shared" si="14"/>
        <v>-1</v>
      </c>
      <c r="AJ76" s="449">
        <f t="shared" si="15"/>
        <v>4</v>
      </c>
      <c r="AK76" s="449">
        <f t="shared" si="15"/>
        <v>1</v>
      </c>
      <c r="AL76" s="449">
        <f t="shared" si="15"/>
        <v>1</v>
      </c>
    </row>
    <row r="77" spans="3:38">
      <c r="S77" s="449">
        <f t="shared" si="14"/>
        <v>3</v>
      </c>
      <c r="T77" s="449">
        <f t="shared" si="14"/>
        <v>6</v>
      </c>
      <c r="U77" s="449">
        <f t="shared" si="14"/>
        <v>2</v>
      </c>
      <c r="AJ77" s="449">
        <f t="shared" si="15"/>
        <v>6</v>
      </c>
      <c r="AK77" s="449">
        <f t="shared" si="15"/>
        <v>6</v>
      </c>
      <c r="AL77" s="449">
        <f t="shared" si="15"/>
        <v>4</v>
      </c>
    </row>
    <row r="78" spans="3:38">
      <c r="P78" s="425" t="s">
        <v>96</v>
      </c>
      <c r="AG78" s="425" t="s">
        <v>96</v>
      </c>
    </row>
    <row r="79" spans="3:38">
      <c r="S79" s="466" cm="1">
        <f t="array" ref="S79">EXP(S75)/SUM(EXP(S$75:S$78))</f>
        <v>0.10249119673793974</v>
      </c>
      <c r="T79" s="466" cm="1">
        <f t="array" ref="T79">EXP(T75)/SUM(EXP(T$75:T$78))</f>
        <v>0.95215792906413277</v>
      </c>
      <c r="U79" s="466" cm="1">
        <f t="array" ref="U79">EXP(U75)/SUM(EXP(U$75:U$78))</f>
        <v>1.5219428864155929E-2</v>
      </c>
      <c r="V79" s="425" t="s">
        <v>309</v>
      </c>
      <c r="AJ79" s="466" cm="1">
        <f t="array" ref="AJ79">EXP(AJ75)/SUM(EXP(AJ$75:AJ$78))</f>
        <v>0.99896352329952798</v>
      </c>
      <c r="AK79" s="466" cm="1">
        <f t="array" ref="AK79">EXP(AK75)/SUM(EXP(AK$75:AK$78))</f>
        <v>0.95215792906413277</v>
      </c>
      <c r="AL79" s="466" cm="1">
        <f t="array" ref="AL79">EXP(AL75)/SUM(EXP(AL$75:AL$78))</f>
        <v>0.87370430995393211</v>
      </c>
    </row>
    <row r="80" spans="3:38">
      <c r="S80" s="466" cm="1">
        <f t="array" ref="S80">EXP(S76)/SUM(EXP(S$75:S$78))</f>
        <v>0.10249119673793974</v>
      </c>
      <c r="T80" s="466" cm="1">
        <f t="array" ref="T80">EXP(T76)/SUM(EXP(T$75:T$78))</f>
        <v>3.194134010620674E-4</v>
      </c>
      <c r="U80" s="466" cm="1">
        <f t="array" ref="U80">EXP(U76)/SUM(EXP(U$75:U$78))</f>
        <v>4.1370696920960147E-2</v>
      </c>
      <c r="AJ80" s="466" cm="1">
        <f t="array" ref="AJ80">EXP(AJ76)/SUM(EXP(AJ$75:AJ$78))</f>
        <v>1.2328189270013388E-4</v>
      </c>
      <c r="AK80" s="466" cm="1">
        <f t="array" ref="AK80">EXP(AK76)/SUM(EXP(AK$75:AK$78))</f>
        <v>3.194134010620674E-4</v>
      </c>
      <c r="AL80" s="466" cm="1">
        <f t="array" ref="AL80">EXP(AL76)/SUM(EXP(AL$75:AL$78))</f>
        <v>5.8869733333421354E-3</v>
      </c>
    </row>
    <row r="81" spans="3:38">
      <c r="S81" s="466" cm="1">
        <f t="array" ref="S81">EXP(S77)/SUM(EXP(S$75:S$78))</f>
        <v>0.7573132023431749</v>
      </c>
      <c r="T81" s="466" cm="1">
        <f t="array" ref="T81">EXP(T77)/SUM(EXP(T$75:T$78))</f>
        <v>4.7405151911319721E-2</v>
      </c>
      <c r="U81" s="466" cm="1">
        <f t="array" ref="U81">EXP(U77)/SUM(EXP(U$75:U$78))</f>
        <v>0.83095266054395134</v>
      </c>
      <c r="AJ81" s="466" cm="1">
        <f t="array" ref="AJ81">EXP(AJ77)/SUM(EXP(AJ$75:AJ$78))</f>
        <v>9.1093682114363832E-4</v>
      </c>
      <c r="AK81" s="466" cm="1">
        <f t="array" ref="AK81">EXP(AK77)/SUM(EXP(AK$75:AK$78))</f>
        <v>4.7405151911319721E-2</v>
      </c>
      <c r="AL81" s="466" cm="1">
        <f t="array" ref="AL81">EXP(AL77)/SUM(EXP(AL$75:AL$78))</f>
        <v>0.11824302025266464</v>
      </c>
    </row>
    <row r="82" spans="3:38" ht="16.5" thickBot="1">
      <c r="K82" s="425" t="s">
        <v>39</v>
      </c>
      <c r="L82" s="465" t="s">
        <v>8</v>
      </c>
      <c r="M82" s="465" t="s">
        <v>8</v>
      </c>
      <c r="N82" s="465" t="s">
        <v>8</v>
      </c>
      <c r="S82" s="443" t="s">
        <v>8</v>
      </c>
      <c r="T82" s="443" t="s">
        <v>8</v>
      </c>
      <c r="U82" s="443" t="s">
        <v>8</v>
      </c>
      <c r="AB82" s="425" t="s">
        <v>39</v>
      </c>
      <c r="AC82" s="461" t="s">
        <v>8</v>
      </c>
      <c r="AD82" s="461" t="s">
        <v>8</v>
      </c>
      <c r="AE82" s="461" t="s">
        <v>8</v>
      </c>
      <c r="AJ82" s="443" t="s">
        <v>8</v>
      </c>
      <c r="AK82" s="443" t="s">
        <v>8</v>
      </c>
      <c r="AL82" s="443" t="s">
        <v>8</v>
      </c>
    </row>
    <row r="83" spans="3:38">
      <c r="C83" s="425" t="s">
        <v>308</v>
      </c>
      <c r="D83" s="453">
        <v>0</v>
      </c>
      <c r="E83" s="452">
        <v>1</v>
      </c>
      <c r="F83" s="452">
        <v>1</v>
      </c>
      <c r="G83" s="452">
        <v>0</v>
      </c>
      <c r="H83" s="452">
        <v>0</v>
      </c>
      <c r="I83" s="464">
        <v>1</v>
      </c>
      <c r="K83" s="443" t="s">
        <v>10</v>
      </c>
      <c r="L83" s="449" cm="1">
        <f t="array" ref="L83">MMULT($D83:$I83,L$23:L$28)</f>
        <v>2</v>
      </c>
      <c r="M83" s="449" cm="1">
        <f t="array" ref="M83">MMULT($D83:$I83,M$23:M$28)</f>
        <v>1</v>
      </c>
      <c r="N83" s="449" cm="1">
        <f t="array" ref="N83">MMULT($D83:$I83,N$23:N$28)</f>
        <v>2</v>
      </c>
      <c r="R83" s="443" t="s">
        <v>10</v>
      </c>
      <c r="S83" s="449" cm="1">
        <f t="array" ref="S83">MMULT($L83:$N83,S$48:S$50)</f>
        <v>1.9975438850955489</v>
      </c>
      <c r="T83" s="449" cm="1">
        <f t="array" ref="T83">MMULT($L83:$N83,T$48:T$50)</f>
        <v>1.9823315779859518</v>
      </c>
      <c r="U83" s="449" cm="1">
        <f t="array" ref="U83">MMULT($L83:$N83,U$48:U$50)</f>
        <v>1.734612071227758</v>
      </c>
      <c r="V83" s="425" t="s">
        <v>299</v>
      </c>
      <c r="AB83" s="443" t="s">
        <v>10</v>
      </c>
      <c r="AC83" s="449" cm="1">
        <f t="array" ref="AC83">MMULT($D83:$I83,AC$23:AC$28)</f>
        <v>0</v>
      </c>
      <c r="AD83" s="449" cm="1">
        <f t="array" ref="AD83">MMULT($D83:$I83,AD$23:AD$28)</f>
        <v>1</v>
      </c>
      <c r="AE83" s="449" cm="1">
        <f t="array" ref="AE83">MMULT($D83:$I83,AE$23:AE$28)</f>
        <v>0</v>
      </c>
      <c r="AJ83" s="449" cm="1">
        <f t="array" ref="AJ83">MMULT($AC83:$AE83,AJ$48:AJ$50)</f>
        <v>4.5278500743629074E-2</v>
      </c>
      <c r="AK83" s="449" cm="1">
        <f t="array" ref="AK83">MMULT($AC83:$AE83,AK$48:AK$50)</f>
        <v>9.0880055536303309E-4</v>
      </c>
      <c r="AL83" s="449" cm="1">
        <f t="array" ref="AL83">MMULT($AC83:$AE83,AL$48:AL$50)</f>
        <v>1.7942534803329194E-2</v>
      </c>
    </row>
    <row r="84" spans="3:38" ht="16.5" thickBot="1">
      <c r="D84" s="447">
        <v>1</v>
      </c>
      <c r="E84" s="446">
        <v>1</v>
      </c>
      <c r="F84" s="446">
        <v>0</v>
      </c>
      <c r="G84" s="446">
        <v>0</v>
      </c>
      <c r="H84" s="446">
        <v>-1</v>
      </c>
      <c r="I84" s="463">
        <v>-1</v>
      </c>
      <c r="K84" s="443" t="s">
        <v>10</v>
      </c>
      <c r="L84" s="449" cm="1">
        <f t="array" ref="L84">MMULT($D84:$I84,L$23:L$28)</f>
        <v>-1</v>
      </c>
      <c r="M84" s="449" cm="1">
        <f t="array" ref="M84">MMULT($D84:$I84,M$23:M$28)</f>
        <v>0</v>
      </c>
      <c r="N84" s="449" cm="1">
        <f t="array" ref="N84">MMULT($D84:$I84,N$23:N$28)</f>
        <v>0</v>
      </c>
      <c r="R84" s="443" t="s">
        <v>10</v>
      </c>
      <c r="S84" s="449" cm="1">
        <f t="array" ref="S84">MMULT($L84:$N84,S$48:S$50)</f>
        <v>-0.99086747258217256</v>
      </c>
      <c r="T84" s="449" cm="1">
        <f t="array" ref="T84">MMULT($L84:$N84,T$48:T$50)</f>
        <v>-0.96466315597190389</v>
      </c>
      <c r="U84" s="449" cm="1">
        <f t="array" ref="U84">MMULT($L84:$N84,U$48:U$50)</f>
        <v>-0.72139918427396854</v>
      </c>
      <c r="AB84" s="443" t="s">
        <v>10</v>
      </c>
      <c r="AC84" s="449" cm="1">
        <f t="array" ref="AC84">MMULT($D84:$I84,AC$23:AC$28)</f>
        <v>1</v>
      </c>
      <c r="AD84" s="449" cm="1">
        <f t="array" ref="AD84">MMULT($D84:$I84,AD$23:AD$28)</f>
        <v>0</v>
      </c>
      <c r="AE84" s="449" cm="1">
        <f t="array" ref="AE84">MMULT($D84:$I84,AE$23:AE$28)</f>
        <v>0</v>
      </c>
      <c r="AJ84" s="449" cm="1">
        <f t="array" ref="AJ84">MMULT($AC84:$AE84,AJ$48:AJ$50)</f>
        <v>0.90944299851274191</v>
      </c>
      <c r="AK84" s="449" cm="1">
        <f t="array" ref="AK84">MMULT($AC84:$AE84,AK$48:AK$50)</f>
        <v>0.99662082340930014</v>
      </c>
      <c r="AL84" s="449" cm="1">
        <f t="array" ref="AL84">MMULT($AC84:$AE84,AL$48:AL$50)</f>
        <v>0.97962920716707946</v>
      </c>
    </row>
    <row r="85" spans="3:38" ht="16.5" thickBot="1">
      <c r="K85" s="425" t="s">
        <v>307</v>
      </c>
      <c r="L85" s="462" t="s">
        <v>8</v>
      </c>
      <c r="M85" s="462" t="s">
        <v>8</v>
      </c>
      <c r="N85" s="462" t="s">
        <v>8</v>
      </c>
      <c r="S85" s="425" t="s">
        <v>306</v>
      </c>
      <c r="T85" s="425" t="s">
        <v>306</v>
      </c>
      <c r="U85" s="425" t="s">
        <v>306</v>
      </c>
      <c r="AB85" s="425" t="s">
        <v>307</v>
      </c>
      <c r="AC85" s="461" t="s">
        <v>8</v>
      </c>
      <c r="AD85" s="461" t="s">
        <v>8</v>
      </c>
      <c r="AE85" s="461" t="s">
        <v>8</v>
      </c>
      <c r="AJ85" s="425" t="s">
        <v>306</v>
      </c>
      <c r="AK85" s="425" t="s">
        <v>306</v>
      </c>
      <c r="AL85" s="425" t="s">
        <v>306</v>
      </c>
    </row>
    <row r="86" spans="3:38">
      <c r="C86" s="425" t="s">
        <v>305</v>
      </c>
      <c r="D86" s="453">
        <v>1</v>
      </c>
      <c r="E86" s="452">
        <v>0</v>
      </c>
      <c r="F86" s="452">
        <v>0</v>
      </c>
      <c r="G86" s="452">
        <v>1</v>
      </c>
      <c r="H86" s="452">
        <v>0</v>
      </c>
      <c r="I86" s="452">
        <v>0</v>
      </c>
      <c r="J86" s="460">
        <v>-1</v>
      </c>
      <c r="K86" s="443" t="s">
        <v>10</v>
      </c>
      <c r="L86" s="449" cm="1">
        <f t="array" ref="L86">MMULT($D86:$J86,L$23:L$29)</f>
        <v>1</v>
      </c>
      <c r="M86" s="449" cm="1">
        <f t="array" ref="M86">MMULT($D86:$J86,M$23:M$29)</f>
        <v>0</v>
      </c>
      <c r="N86" s="449" cm="1">
        <f t="array" ref="N86">MMULT($D86:$J86,N$23:N$29)</f>
        <v>-1</v>
      </c>
      <c r="P86" s="425" t="s">
        <v>304</v>
      </c>
      <c r="R86" s="443" t="s">
        <v>9</v>
      </c>
      <c r="S86" s="457">
        <f t="shared" ref="S86:U87" si="16">1/(1+EXP(-L86))</f>
        <v>0.7310585786300049</v>
      </c>
      <c r="T86" s="457">
        <f t="shared" si="16"/>
        <v>0.5</v>
      </c>
      <c r="U86" s="457">
        <f t="shared" si="16"/>
        <v>0.2689414213699951</v>
      </c>
      <c r="AB86" s="443" t="s">
        <v>10</v>
      </c>
      <c r="AC86" s="449" cm="1">
        <f t="array" ref="AC86">MMULT($D86:$J86,AC$23:AC$29)</f>
        <v>0</v>
      </c>
      <c r="AD86" s="449" cm="1">
        <f t="array" ref="AD86">MMULT($D86:$J86,AD$23:AD$29)</f>
        <v>1</v>
      </c>
      <c r="AE86" s="449" cm="1">
        <f t="array" ref="AE86">MMULT($D86:$J86,AE$23:AE$29)</f>
        <v>0</v>
      </c>
      <c r="AI86" s="458" t="s">
        <v>303</v>
      </c>
      <c r="AJ86" s="457">
        <f t="shared" ref="AJ86:AL87" si="17">1/(1+EXP(-AC86))</f>
        <v>0.5</v>
      </c>
      <c r="AK86" s="457">
        <f t="shared" si="17"/>
        <v>0.7310585786300049</v>
      </c>
      <c r="AL86" s="457">
        <f t="shared" si="17"/>
        <v>0.5</v>
      </c>
    </row>
    <row r="87" spans="3:38" ht="16.5" thickBot="1">
      <c r="D87" s="447">
        <v>0</v>
      </c>
      <c r="E87" s="446">
        <v>-1</v>
      </c>
      <c r="F87" s="446">
        <v>1</v>
      </c>
      <c r="G87" s="446">
        <v>0</v>
      </c>
      <c r="H87" s="446">
        <v>1</v>
      </c>
      <c r="I87" s="446">
        <v>-1</v>
      </c>
      <c r="J87" s="459">
        <v>-3</v>
      </c>
      <c r="K87" s="443" t="s">
        <v>10</v>
      </c>
      <c r="L87" s="449" cm="1">
        <f t="array" ref="L87">MMULT($D87:$J87,L$23:L$29)</f>
        <v>1</v>
      </c>
      <c r="M87" s="449" cm="1">
        <f t="array" ref="M87">MMULT($D87:$J87,M$23:M$29)</f>
        <v>-3</v>
      </c>
      <c r="N87" s="449">
        <v>0</v>
      </c>
      <c r="R87" s="443" t="s">
        <v>9</v>
      </c>
      <c r="S87" s="457">
        <f t="shared" si="16"/>
        <v>0.7310585786300049</v>
      </c>
      <c r="T87" s="457">
        <f t="shared" si="16"/>
        <v>4.7425873177566781E-2</v>
      </c>
      <c r="U87" s="457">
        <f t="shared" si="16"/>
        <v>0.5</v>
      </c>
      <c r="AB87" s="443" t="s">
        <v>10</v>
      </c>
      <c r="AC87" s="449" cm="1">
        <f t="array" ref="AC87">MMULT($D87:$J87,AC$23:AC$29)</f>
        <v>-4</v>
      </c>
      <c r="AD87" s="449" cm="1">
        <f t="array" ref="AD87">MMULT($D87:$J87,AD$23:AD$29)</f>
        <v>-1</v>
      </c>
      <c r="AE87" s="449" cm="1">
        <f t="array" ref="AE87">MMULT($D87:$J87,AE$23:AE$29)</f>
        <v>-2</v>
      </c>
      <c r="AI87" s="458" t="s">
        <v>303</v>
      </c>
      <c r="AJ87" s="457">
        <f t="shared" si="17"/>
        <v>1.7986209962091559E-2</v>
      </c>
      <c r="AK87" s="457">
        <f t="shared" si="17"/>
        <v>0.2689414213699951</v>
      </c>
      <c r="AL87" s="457">
        <f t="shared" si="17"/>
        <v>0.11920292202211755</v>
      </c>
    </row>
    <row r="88" spans="3:38">
      <c r="S88" s="443" t="s">
        <v>8</v>
      </c>
      <c r="T88" s="443" t="s">
        <v>8</v>
      </c>
      <c r="U88" s="443" t="s">
        <v>8</v>
      </c>
      <c r="AJ88" s="443" t="s">
        <v>8</v>
      </c>
      <c r="AK88" s="443" t="s">
        <v>8</v>
      </c>
      <c r="AL88" s="443" t="s">
        <v>8</v>
      </c>
    </row>
    <row r="89" spans="3:38">
      <c r="S89" s="456">
        <f t="shared" ref="S89:U90" si="18">S83*S86</f>
        <v>1.4603215933890099</v>
      </c>
      <c r="T89" s="456">
        <f t="shared" si="18"/>
        <v>0.99116578899297592</v>
      </c>
      <c r="U89" s="456">
        <f t="shared" si="18"/>
        <v>0.46650903596154442</v>
      </c>
      <c r="V89" s="425" t="s">
        <v>302</v>
      </c>
      <c r="AJ89" s="456">
        <f t="shared" ref="AJ89:AL90" si="19">AJ83*AJ86</f>
        <v>2.2639250371814537E-2</v>
      </c>
      <c r="AK89" s="456">
        <f t="shared" si="19"/>
        <v>6.6438644226185809E-4</v>
      </c>
      <c r="AL89" s="456">
        <f t="shared" si="19"/>
        <v>8.9712674016645972E-3</v>
      </c>
    </row>
    <row r="90" spans="3:38">
      <c r="S90" s="456">
        <f t="shared" si="18"/>
        <v>-0.72438216611662842</v>
      </c>
      <c r="T90" s="456">
        <f t="shared" si="18"/>
        <v>-4.5749992494194834E-2</v>
      </c>
      <c r="U90" s="456">
        <f t="shared" si="18"/>
        <v>-0.36069959213698427</v>
      </c>
      <c r="V90" s="425" t="s">
        <v>299</v>
      </c>
      <c r="AJ90" s="456">
        <f t="shared" si="19"/>
        <v>1.6357432719804298E-2</v>
      </c>
      <c r="AK90" s="456">
        <f t="shared" si="19"/>
        <v>0.26803262081463208</v>
      </c>
      <c r="AL90" s="456">
        <f t="shared" si="19"/>
        <v>0.11677466399252621</v>
      </c>
    </row>
    <row r="92" spans="3:38">
      <c r="S92" s="455">
        <f t="shared" ref="S92:U93" si="20">S58</f>
        <v>4.3776903406658674</v>
      </c>
      <c r="T92" s="455">
        <f t="shared" si="20"/>
        <v>3.5648763327604494</v>
      </c>
      <c r="U92" s="455">
        <f t="shared" si="20"/>
        <v>2.8502582221067305</v>
      </c>
      <c r="V92" s="425" t="s">
        <v>301</v>
      </c>
      <c r="AJ92" s="455">
        <f t="shared" ref="AJ92:AL93" si="21">AJ58</f>
        <v>1.0004405914285059</v>
      </c>
      <c r="AK92" s="455">
        <f t="shared" si="21"/>
        <v>0.73419334110760359</v>
      </c>
      <c r="AL92" s="455">
        <f t="shared" si="21"/>
        <v>0.75906786547434735</v>
      </c>
    </row>
    <row r="93" spans="3:38">
      <c r="S93" s="455">
        <f t="shared" si="20"/>
        <v>0.80191203430108338</v>
      </c>
      <c r="T93" s="455">
        <f t="shared" si="20"/>
        <v>0.34918425593997493</v>
      </c>
      <c r="U93" s="455">
        <f t="shared" si="20"/>
        <v>1.2213991842739684</v>
      </c>
      <c r="V93" s="425" t="s">
        <v>300</v>
      </c>
      <c r="AJ93" s="455">
        <f t="shared" si="21"/>
        <v>-3.8836383441815926E-2</v>
      </c>
      <c r="AK93" s="455">
        <f t="shared" si="21"/>
        <v>-0.11858345093500819</v>
      </c>
      <c r="AL93" s="455">
        <f t="shared" si="21"/>
        <v>-4.4757889780012668E-2</v>
      </c>
    </row>
    <row r="94" spans="3:38">
      <c r="S94" s="454">
        <f t="shared" ref="S94:U95" si="22">S89</f>
        <v>1.4603215933890099</v>
      </c>
      <c r="T94" s="454">
        <f t="shared" si="22"/>
        <v>0.99116578899297592</v>
      </c>
      <c r="U94" s="454">
        <f t="shared" si="22"/>
        <v>0.46650903596154442</v>
      </c>
      <c r="V94" s="425" t="s">
        <v>299</v>
      </c>
      <c r="AJ94" s="454">
        <f t="shared" ref="AJ94:AL95" si="23">AJ89</f>
        <v>2.2639250371814537E-2</v>
      </c>
      <c r="AK94" s="454">
        <f t="shared" si="23"/>
        <v>6.6438644226185809E-4</v>
      </c>
      <c r="AL94" s="454">
        <f t="shared" si="23"/>
        <v>8.9712674016645972E-3</v>
      </c>
    </row>
    <row r="95" spans="3:38">
      <c r="S95" s="454">
        <f t="shared" si="22"/>
        <v>-0.72438216611662842</v>
      </c>
      <c r="T95" s="454">
        <f t="shared" si="22"/>
        <v>-4.5749992494194834E-2</v>
      </c>
      <c r="U95" s="454">
        <f t="shared" si="22"/>
        <v>-0.36069959213698427</v>
      </c>
      <c r="AJ95" s="454">
        <f t="shared" si="23"/>
        <v>1.6357432719804298E-2</v>
      </c>
      <c r="AK95" s="454">
        <f t="shared" si="23"/>
        <v>0.26803262081463208</v>
      </c>
      <c r="AL95" s="454">
        <f t="shared" si="23"/>
        <v>0.11677466399252621</v>
      </c>
    </row>
    <row r="96" spans="3:38">
      <c r="S96" s="433">
        <v>1</v>
      </c>
      <c r="T96" s="433">
        <v>1</v>
      </c>
      <c r="U96" s="433">
        <v>1</v>
      </c>
      <c r="V96" s="433"/>
      <c r="W96" s="433"/>
      <c r="X96" s="433"/>
      <c r="Y96" s="433"/>
      <c r="Z96" s="433"/>
      <c r="AA96" s="433"/>
      <c r="AB96" s="433"/>
      <c r="AJ96" s="433">
        <v>1</v>
      </c>
      <c r="AK96" s="433">
        <v>1</v>
      </c>
      <c r="AL96" s="433">
        <v>1</v>
      </c>
    </row>
    <row r="97" spans="13:38" ht="16.5" thickBot="1">
      <c r="M97" s="425" t="s">
        <v>298</v>
      </c>
      <c r="S97" s="443" t="s">
        <v>8</v>
      </c>
      <c r="T97" s="443" t="s">
        <v>8</v>
      </c>
      <c r="U97" s="443" t="s">
        <v>8</v>
      </c>
      <c r="AJ97" s="443" t="s">
        <v>8</v>
      </c>
      <c r="AK97" s="443" t="s">
        <v>8</v>
      </c>
      <c r="AL97" s="443" t="s">
        <v>8</v>
      </c>
    </row>
    <row r="98" spans="13:38">
      <c r="M98" s="453">
        <v>0</v>
      </c>
      <c r="N98" s="452">
        <v>-1</v>
      </c>
      <c r="O98" s="452">
        <v>1</v>
      </c>
      <c r="P98" s="452">
        <v>1</v>
      </c>
      <c r="Q98" s="451">
        <v>0</v>
      </c>
      <c r="R98" s="443" t="s">
        <v>10</v>
      </c>
      <c r="S98" s="444" cm="1">
        <f t="array" ref="S98">MMULT($M98:$Q98,S$92:S$96)</f>
        <v>-6.5972607028701891E-2</v>
      </c>
      <c r="T98" s="444" cm="1">
        <f t="array" ref="T98">MMULT($M98:$Q98,T$92:T$96)</f>
        <v>0.59623154055880612</v>
      </c>
      <c r="U98" s="444" cm="1">
        <f t="array" ref="U98">MMULT($M98:$Q98,U$92:U$96)</f>
        <v>-1.1155897404494082</v>
      </c>
      <c r="AI98" s="443" t="s">
        <v>10</v>
      </c>
      <c r="AJ98" s="442" cm="1">
        <f t="array" ref="AJ98">MMULT($M98:$Q98,AJ$92:AJ$96)</f>
        <v>7.7833066533434761E-2</v>
      </c>
      <c r="AK98" s="442" cm="1">
        <f t="array" ref="AK98">MMULT($M98:$Q98,AK$92:AK$96)</f>
        <v>0.38728045819190215</v>
      </c>
      <c r="AL98" s="442" cm="1">
        <f t="array" ref="AL98">MMULT($M98:$Q98,AL$92:AL$96)</f>
        <v>0.17050382117420348</v>
      </c>
    </row>
    <row r="99" spans="13:38">
      <c r="M99" s="450">
        <v>0</v>
      </c>
      <c r="N99" s="449">
        <v>1</v>
      </c>
      <c r="O99" s="449">
        <v>1</v>
      </c>
      <c r="P99" s="449">
        <v>0</v>
      </c>
      <c r="Q99" s="448">
        <v>2</v>
      </c>
      <c r="R99" s="443" t="s">
        <v>10</v>
      </c>
      <c r="S99" s="444" cm="1">
        <f t="array" ref="S99">MMULT($M99:$Q99,S$92:S$96)</f>
        <v>4.2622336276900938</v>
      </c>
      <c r="T99" s="444" cm="1">
        <f t="array" ref="T99">MMULT($M99:$Q99,T$92:T$96)</f>
        <v>3.3403500449329506</v>
      </c>
      <c r="U99" s="444" cm="1">
        <f t="array" ref="U99">MMULT($M99:$Q99,U$92:U$96)</f>
        <v>3.6879082202355127</v>
      </c>
      <c r="AI99" s="443" t="s">
        <v>10</v>
      </c>
      <c r="AJ99" s="442" cm="1">
        <f t="array" ref="AJ99">MMULT($M99:$Q99,AJ$92:AJ$96)</f>
        <v>1.9838028669299985</v>
      </c>
      <c r="AK99" s="442" cm="1">
        <f t="array" ref="AK99">MMULT($M99:$Q99,AK$92:AK$96)</f>
        <v>1.8820809355072536</v>
      </c>
      <c r="AL99" s="442" cm="1">
        <f t="array" ref="AL99">MMULT($M99:$Q99,AL$92:AL$96)</f>
        <v>1.9642133776216519</v>
      </c>
    </row>
    <row r="100" spans="13:38">
      <c r="M100" s="450">
        <v>0</v>
      </c>
      <c r="N100" s="449">
        <v>-1</v>
      </c>
      <c r="O100" s="449">
        <v>0</v>
      </c>
      <c r="P100" s="449">
        <v>1</v>
      </c>
      <c r="Q100" s="448">
        <v>0</v>
      </c>
      <c r="R100" s="443" t="s">
        <v>10</v>
      </c>
      <c r="S100" s="444" cm="1">
        <f t="array" ref="S100">MMULT($M100:$Q100,S$92:S$96)</f>
        <v>-1.5262942004177118</v>
      </c>
      <c r="T100" s="444" cm="1">
        <f t="array" ref="T100">MMULT($M100:$Q100,T$92:T$96)</f>
        <v>-0.39493424843416974</v>
      </c>
      <c r="U100" s="444" cm="1">
        <f t="array" ref="U100">MMULT($M100:$Q100,U$92:U$96)</f>
        <v>-1.5820987764109526</v>
      </c>
      <c r="AI100" s="443" t="s">
        <v>10</v>
      </c>
      <c r="AJ100" s="442" cm="1">
        <f t="array" ref="AJ100">MMULT($M100:$Q100,AJ$92:AJ$96)</f>
        <v>5.5193816161620224E-2</v>
      </c>
      <c r="AK100" s="442" cm="1">
        <f t="array" ref="AK100">MMULT($M100:$Q100,AK$92:AK$96)</f>
        <v>0.3866160717496403</v>
      </c>
      <c r="AL100" s="442" cm="1">
        <f t="array" ref="AL100">MMULT($M100:$Q100,AL$92:AL$96)</f>
        <v>0.16153255377253889</v>
      </c>
    </row>
    <row r="101" spans="13:38">
      <c r="M101" s="450">
        <v>1</v>
      </c>
      <c r="N101" s="449">
        <v>0</v>
      </c>
      <c r="O101" s="449">
        <v>1</v>
      </c>
      <c r="P101" s="449">
        <v>0</v>
      </c>
      <c r="Q101" s="448">
        <v>0</v>
      </c>
      <c r="R101" s="443" t="s">
        <v>10</v>
      </c>
      <c r="S101" s="444" cm="1">
        <f t="array" ref="S101">MMULT($M101:$Q101,S$92:S$96)</f>
        <v>5.8380119340548777</v>
      </c>
      <c r="T101" s="444" cm="1">
        <f t="array" ref="T101">MMULT($M101:$Q101,T$92:T$96)</f>
        <v>4.5560421217534248</v>
      </c>
      <c r="U101" s="444" cm="1">
        <f t="array" ref="U101">MMULT($M101:$Q101,U$92:U$96)</f>
        <v>3.3167672580682748</v>
      </c>
      <c r="AI101" s="443" t="s">
        <v>10</v>
      </c>
      <c r="AJ101" s="442" cm="1">
        <f t="array" ref="AJ101">MMULT($M101:$Q101,AJ$92:AJ$96)</f>
        <v>1.0230798418003204</v>
      </c>
      <c r="AK101" s="442" cm="1">
        <f t="array" ref="AK101">MMULT($M101:$Q101,AK$92:AK$96)</f>
        <v>0.73485772754986545</v>
      </c>
      <c r="AL101" s="442" cm="1">
        <f t="array" ref="AL101">MMULT($M101:$Q101,AL$92:AL$96)</f>
        <v>0.768039132876012</v>
      </c>
    </row>
    <row r="102" spans="13:38">
      <c r="M102" s="450">
        <v>0</v>
      </c>
      <c r="N102" s="449">
        <v>1</v>
      </c>
      <c r="O102" s="449">
        <v>0</v>
      </c>
      <c r="P102" s="449">
        <v>-1</v>
      </c>
      <c r="Q102" s="448">
        <v>0</v>
      </c>
      <c r="R102" s="443" t="s">
        <v>10</v>
      </c>
      <c r="S102" s="444" cm="1">
        <f t="array" ref="S102">MMULT($M102:$Q102,S$92:S$96)</f>
        <v>1.5262942004177118</v>
      </c>
      <c r="T102" s="444" cm="1">
        <f t="array" ref="T102">MMULT($M102:$Q102,T$92:T$96)</f>
        <v>0.39493424843416974</v>
      </c>
      <c r="U102" s="444" cm="1">
        <f t="array" ref="U102">MMULT($M102:$Q102,U$92:U$96)</f>
        <v>1.5820987764109526</v>
      </c>
      <c r="AI102" s="443" t="s">
        <v>10</v>
      </c>
      <c r="AJ102" s="442" cm="1">
        <f t="array" ref="AJ102">MMULT($M102:$Q102,AJ$92:AJ$96)</f>
        <v>-5.5193816161620224E-2</v>
      </c>
      <c r="AK102" s="442" cm="1">
        <f t="array" ref="AK102">MMULT($M102:$Q102,AK$92:AK$96)</f>
        <v>-0.3866160717496403</v>
      </c>
      <c r="AL102" s="442" cm="1">
        <f t="array" ref="AL102">MMULT($M102:$Q102,AL$92:AL$96)</f>
        <v>-0.16153255377253889</v>
      </c>
    </row>
    <row r="103" spans="13:38" ht="16.5" thickBot="1">
      <c r="M103" s="447">
        <v>0</v>
      </c>
      <c r="N103" s="446">
        <v>0</v>
      </c>
      <c r="O103" s="446">
        <v>1</v>
      </c>
      <c r="P103" s="446">
        <v>0</v>
      </c>
      <c r="Q103" s="445">
        <v>0</v>
      </c>
      <c r="R103" s="443" t="s">
        <v>10</v>
      </c>
      <c r="S103" s="444" cm="1">
        <f t="array" ref="S103">MMULT($M103:$Q103,S$92:S$96)</f>
        <v>1.4603215933890099</v>
      </c>
      <c r="T103" s="444" cm="1">
        <f t="array" ref="T103">MMULT($M103:$Q103,T$92:T$96)</f>
        <v>0.99116578899297592</v>
      </c>
      <c r="U103" s="444" cm="1">
        <f t="array" ref="U103">MMULT($M103:$Q103,U$92:U$96)</f>
        <v>0.46650903596154442</v>
      </c>
      <c r="AI103" s="443" t="s">
        <v>10</v>
      </c>
      <c r="AJ103" s="442" cm="1">
        <f t="array" ref="AJ103">MMULT($M103:$Q103,AJ$92:AJ$96)</f>
        <v>2.2639250371814537E-2</v>
      </c>
      <c r="AK103" s="442" cm="1">
        <f t="array" ref="AK103">MMULT($M103:$Q103,AK$92:AK$96)</f>
        <v>6.6438644226185809E-4</v>
      </c>
      <c r="AL103" s="442" cm="1">
        <f t="array" ref="AL103">MMULT($M103:$Q103,AL$92:AL$96)</f>
        <v>8.9712674016645972E-3</v>
      </c>
    </row>
    <row r="104" spans="13:38">
      <c r="S104" s="425" t="s">
        <v>297</v>
      </c>
      <c r="AJ104" s="425" t="s">
        <v>296</v>
      </c>
    </row>
  </sheetData>
  <phoneticPr fontId="3" type="noConversion"/>
  <conditionalFormatting sqref="S48:U50">
    <cfRule type="colorScale" priority="2">
      <colorScale>
        <cfvo type="min"/>
        <cfvo type="max"/>
        <color theme="0" tint="-0.34998626667073579"/>
        <color theme="0"/>
      </colorScale>
    </cfRule>
  </conditionalFormatting>
  <conditionalFormatting sqref="S79:U81">
    <cfRule type="colorScale" priority="4">
      <colorScale>
        <cfvo type="min"/>
        <cfvo type="max"/>
        <color theme="0" tint="-0.34998626667073579"/>
        <color theme="0"/>
      </colorScale>
    </cfRule>
  </conditionalFormatting>
  <conditionalFormatting sqref="AJ48:AL50">
    <cfRule type="colorScale" priority="1">
      <colorScale>
        <cfvo type="min"/>
        <cfvo type="max"/>
        <color theme="0" tint="-0.34998626667073579"/>
        <color theme="0"/>
      </colorScale>
    </cfRule>
  </conditionalFormatting>
  <conditionalFormatting sqref="AJ79:AL81">
    <cfRule type="colorScale" priority="3">
      <colorScale>
        <cfvo type="min"/>
        <cfvo type="max"/>
        <color theme="0" tint="-0.34998626667073579"/>
        <color theme="0"/>
      </colorScale>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945F-FFE4-42BF-9B27-61FAD6B322CA}">
  <dimension ref="A1:AC89"/>
  <sheetViews>
    <sheetView tabSelected="1" zoomScale="120" zoomScaleNormal="120" workbookViewId="0">
      <pane ySplit="1" topLeftCell="A2" activePane="bottomLeft" state="frozen"/>
      <selection activeCell="H51" sqref="H51"/>
      <selection pane="bottomLeft" activeCell="H51" sqref="H51"/>
    </sheetView>
  </sheetViews>
  <sheetFormatPr defaultColWidth="11" defaultRowHeight="15.75"/>
  <cols>
    <col min="1" max="1" width="3.875" style="425" customWidth="1"/>
    <col min="2" max="31" width="3.375" style="425" customWidth="1"/>
    <col min="32" max="16384" width="11" style="425"/>
  </cols>
  <sheetData>
    <row r="1" spans="1:29">
      <c r="A1" s="425" t="s">
        <v>393</v>
      </c>
    </row>
    <row r="2" spans="1:29" ht="200.1" customHeight="1"/>
    <row r="4" spans="1:29">
      <c r="B4" s="436" t="s">
        <v>347</v>
      </c>
      <c r="J4" s="425" t="s">
        <v>109</v>
      </c>
      <c r="R4" s="425" t="s">
        <v>104</v>
      </c>
      <c r="Z4" s="425" t="s">
        <v>97</v>
      </c>
    </row>
    <row r="5" spans="1:29">
      <c r="B5" s="425" t="s">
        <v>344</v>
      </c>
      <c r="K5" s="425" t="s">
        <v>343</v>
      </c>
      <c r="L5" s="425" t="s">
        <v>342</v>
      </c>
      <c r="M5" s="425" t="s">
        <v>341</v>
      </c>
      <c r="S5" s="425" t="s">
        <v>337</v>
      </c>
      <c r="T5" s="425" t="s">
        <v>336</v>
      </c>
      <c r="U5" s="425" t="s">
        <v>335</v>
      </c>
      <c r="AA5" s="425" t="s">
        <v>333</v>
      </c>
      <c r="AB5" s="425" t="s">
        <v>332</v>
      </c>
      <c r="AC5" s="425" t="s">
        <v>331</v>
      </c>
    </row>
    <row r="6" spans="1:29">
      <c r="B6" s="425" t="s">
        <v>392</v>
      </c>
      <c r="J6" s="425" t="s">
        <v>324</v>
      </c>
      <c r="K6" s="476">
        <v>1</v>
      </c>
      <c r="L6" s="476">
        <v>0</v>
      </c>
      <c r="M6" s="476">
        <v>1</v>
      </c>
      <c r="R6" s="425" t="s">
        <v>324</v>
      </c>
      <c r="S6" s="472">
        <v>0</v>
      </c>
      <c r="T6" s="472">
        <v>1</v>
      </c>
      <c r="U6" s="472">
        <v>0</v>
      </c>
      <c r="Z6" s="425" t="s">
        <v>324</v>
      </c>
      <c r="AA6" s="467">
        <v>0</v>
      </c>
      <c r="AB6" s="467">
        <v>1</v>
      </c>
      <c r="AC6" s="467">
        <v>1</v>
      </c>
    </row>
    <row r="7" spans="1:29">
      <c r="B7" s="425" t="s">
        <v>391</v>
      </c>
      <c r="J7" s="425" t="s">
        <v>323</v>
      </c>
      <c r="K7" s="476">
        <v>0</v>
      </c>
      <c r="L7" s="476">
        <v>1</v>
      </c>
      <c r="M7" s="476">
        <v>1</v>
      </c>
      <c r="R7" s="425" t="s">
        <v>323</v>
      </c>
      <c r="S7" s="472">
        <v>0</v>
      </c>
      <c r="T7" s="472">
        <v>1</v>
      </c>
      <c r="U7" s="472">
        <v>1</v>
      </c>
      <c r="Z7" s="425" t="s">
        <v>323</v>
      </c>
      <c r="AA7" s="467">
        <v>0</v>
      </c>
      <c r="AB7" s="467">
        <v>1</v>
      </c>
      <c r="AC7" s="467">
        <v>0</v>
      </c>
    </row>
    <row r="8" spans="1:29">
      <c r="J8" s="425" t="s">
        <v>322</v>
      </c>
      <c r="K8" s="476">
        <v>0</v>
      </c>
      <c r="L8" s="476">
        <v>1</v>
      </c>
      <c r="M8" s="476">
        <v>1</v>
      </c>
      <c r="R8" s="425" t="s">
        <v>322</v>
      </c>
      <c r="S8" s="472">
        <v>1</v>
      </c>
      <c r="T8" s="472">
        <v>0</v>
      </c>
      <c r="U8" s="472">
        <v>1</v>
      </c>
      <c r="Z8" s="425" t="s">
        <v>322</v>
      </c>
      <c r="AA8" s="467">
        <v>1</v>
      </c>
      <c r="AB8" s="467">
        <v>0</v>
      </c>
      <c r="AC8" s="467">
        <v>0</v>
      </c>
    </row>
    <row r="9" spans="1:29">
      <c r="J9" s="425" t="s">
        <v>321</v>
      </c>
      <c r="K9" s="476">
        <v>1</v>
      </c>
      <c r="L9" s="476">
        <v>0</v>
      </c>
      <c r="M9" s="476">
        <v>0</v>
      </c>
      <c r="R9" s="425" t="s">
        <v>321</v>
      </c>
      <c r="S9" s="472">
        <v>1</v>
      </c>
      <c r="T9" s="472">
        <v>0</v>
      </c>
      <c r="U9" s="472">
        <v>0</v>
      </c>
      <c r="Z9" s="425" t="s">
        <v>321</v>
      </c>
      <c r="AA9" s="467">
        <v>0</v>
      </c>
      <c r="AB9" s="467">
        <v>1</v>
      </c>
      <c r="AC9" s="467">
        <v>1</v>
      </c>
    </row>
    <row r="10" spans="1:29">
      <c r="K10" s="443" t="s">
        <v>8</v>
      </c>
      <c r="L10" s="443" t="s">
        <v>8</v>
      </c>
      <c r="M10" s="443" t="s">
        <v>8</v>
      </c>
      <c r="S10" s="443" t="s">
        <v>8</v>
      </c>
      <c r="T10" s="443" t="s">
        <v>8</v>
      </c>
      <c r="U10" s="443" t="s">
        <v>8</v>
      </c>
      <c r="AA10" s="443" t="s">
        <v>8</v>
      </c>
      <c r="AB10" s="443" t="s">
        <v>8</v>
      </c>
      <c r="AC10" s="443" t="s">
        <v>8</v>
      </c>
    </row>
    <row r="11" spans="1:29">
      <c r="G11" s="425" t="s">
        <v>360</v>
      </c>
      <c r="J11" s="513" t="s">
        <v>390</v>
      </c>
      <c r="K11" s="510">
        <f t="shared" ref="K11:M14" si="0">(K6-AVERAGE(K$6:K$9))/STDEV(K$6:K$9)</f>
        <v>0.86602540378443871</v>
      </c>
      <c r="L11" s="510">
        <f t="shared" si="0"/>
        <v>-0.86602540378443871</v>
      </c>
      <c r="M11" s="510">
        <f t="shared" si="0"/>
        <v>0.5</v>
      </c>
      <c r="R11" s="512" t="s">
        <v>389</v>
      </c>
      <c r="S11" s="510">
        <f t="shared" ref="S11:U14" si="1">(S6-AVERAGE(S$6:S$9))/STDEV(S$6:S$9)</f>
        <v>-0.86602540378443871</v>
      </c>
      <c r="T11" s="510">
        <f t="shared" si="1"/>
        <v>0.86602540378443871</v>
      </c>
      <c r="U11" s="510">
        <f t="shared" si="1"/>
        <v>-0.86602540378443871</v>
      </c>
      <c r="Z11" s="511" t="s">
        <v>388</v>
      </c>
      <c r="AA11" s="509">
        <f t="shared" ref="AA11:AC14" si="2">(AA6-AVERAGE(AA$6:AA$9))/STDEV(AA$6:AA$9)</f>
        <v>-0.5</v>
      </c>
      <c r="AB11" s="509">
        <f t="shared" si="2"/>
        <v>0.5</v>
      </c>
      <c r="AC11" s="509">
        <f t="shared" si="2"/>
        <v>0.86602540378443871</v>
      </c>
    </row>
    <row r="12" spans="1:29">
      <c r="K12" s="510">
        <f t="shared" si="0"/>
        <v>-0.86602540378443871</v>
      </c>
      <c r="L12" s="510">
        <f t="shared" si="0"/>
        <v>0.86602540378443871</v>
      </c>
      <c r="M12" s="510">
        <f t="shared" si="0"/>
        <v>0.5</v>
      </c>
      <c r="S12" s="510">
        <f t="shared" si="1"/>
        <v>-0.86602540378443871</v>
      </c>
      <c r="T12" s="510">
        <f t="shared" si="1"/>
        <v>0.86602540378443871</v>
      </c>
      <c r="U12" s="510">
        <f t="shared" si="1"/>
        <v>0.86602540378443871</v>
      </c>
      <c r="AA12" s="509">
        <f t="shared" si="2"/>
        <v>-0.5</v>
      </c>
      <c r="AB12" s="509">
        <f t="shared" si="2"/>
        <v>0.5</v>
      </c>
      <c r="AC12" s="509">
        <f t="shared" si="2"/>
        <v>-0.86602540378443871</v>
      </c>
    </row>
    <row r="13" spans="1:29">
      <c r="K13" s="510">
        <f t="shared" si="0"/>
        <v>-0.86602540378443871</v>
      </c>
      <c r="L13" s="510">
        <f t="shared" si="0"/>
        <v>0.86602540378443871</v>
      </c>
      <c r="M13" s="510">
        <f t="shared" si="0"/>
        <v>0.5</v>
      </c>
      <c r="S13" s="510">
        <f t="shared" si="1"/>
        <v>0.86602540378443871</v>
      </c>
      <c r="T13" s="510">
        <f t="shared" si="1"/>
        <v>-0.86602540378443871</v>
      </c>
      <c r="U13" s="510">
        <f t="shared" si="1"/>
        <v>0.86602540378443871</v>
      </c>
      <c r="AA13" s="509">
        <f t="shared" si="2"/>
        <v>1.5</v>
      </c>
      <c r="AB13" s="509">
        <f t="shared" si="2"/>
        <v>-1.5</v>
      </c>
      <c r="AC13" s="509">
        <f t="shared" si="2"/>
        <v>-0.86602540378443871</v>
      </c>
    </row>
    <row r="14" spans="1:29">
      <c r="K14" s="510">
        <f t="shared" si="0"/>
        <v>0.86602540378443871</v>
      </c>
      <c r="L14" s="510">
        <f t="shared" si="0"/>
        <v>-0.86602540378443871</v>
      </c>
      <c r="M14" s="510">
        <f t="shared" si="0"/>
        <v>-1.5</v>
      </c>
      <c r="S14" s="510">
        <f t="shared" si="1"/>
        <v>0.86602540378443871</v>
      </c>
      <c r="T14" s="510">
        <f t="shared" si="1"/>
        <v>-0.86602540378443871</v>
      </c>
      <c r="U14" s="510">
        <f t="shared" si="1"/>
        <v>-0.86602540378443871</v>
      </c>
      <c r="AA14" s="509">
        <f t="shared" si="2"/>
        <v>-0.5</v>
      </c>
      <c r="AB14" s="509">
        <f t="shared" si="2"/>
        <v>0.5</v>
      </c>
      <c r="AC14" s="509">
        <f t="shared" si="2"/>
        <v>0.86602540378443871</v>
      </c>
    </row>
    <row r="15" spans="1:29">
      <c r="K15" s="487">
        <v>1</v>
      </c>
      <c r="L15" s="487">
        <v>1</v>
      </c>
      <c r="M15" s="487">
        <v>1</v>
      </c>
      <c r="S15" s="487">
        <v>1</v>
      </c>
      <c r="T15" s="487">
        <v>1</v>
      </c>
      <c r="U15" s="487">
        <v>1</v>
      </c>
      <c r="AA15" s="487">
        <v>1</v>
      </c>
      <c r="AB15" s="487">
        <v>1</v>
      </c>
      <c r="AC15" s="487">
        <v>1</v>
      </c>
    </row>
    <row r="16" spans="1:29" ht="16.5" thickBot="1">
      <c r="D16" s="425" t="s">
        <v>387</v>
      </c>
      <c r="K16" s="495" t="s">
        <v>8</v>
      </c>
      <c r="L16" s="495" t="s">
        <v>8</v>
      </c>
      <c r="M16" s="495" t="s">
        <v>8</v>
      </c>
      <c r="S16" s="494" t="s">
        <v>8</v>
      </c>
      <c r="T16" s="494" t="s">
        <v>8</v>
      </c>
      <c r="U16" s="494" t="s">
        <v>8</v>
      </c>
      <c r="AA16" s="508" t="s">
        <v>8</v>
      </c>
      <c r="AB16" s="508" t="s">
        <v>8</v>
      </c>
      <c r="AC16" s="508" t="s">
        <v>8</v>
      </c>
    </row>
    <row r="17" spans="4:29">
      <c r="D17" s="453">
        <v>0</v>
      </c>
      <c r="E17" s="452">
        <v>1</v>
      </c>
      <c r="F17" s="452">
        <v>1</v>
      </c>
      <c r="G17" s="452">
        <v>0</v>
      </c>
      <c r="H17" s="451">
        <v>0</v>
      </c>
      <c r="I17" s="443" t="s">
        <v>10</v>
      </c>
      <c r="J17" s="486" t="s">
        <v>386</v>
      </c>
      <c r="K17" s="449" cm="1">
        <f t="array" ref="K17">MMULT($D17:$H17,K$11:K$15)</f>
        <v>-1.7320508075688774</v>
      </c>
      <c r="L17" s="449" cm="1">
        <f t="array" ref="L17">MMULT($D17:$H17,L$11:L$15)</f>
        <v>1.7320508075688774</v>
      </c>
      <c r="M17" s="449" cm="1">
        <f t="array" ref="M17">MMULT($D17:$H17,M$11:M$15)</f>
        <v>1</v>
      </c>
      <c r="Q17" s="443" t="s">
        <v>10</v>
      </c>
      <c r="R17" s="486" t="s">
        <v>385</v>
      </c>
      <c r="S17" s="449" cm="1">
        <f t="array" ref="S17">MMULT($D17:$H17,S$11:S$15)</f>
        <v>0</v>
      </c>
      <c r="T17" s="449" cm="1">
        <f t="array" ref="T17">MMULT($D17:$H17,T$11:T$15)</f>
        <v>0</v>
      </c>
      <c r="U17" s="449" cm="1">
        <f t="array" ref="U17">MMULT($D17:$H17,U$11:U$15)</f>
        <v>1.7320508075688774</v>
      </c>
      <c r="Y17" s="443" t="s">
        <v>10</v>
      </c>
      <c r="Z17" s="486" t="s">
        <v>384</v>
      </c>
      <c r="AA17" s="449" cm="1">
        <f t="array" ref="AA17">MMULT($D17:$H17,AA$11:AA$15)</f>
        <v>1</v>
      </c>
      <c r="AB17" s="449" cm="1">
        <f t="array" ref="AB17">MMULT($D17:$H17,AB$11:AB$15)</f>
        <v>-1</v>
      </c>
      <c r="AC17" s="449" cm="1">
        <f t="array" ref="AC17">MMULT($D17:$H17,AC$11:AC$15)</f>
        <v>-1.7320508075688774</v>
      </c>
    </row>
    <row r="18" spans="4:29" ht="16.5" thickBot="1">
      <c r="D18" s="447">
        <v>0</v>
      </c>
      <c r="E18" s="446">
        <v>0</v>
      </c>
      <c r="F18" s="446">
        <v>0</v>
      </c>
      <c r="G18" s="446">
        <v>1</v>
      </c>
      <c r="H18" s="445">
        <v>1</v>
      </c>
      <c r="I18" s="443" t="s">
        <v>10</v>
      </c>
      <c r="J18" s="486"/>
      <c r="K18" s="449" cm="1">
        <f t="array" ref="K18">MMULT($D18:$H18,K$11:K$15)</f>
        <v>1.8660254037844388</v>
      </c>
      <c r="L18" s="449" cm="1">
        <f t="array" ref="L18">MMULT($D18:$H18,L$11:L$15)</f>
        <v>0.13397459621556129</v>
      </c>
      <c r="M18" s="449" cm="1">
        <f t="array" ref="M18">MMULT($D18:$H18,M$11:M$15)</f>
        <v>-0.5</v>
      </c>
      <c r="Q18" s="443" t="s">
        <v>10</v>
      </c>
      <c r="R18" s="486"/>
      <c r="S18" s="449" cm="1">
        <f t="array" ref="S18">MMULT($D18:$H18,S$11:S$15)</f>
        <v>1.8660254037844388</v>
      </c>
      <c r="T18" s="449" cm="1">
        <f t="array" ref="T18">MMULT($D18:$H18,T$11:T$15)</f>
        <v>0.13397459621556129</v>
      </c>
      <c r="U18" s="449" cm="1">
        <f t="array" ref="U18">MMULT($D18:$H18,U$11:U$15)</f>
        <v>0.13397459621556129</v>
      </c>
      <c r="Y18" s="443" t="s">
        <v>10</v>
      </c>
      <c r="Z18" s="486"/>
      <c r="AA18" s="449" cm="1">
        <f t="array" ref="AA18">MMULT($D18:$H18,AA$11:AA$15)</f>
        <v>0.5</v>
      </c>
      <c r="AB18" s="449" cm="1">
        <f t="array" ref="AB18">MMULT($D18:$H18,AB$11:AB$15)</f>
        <v>1.5</v>
      </c>
      <c r="AC18" s="449" cm="1">
        <f t="array" ref="AC18">MMULT($D18:$H18,AC$11:AC$15)</f>
        <v>1.8660254037844388</v>
      </c>
    </row>
    <row r="19" spans="4:29">
      <c r="I19" s="443"/>
      <c r="J19" s="486"/>
      <c r="Q19" s="443"/>
      <c r="R19" s="505"/>
      <c r="Y19" s="443"/>
      <c r="Z19" s="505"/>
    </row>
    <row r="20" spans="4:29" ht="16.5" thickBot="1">
      <c r="D20" s="425" t="s">
        <v>383</v>
      </c>
      <c r="J20" s="486"/>
      <c r="K20" s="495" t="s">
        <v>8</v>
      </c>
      <c r="L20" s="495" t="s">
        <v>8</v>
      </c>
      <c r="M20" s="495" t="s">
        <v>8</v>
      </c>
      <c r="R20" s="505"/>
      <c r="S20" s="494" t="s">
        <v>8</v>
      </c>
      <c r="T20" s="494" t="s">
        <v>8</v>
      </c>
      <c r="U20" s="494" t="s">
        <v>8</v>
      </c>
      <c r="Z20" s="505"/>
      <c r="AA20" s="493" t="s">
        <v>8</v>
      </c>
      <c r="AB20" s="493" t="s">
        <v>8</v>
      </c>
      <c r="AC20" s="493" t="s">
        <v>8</v>
      </c>
    </row>
    <row r="21" spans="4:29">
      <c r="D21" s="453">
        <v>0</v>
      </c>
      <c r="E21" s="452">
        <v>-1</v>
      </c>
      <c r="F21" s="452">
        <v>0</v>
      </c>
      <c r="G21" s="452">
        <v>0</v>
      </c>
      <c r="H21" s="451">
        <v>1</v>
      </c>
      <c r="I21" s="443" t="s">
        <v>10</v>
      </c>
      <c r="J21" s="486"/>
      <c r="K21" s="449" cm="1">
        <f t="array" ref="K21">MMULT($D21:$H21,K$11:K$15)</f>
        <v>1.8660254037844388</v>
      </c>
      <c r="L21" s="449" cm="1">
        <f t="array" ref="L21">MMULT($D21:$H21,L$11:L$15)</f>
        <v>0.13397459621556129</v>
      </c>
      <c r="M21" s="449" cm="1">
        <f t="array" ref="M21">MMULT($D21:$H21,M$11:M$15)</f>
        <v>0.5</v>
      </c>
      <c r="Q21" s="443" t="s">
        <v>10</v>
      </c>
      <c r="R21" s="505"/>
      <c r="S21" s="449" cm="1">
        <f t="array" ref="S21">MMULT($D21:$H21,S$11:S$15)</f>
        <v>1.8660254037844388</v>
      </c>
      <c r="T21" s="449" cm="1">
        <f t="array" ref="T21">MMULT($D21:$H21,T$11:T$15)</f>
        <v>0.13397459621556129</v>
      </c>
      <c r="U21" s="449" cm="1">
        <f t="array" ref="U21">MMULT($D21:$H21,U$11:U$15)</f>
        <v>0.13397459621556129</v>
      </c>
      <c r="Y21" s="443" t="s">
        <v>10</v>
      </c>
      <c r="Z21" s="505"/>
      <c r="AA21" s="449" cm="1">
        <f t="array" ref="AA21">MMULT($D21:$H21,AA$11:AA$15)</f>
        <v>1.5</v>
      </c>
      <c r="AB21" s="449" cm="1">
        <f t="array" ref="AB21">MMULT($D21:$H21,AB$11:AB$15)</f>
        <v>0.5</v>
      </c>
      <c r="AC21" s="449" cm="1">
        <f t="array" ref="AC21">MMULT($D21:$H21,AC$11:AC$15)</f>
        <v>1.8660254037844388</v>
      </c>
    </row>
    <row r="22" spans="4:29" ht="16.5" thickBot="1">
      <c r="D22" s="447">
        <v>1</v>
      </c>
      <c r="E22" s="446">
        <v>0</v>
      </c>
      <c r="F22" s="446">
        <v>1</v>
      </c>
      <c r="G22" s="446">
        <v>1</v>
      </c>
      <c r="H22" s="445">
        <v>2</v>
      </c>
      <c r="I22" s="443" t="s">
        <v>10</v>
      </c>
      <c r="J22" s="486"/>
      <c r="K22" s="449" cm="1">
        <f t="array" ref="K22">MMULT($D22:$H22,K$11:K$15)</f>
        <v>2.8660254037844388</v>
      </c>
      <c r="L22" s="449" cm="1">
        <f t="array" ref="L22">MMULT($D22:$H22,L$11:L$15)</f>
        <v>1.1339745962155612</v>
      </c>
      <c r="M22" s="449" cm="1">
        <f t="array" ref="M22">MMULT($D22:$H22,M$11:M$15)</f>
        <v>1.5</v>
      </c>
      <c r="Q22" s="443" t="s">
        <v>10</v>
      </c>
      <c r="R22" s="505"/>
      <c r="S22" s="449" cm="1">
        <f t="array" ref="S22">MMULT($D22:$H22,S$11:S$15)</f>
        <v>2.8660254037844388</v>
      </c>
      <c r="T22" s="449" cm="1">
        <f t="array" ref="T22">MMULT($D22:$H22,T$11:T$15)</f>
        <v>1.1339745962155612</v>
      </c>
      <c r="U22" s="449" cm="1">
        <f t="array" ref="U22">MMULT($D22:$H22,U$11:U$15)</f>
        <v>1.1339745962155612</v>
      </c>
      <c r="Y22" s="443" t="s">
        <v>10</v>
      </c>
      <c r="Z22" s="505"/>
      <c r="AA22" s="449" cm="1">
        <f t="array" ref="AA22">MMULT($D22:$H22,AA$11:AA$15)</f>
        <v>2.5</v>
      </c>
      <c r="AB22" s="449" cm="1">
        <f t="array" ref="AB22">MMULT($D22:$H22,AB$11:AB$15)</f>
        <v>1.5</v>
      </c>
      <c r="AC22" s="449" cm="1">
        <f t="array" ref="AC22">MMULT($D22:$H22,AC$11:AC$15)</f>
        <v>2.8660254037844388</v>
      </c>
    </row>
    <row r="23" spans="4:29" ht="15" customHeight="1">
      <c r="I23" s="507"/>
      <c r="J23" s="486"/>
      <c r="K23" s="433"/>
      <c r="L23" s="433" t="s">
        <v>304</v>
      </c>
      <c r="M23" s="433"/>
      <c r="O23" s="433"/>
      <c r="P23" s="433"/>
      <c r="Q23" s="433"/>
      <c r="R23" s="505"/>
      <c r="S23" s="433"/>
      <c r="T23" s="433" t="s">
        <v>304</v>
      </c>
      <c r="U23" s="433"/>
      <c r="V23" s="433"/>
      <c r="W23" s="433"/>
      <c r="X23" s="433"/>
      <c r="Y23" s="433"/>
      <c r="Z23" s="505"/>
      <c r="AA23" s="433"/>
      <c r="AB23" s="433" t="s">
        <v>304</v>
      </c>
      <c r="AC23" s="433"/>
    </row>
    <row r="24" spans="4:29" ht="15" customHeight="1">
      <c r="J24" s="486" t="s">
        <v>306</v>
      </c>
      <c r="K24" s="443" t="s">
        <v>8</v>
      </c>
      <c r="L24" s="443" t="s">
        <v>8</v>
      </c>
      <c r="M24" s="443" t="s">
        <v>8</v>
      </c>
      <c r="O24" s="433"/>
      <c r="P24" s="433"/>
      <c r="Q24" s="433"/>
      <c r="R24" s="486" t="s">
        <v>306</v>
      </c>
      <c r="S24" s="443" t="s">
        <v>8</v>
      </c>
      <c r="T24" s="443" t="s">
        <v>8</v>
      </c>
      <c r="U24" s="443" t="s">
        <v>8</v>
      </c>
      <c r="V24" s="433"/>
      <c r="W24" s="433"/>
      <c r="X24" s="433"/>
      <c r="Y24" s="433"/>
      <c r="Z24" s="486" t="s">
        <v>306</v>
      </c>
      <c r="AA24" s="443" t="s">
        <v>8</v>
      </c>
      <c r="AB24" s="443" t="s">
        <v>8</v>
      </c>
      <c r="AC24" s="443" t="s">
        <v>8</v>
      </c>
    </row>
    <row r="25" spans="4:29" ht="15" customHeight="1">
      <c r="J25" s="486" t="s">
        <v>382</v>
      </c>
      <c r="K25" s="492">
        <f t="shared" ref="K25:M26" si="3">1/(1+EXP(-K21))</f>
        <v>0.86599771335655462</v>
      </c>
      <c r="L25" s="492">
        <f t="shared" si="3"/>
        <v>0.53344364015124035</v>
      </c>
      <c r="M25" s="492">
        <f t="shared" si="3"/>
        <v>0.62245933120185459</v>
      </c>
      <c r="O25" s="433"/>
      <c r="P25" s="433"/>
      <c r="Q25" s="433"/>
      <c r="R25" s="486" t="s">
        <v>382</v>
      </c>
      <c r="S25" s="492">
        <f t="shared" ref="S25:U26" si="4">1/(1+EXP(-S21))</f>
        <v>0.86599771335655462</v>
      </c>
      <c r="T25" s="492">
        <f t="shared" si="4"/>
        <v>0.53344364015124035</v>
      </c>
      <c r="U25" s="492">
        <f t="shared" si="4"/>
        <v>0.53344364015124035</v>
      </c>
      <c r="V25" s="433"/>
      <c r="W25" s="433"/>
      <c r="X25" s="433"/>
      <c r="Y25" s="433"/>
      <c r="Z25" s="486" t="s">
        <v>382</v>
      </c>
      <c r="AA25" s="492">
        <f t="shared" ref="AA25:AC26" si="5">1/(1+EXP(-AA21))</f>
        <v>0.81757447619364365</v>
      </c>
      <c r="AB25" s="492">
        <f t="shared" si="5"/>
        <v>0.62245933120185459</v>
      </c>
      <c r="AC25" s="492">
        <f t="shared" si="5"/>
        <v>0.86599771335655462</v>
      </c>
    </row>
    <row r="26" spans="4:29" ht="15" customHeight="1">
      <c r="J26" s="486"/>
      <c r="K26" s="492">
        <f t="shared" si="3"/>
        <v>0.94614116906737478</v>
      </c>
      <c r="L26" s="492">
        <f t="shared" si="3"/>
        <v>0.75657165067949483</v>
      </c>
      <c r="M26" s="492">
        <f t="shared" si="3"/>
        <v>0.81757447619364365</v>
      </c>
      <c r="O26" s="433"/>
      <c r="P26" s="433"/>
      <c r="Q26" s="433"/>
      <c r="R26" s="486"/>
      <c r="S26" s="492">
        <f t="shared" si="4"/>
        <v>0.94614116906737478</v>
      </c>
      <c r="T26" s="492">
        <f t="shared" si="4"/>
        <v>0.75657165067949483</v>
      </c>
      <c r="U26" s="492">
        <f t="shared" si="4"/>
        <v>0.75657165067949483</v>
      </c>
      <c r="V26" s="433"/>
      <c r="W26" s="433"/>
      <c r="X26" s="433"/>
      <c r="Y26" s="433"/>
      <c r="Z26" s="486"/>
      <c r="AA26" s="492">
        <f t="shared" si="5"/>
        <v>0.92414181997875655</v>
      </c>
      <c r="AB26" s="492">
        <f t="shared" si="5"/>
        <v>0.81757447619364365</v>
      </c>
      <c r="AC26" s="492">
        <f t="shared" si="5"/>
        <v>0.94614116906737478</v>
      </c>
    </row>
    <row r="27" spans="4:29" ht="15" customHeight="1">
      <c r="J27" s="505" t="s">
        <v>8</v>
      </c>
      <c r="K27" s="433"/>
      <c r="L27" s="433"/>
      <c r="M27" s="433"/>
      <c r="O27" s="433"/>
      <c r="P27" s="433"/>
      <c r="Q27" s="433"/>
      <c r="R27" s="505" t="s">
        <v>8</v>
      </c>
      <c r="S27" s="433"/>
      <c r="T27" s="433"/>
      <c r="U27" s="433"/>
      <c r="V27" s="433"/>
      <c r="W27" s="433"/>
      <c r="X27" s="433"/>
      <c r="Y27" s="433"/>
      <c r="Z27" s="505" t="s">
        <v>8</v>
      </c>
    </row>
    <row r="28" spans="4:29">
      <c r="J28" s="486" t="s">
        <v>381</v>
      </c>
      <c r="K28" s="504">
        <f t="shared" ref="K28:M29" si="6">K17*K25</f>
        <v>-1.4999520387720215</v>
      </c>
      <c r="L28" s="504">
        <f t="shared" si="6"/>
        <v>0.92395148771643754</v>
      </c>
      <c r="M28" s="504">
        <f t="shared" si="6"/>
        <v>0.62245933120185459</v>
      </c>
      <c r="R28" s="486" t="s">
        <v>380</v>
      </c>
      <c r="S28" s="504">
        <f t="shared" ref="S28:U29" si="7">S17*S25</f>
        <v>0</v>
      </c>
      <c r="T28" s="504">
        <f t="shared" si="7"/>
        <v>0</v>
      </c>
      <c r="U28" s="504">
        <f t="shared" si="7"/>
        <v>0.92395148771643754</v>
      </c>
      <c r="Z28" s="486" t="s">
        <v>379</v>
      </c>
      <c r="AA28" s="504">
        <f t="shared" ref="AA28:AC29" si="8">AA17*AA25</f>
        <v>0.81757447619364365</v>
      </c>
      <c r="AB28" s="504">
        <f t="shared" si="8"/>
        <v>-0.62245933120185459</v>
      </c>
      <c r="AC28" s="504">
        <f t="shared" si="8"/>
        <v>-1.4999520387720215</v>
      </c>
    </row>
    <row r="29" spans="4:29">
      <c r="J29" s="486"/>
      <c r="K29" s="504">
        <f t="shared" si="6"/>
        <v>1.765523457046029</v>
      </c>
      <c r="L29" s="504">
        <f t="shared" si="6"/>
        <v>0.10136138140792601</v>
      </c>
      <c r="M29" s="504">
        <f t="shared" si="6"/>
        <v>-0.40878723809682183</v>
      </c>
      <c r="R29" s="486"/>
      <c r="S29" s="504">
        <f t="shared" si="7"/>
        <v>1.765523457046029</v>
      </c>
      <c r="T29" s="504">
        <f t="shared" si="7"/>
        <v>0.10136138140792601</v>
      </c>
      <c r="U29" s="504">
        <f t="shared" si="7"/>
        <v>0.10136138140792601</v>
      </c>
      <c r="Z29" s="486"/>
      <c r="AA29" s="504">
        <f t="shared" si="8"/>
        <v>0.46207090998937828</v>
      </c>
      <c r="AB29" s="504">
        <f t="shared" si="8"/>
        <v>1.2263617142904655</v>
      </c>
      <c r="AC29" s="504">
        <f t="shared" si="8"/>
        <v>1.765523457046029</v>
      </c>
    </row>
    <row r="31" spans="4:29" ht="16.5" thickBot="1">
      <c r="D31" s="425" t="s">
        <v>378</v>
      </c>
      <c r="K31" s="495" t="s">
        <v>8</v>
      </c>
      <c r="L31" s="495" t="s">
        <v>8</v>
      </c>
      <c r="M31" s="495" t="s">
        <v>8</v>
      </c>
      <c r="S31" s="494" t="s">
        <v>8</v>
      </c>
      <c r="T31" s="494" t="s">
        <v>8</v>
      </c>
      <c r="U31" s="494" t="s">
        <v>8</v>
      </c>
      <c r="AA31" s="493" t="s">
        <v>8</v>
      </c>
      <c r="AB31" s="493" t="s">
        <v>8</v>
      </c>
      <c r="AC31" s="493" t="s">
        <v>8</v>
      </c>
    </row>
    <row r="32" spans="4:29">
      <c r="D32" s="453">
        <v>0</v>
      </c>
      <c r="E32" s="452">
        <v>1</v>
      </c>
      <c r="F32" s="452">
        <v>0</v>
      </c>
      <c r="G32" s="452">
        <v>1</v>
      </c>
      <c r="H32" s="451">
        <v>1</v>
      </c>
      <c r="I32" s="443" t="s">
        <v>10</v>
      </c>
      <c r="J32" s="486" t="s">
        <v>377</v>
      </c>
      <c r="K32" s="449" cm="1">
        <f t="array" ref="K32">MMULT($D32:$H32,K$11:K$15)</f>
        <v>1</v>
      </c>
      <c r="L32" s="449" cm="1">
        <f t="array" ref="L32">MMULT($D32:$H32,L$11:L$15)</f>
        <v>1</v>
      </c>
      <c r="M32" s="449" cm="1">
        <f t="array" ref="M32">MMULT($D32:$H32,M$11:M$15)</f>
        <v>0</v>
      </c>
      <c r="Q32" s="443" t="s">
        <v>10</v>
      </c>
      <c r="R32" s="486" t="s">
        <v>376</v>
      </c>
      <c r="S32" s="449" cm="1">
        <f t="array" ref="S32">MMULT($D32:$H32,S$11:S$15)</f>
        <v>1</v>
      </c>
      <c r="T32" s="449" cm="1">
        <f t="array" ref="T32">MMULT($D32:$H32,T$11:T$15)</f>
        <v>1</v>
      </c>
      <c r="U32" s="449" cm="1">
        <f t="array" ref="U32">MMULT($D32:$H32,U$11:U$15)</f>
        <v>1</v>
      </c>
      <c r="Y32" s="443" t="s">
        <v>10</v>
      </c>
      <c r="Z32" s="486" t="s">
        <v>375</v>
      </c>
      <c r="AA32" s="449" cm="1">
        <f t="array" ref="AA32">MMULT($D32:$H32,AA$11:AA$15)</f>
        <v>0</v>
      </c>
      <c r="AB32" s="449" cm="1">
        <f t="array" ref="AB32">MMULT($D32:$H32,AB$11:AB$15)</f>
        <v>2</v>
      </c>
      <c r="AC32" s="449" cm="1">
        <f t="array" ref="AC32">MMULT($D32:$H32,AC$11:AC$15)</f>
        <v>1</v>
      </c>
    </row>
    <row r="33" spans="2:29" ht="16.5" thickBot="1">
      <c r="D33" s="447">
        <v>0</v>
      </c>
      <c r="E33" s="446">
        <v>1</v>
      </c>
      <c r="F33" s="446">
        <v>0</v>
      </c>
      <c r="G33" s="446">
        <v>1</v>
      </c>
      <c r="H33" s="445">
        <v>1</v>
      </c>
      <c r="I33" s="443" t="s">
        <v>10</v>
      </c>
      <c r="J33" s="486"/>
      <c r="K33" s="449" cm="1">
        <f t="array" ref="K33">MMULT($D33:$H33,K$11:K$15)</f>
        <v>1</v>
      </c>
      <c r="L33" s="449" cm="1">
        <f t="array" ref="L33">MMULT($D33:$H33,L$11:L$15)</f>
        <v>1</v>
      </c>
      <c r="M33" s="449" cm="1">
        <f t="array" ref="M33">MMULT($D33:$H33,M$11:M$15)</f>
        <v>0</v>
      </c>
      <c r="Q33" s="443" t="s">
        <v>10</v>
      </c>
      <c r="R33" s="486"/>
      <c r="S33" s="449" cm="1">
        <f t="array" ref="S33">MMULT($D33:$H33,S$11:S$15)</f>
        <v>1</v>
      </c>
      <c r="T33" s="449" cm="1">
        <f t="array" ref="T33">MMULT($D33:$H33,T$11:T$15)</f>
        <v>1</v>
      </c>
      <c r="U33" s="449" cm="1">
        <f t="array" ref="U33">MMULT($D33:$H33,U$11:U$15)</f>
        <v>1</v>
      </c>
      <c r="Y33" s="443" t="s">
        <v>10</v>
      </c>
      <c r="Z33" s="486"/>
      <c r="AA33" s="449" cm="1">
        <f t="array" ref="AA33">MMULT($D33:$H33,AA$11:AA$15)</f>
        <v>0</v>
      </c>
      <c r="AB33" s="449" cm="1">
        <f t="array" ref="AB33">MMULT($D33:$H33,AB$11:AB$15)</f>
        <v>2</v>
      </c>
      <c r="AC33" s="449" cm="1">
        <f t="array" ref="AC33">MMULT($D33:$H33,AC$11:AC$15)</f>
        <v>1</v>
      </c>
    </row>
    <row r="34" spans="2:29">
      <c r="J34" s="486"/>
      <c r="R34" s="486"/>
      <c r="Z34" s="486"/>
    </row>
    <row r="35" spans="2:29" ht="16.5" thickBot="1">
      <c r="D35" s="425" t="s">
        <v>374</v>
      </c>
      <c r="J35" s="486"/>
      <c r="K35" s="495" t="s">
        <v>8</v>
      </c>
      <c r="L35" s="495" t="s">
        <v>8</v>
      </c>
      <c r="M35" s="495" t="s">
        <v>8</v>
      </c>
      <c r="R35" s="486"/>
      <c r="S35" s="494" t="s">
        <v>8</v>
      </c>
      <c r="T35" s="494" t="s">
        <v>8</v>
      </c>
      <c r="U35" s="494" t="s">
        <v>8</v>
      </c>
      <c r="Z35" s="486"/>
      <c r="AA35" s="493" t="s">
        <v>8</v>
      </c>
      <c r="AB35" s="493" t="s">
        <v>8</v>
      </c>
      <c r="AC35" s="493" t="s">
        <v>8</v>
      </c>
    </row>
    <row r="36" spans="2:29">
      <c r="D36" s="453">
        <v>0</v>
      </c>
      <c r="E36" s="452">
        <v>-1</v>
      </c>
      <c r="F36" s="452">
        <v>0</v>
      </c>
      <c r="G36" s="452">
        <v>0</v>
      </c>
      <c r="H36" s="451">
        <v>1</v>
      </c>
      <c r="I36" s="443" t="s">
        <v>10</v>
      </c>
      <c r="J36" s="486"/>
      <c r="K36" s="449" cm="1">
        <f t="array" ref="K36">MMULT($D36:$H36,K$11:K$15)</f>
        <v>1.8660254037844388</v>
      </c>
      <c r="L36" s="449" cm="1">
        <f t="array" ref="L36">MMULT($D36:$H36,L$11:L$15)</f>
        <v>0.13397459621556129</v>
      </c>
      <c r="M36" s="449" cm="1">
        <f t="array" ref="M36">MMULT($D36:$H36,M$11:M$15)</f>
        <v>0.5</v>
      </c>
      <c r="Q36" s="443" t="s">
        <v>10</v>
      </c>
      <c r="R36" s="486"/>
      <c r="S36" s="449" cm="1">
        <f t="array" ref="S36">MMULT($D36:$H36,S$11:S$15)</f>
        <v>1.8660254037844388</v>
      </c>
      <c r="T36" s="449" cm="1">
        <f t="array" ref="T36">MMULT($D36:$H36,T$11:T$15)</f>
        <v>0.13397459621556129</v>
      </c>
      <c r="U36" s="449" cm="1">
        <f t="array" ref="U36">MMULT($D36:$H36,U$11:U$15)</f>
        <v>0.13397459621556129</v>
      </c>
      <c r="Y36" s="443" t="s">
        <v>10</v>
      </c>
      <c r="Z36" s="486"/>
      <c r="AA36" s="449" cm="1">
        <f t="array" ref="AA36">MMULT($D36:$H36,AA$11:AA$15)</f>
        <v>1.5</v>
      </c>
      <c r="AB36" s="449" cm="1">
        <f t="array" ref="AB36">MMULT($D36:$H36,AB$11:AB$15)</f>
        <v>0.5</v>
      </c>
      <c r="AC36" s="449" cm="1">
        <f t="array" ref="AC36">MMULT($D36:$H36,AC$11:AC$15)</f>
        <v>1.8660254037844388</v>
      </c>
    </row>
    <row r="37" spans="2:29" ht="16.5" thickBot="1">
      <c r="D37" s="447">
        <v>-1</v>
      </c>
      <c r="E37" s="446">
        <v>0</v>
      </c>
      <c r="F37" s="446">
        <v>1</v>
      </c>
      <c r="G37" s="446">
        <f>1</f>
        <v>1</v>
      </c>
      <c r="H37" s="445">
        <v>2</v>
      </c>
      <c r="I37" s="443" t="s">
        <v>10</v>
      </c>
      <c r="J37" s="486"/>
      <c r="K37" s="449" cm="1">
        <f t="array" ref="K37">MMULT($D37:$H37,K$11:K$15)</f>
        <v>1.1339745962155612</v>
      </c>
      <c r="L37" s="449" cm="1">
        <f t="array" ref="L37">MMULT($D37:$H37,L$11:L$15)</f>
        <v>2.8660254037844388</v>
      </c>
      <c r="M37" s="449" cm="1">
        <f t="array" ref="M37">MMULT($D37:$H37,M$11:M$15)</f>
        <v>0.5</v>
      </c>
      <c r="Q37" s="443" t="s">
        <v>10</v>
      </c>
      <c r="R37" s="486"/>
      <c r="S37" s="449" cm="1">
        <f t="array" ref="S37">MMULT($D37:$H37,S$11:S$15)</f>
        <v>4.598076211353316</v>
      </c>
      <c r="T37" s="449" cm="1">
        <f t="array" ref="T37">MMULT($D37:$H37,T$11:T$15)</f>
        <v>-0.59807621135331601</v>
      </c>
      <c r="U37" s="449" cm="1">
        <f t="array" ref="U37">MMULT($D37:$H37,U$11:U$15)</f>
        <v>2.8660254037844388</v>
      </c>
      <c r="Y37" s="443" t="s">
        <v>10</v>
      </c>
      <c r="Z37" s="486"/>
      <c r="AA37" s="449" cm="1">
        <f t="array" ref="AA37">MMULT($D37:$H37,AA$11:AA$15)</f>
        <v>3.5</v>
      </c>
      <c r="AB37" s="449" cm="1">
        <f t="array" ref="AB37">MMULT($D37:$H37,AB$11:AB$15)</f>
        <v>0.5</v>
      </c>
      <c r="AC37" s="449" cm="1">
        <f t="array" ref="AC37">MMULT($D37:$H37,AC$11:AC$15)</f>
        <v>1.1339745962155612</v>
      </c>
    </row>
    <row r="38" spans="2:29">
      <c r="J38" s="486" t="s">
        <v>306</v>
      </c>
      <c r="K38" s="433"/>
      <c r="L38" s="433" t="s">
        <v>304</v>
      </c>
      <c r="M38" s="433"/>
      <c r="N38" s="433"/>
      <c r="O38" s="433"/>
      <c r="P38" s="433"/>
      <c r="Q38" s="433"/>
      <c r="R38" s="506"/>
      <c r="S38" s="433"/>
      <c r="T38" s="433" t="s">
        <v>304</v>
      </c>
      <c r="U38" s="433"/>
      <c r="V38" s="433"/>
      <c r="W38" s="433"/>
      <c r="X38" s="433"/>
      <c r="Y38" s="433"/>
      <c r="Z38" s="506"/>
      <c r="AA38" s="433"/>
      <c r="AB38" s="433" t="s">
        <v>304</v>
      </c>
      <c r="AC38" s="433"/>
    </row>
    <row r="39" spans="2:29">
      <c r="J39" s="486" t="s">
        <v>306</v>
      </c>
      <c r="K39" s="443" t="s">
        <v>8</v>
      </c>
      <c r="L39" s="443" t="s">
        <v>8</v>
      </c>
      <c r="M39" s="443" t="s">
        <v>8</v>
      </c>
      <c r="N39" s="433"/>
      <c r="O39" s="433"/>
      <c r="P39" s="433"/>
      <c r="Q39" s="433"/>
      <c r="R39" s="486" t="s">
        <v>306</v>
      </c>
      <c r="S39" s="443" t="s">
        <v>8</v>
      </c>
      <c r="T39" s="443" t="s">
        <v>8</v>
      </c>
      <c r="U39" s="443" t="s">
        <v>8</v>
      </c>
      <c r="V39" s="433"/>
      <c r="W39" s="433"/>
      <c r="X39" s="433"/>
      <c r="Y39" s="433"/>
      <c r="Z39" s="486" t="s">
        <v>306</v>
      </c>
      <c r="AA39" s="443" t="s">
        <v>8</v>
      </c>
      <c r="AB39" s="443" t="s">
        <v>8</v>
      </c>
      <c r="AC39" s="443" t="s">
        <v>8</v>
      </c>
    </row>
    <row r="40" spans="2:29">
      <c r="J40" s="486" t="s">
        <v>373</v>
      </c>
      <c r="K40" s="492">
        <f t="shared" ref="K40:M41" si="9">1/(1+EXP(-K36))</f>
        <v>0.86599771335655462</v>
      </c>
      <c r="L40" s="492">
        <f t="shared" si="9"/>
        <v>0.53344364015124035</v>
      </c>
      <c r="M40" s="492">
        <f t="shared" si="9"/>
        <v>0.62245933120185459</v>
      </c>
      <c r="R40" s="486" t="s">
        <v>373</v>
      </c>
      <c r="S40" s="504">
        <f t="shared" ref="S40:U41" si="10">1/(1+EXP(-S36))</f>
        <v>0.86599771335655462</v>
      </c>
      <c r="T40" s="504">
        <f t="shared" si="10"/>
        <v>0.53344364015124035</v>
      </c>
      <c r="U40" s="504">
        <f t="shared" si="10"/>
        <v>0.53344364015124035</v>
      </c>
      <c r="Z40" s="486" t="s">
        <v>373</v>
      </c>
      <c r="AA40" s="504">
        <f t="shared" ref="AA40:AC41" si="11">1/(1+EXP(-AA36))</f>
        <v>0.81757447619364365</v>
      </c>
      <c r="AB40" s="504">
        <f t="shared" si="11"/>
        <v>0.62245933120185459</v>
      </c>
      <c r="AC40" s="504">
        <f t="shared" si="11"/>
        <v>0.86599771335655462</v>
      </c>
    </row>
    <row r="41" spans="2:29">
      <c r="J41" s="486"/>
      <c r="K41" s="492">
        <f t="shared" si="9"/>
        <v>0.75657165067949483</v>
      </c>
      <c r="L41" s="492">
        <f t="shared" si="9"/>
        <v>0.94614116906737478</v>
      </c>
      <c r="M41" s="492">
        <f t="shared" si="9"/>
        <v>0.62245933120185459</v>
      </c>
      <c r="R41" s="486"/>
      <c r="S41" s="504">
        <f t="shared" si="10"/>
        <v>0.99002922561805218</v>
      </c>
      <c r="T41" s="504">
        <f t="shared" si="10"/>
        <v>0.35478394952767683</v>
      </c>
      <c r="U41" s="504">
        <f t="shared" si="10"/>
        <v>0.94614116906737478</v>
      </c>
      <c r="Z41" s="486"/>
      <c r="AA41" s="504">
        <f t="shared" si="11"/>
        <v>0.97068776924864364</v>
      </c>
      <c r="AB41" s="504">
        <f t="shared" si="11"/>
        <v>0.62245933120185459</v>
      </c>
      <c r="AC41" s="504">
        <f t="shared" si="11"/>
        <v>0.75657165067949483</v>
      </c>
    </row>
    <row r="42" spans="2:29">
      <c r="J42" s="505" t="s">
        <v>8</v>
      </c>
      <c r="K42" s="433"/>
      <c r="L42" s="433"/>
      <c r="M42" s="433"/>
      <c r="R42" s="505" t="s">
        <v>8</v>
      </c>
      <c r="S42" s="433"/>
      <c r="T42" s="433"/>
      <c r="U42" s="433"/>
      <c r="Z42" s="505" t="s">
        <v>8</v>
      </c>
    </row>
    <row r="43" spans="2:29">
      <c r="J43" s="486" t="s">
        <v>110</v>
      </c>
      <c r="K43" s="504">
        <f t="shared" ref="K43:M44" si="12">K32*K40</f>
        <v>0.86599771335655462</v>
      </c>
      <c r="L43" s="504">
        <f t="shared" si="12"/>
        <v>0.53344364015124035</v>
      </c>
      <c r="M43" s="504">
        <f t="shared" si="12"/>
        <v>0</v>
      </c>
      <c r="R43" s="486" t="s">
        <v>105</v>
      </c>
      <c r="S43" s="504">
        <f t="shared" ref="S43:U44" si="13">S32*S40</f>
        <v>0.86599771335655462</v>
      </c>
      <c r="T43" s="504">
        <f t="shared" si="13"/>
        <v>0.53344364015124035</v>
      </c>
      <c r="U43" s="504">
        <f t="shared" si="13"/>
        <v>0.53344364015124035</v>
      </c>
      <c r="Z43" s="486" t="s">
        <v>98</v>
      </c>
      <c r="AA43" s="504">
        <f t="shared" ref="AA43:AC44" si="14">AA32*AA40</f>
        <v>0</v>
      </c>
      <c r="AB43" s="504">
        <f t="shared" si="14"/>
        <v>1.2449186624037092</v>
      </c>
      <c r="AC43" s="504">
        <f t="shared" si="14"/>
        <v>0.86599771335655462</v>
      </c>
    </row>
    <row r="44" spans="2:29">
      <c r="J44" s="486"/>
      <c r="K44" s="504">
        <f t="shared" si="12"/>
        <v>0.75657165067949483</v>
      </c>
      <c r="L44" s="504">
        <f t="shared" si="12"/>
        <v>0.94614116906737478</v>
      </c>
      <c r="M44" s="504">
        <f t="shared" si="12"/>
        <v>0</v>
      </c>
      <c r="R44" s="486"/>
      <c r="S44" s="504">
        <f t="shared" si="13"/>
        <v>0.99002922561805218</v>
      </c>
      <c r="T44" s="504">
        <f t="shared" si="13"/>
        <v>0.35478394952767683</v>
      </c>
      <c r="U44" s="504">
        <f t="shared" si="13"/>
        <v>0.94614116906737478</v>
      </c>
      <c r="Z44" s="486"/>
      <c r="AA44" s="504">
        <f t="shared" si="14"/>
        <v>0</v>
      </c>
      <c r="AB44" s="504">
        <f t="shared" si="14"/>
        <v>1.2449186624037092</v>
      </c>
      <c r="AC44" s="504">
        <f t="shared" si="14"/>
        <v>0.75657165067949483</v>
      </c>
    </row>
    <row r="45" spans="2:29">
      <c r="K45" s="433"/>
      <c r="L45" s="433"/>
      <c r="M45" s="433"/>
      <c r="S45" s="433"/>
      <c r="T45" s="433"/>
      <c r="U45" s="433"/>
      <c r="AA45" s="433"/>
      <c r="AB45" s="433"/>
      <c r="AC45" s="433"/>
    </row>
    <row r="46" spans="2:29">
      <c r="K46" s="433"/>
      <c r="L46" s="433"/>
      <c r="M46" s="433"/>
      <c r="S46" s="433"/>
      <c r="T46" s="433"/>
      <c r="U46" s="433"/>
      <c r="AA46" s="433"/>
      <c r="AB46" s="433"/>
      <c r="AC46" s="433"/>
    </row>
    <row r="48" spans="2:29">
      <c r="B48" s="425" t="s">
        <v>372</v>
      </c>
      <c r="G48" s="425" t="s">
        <v>371</v>
      </c>
      <c r="K48" s="425" t="s">
        <v>361</v>
      </c>
      <c r="O48" s="425" t="s">
        <v>370</v>
      </c>
      <c r="S48" s="425" t="s">
        <v>361</v>
      </c>
      <c r="W48" s="425" t="s">
        <v>369</v>
      </c>
      <c r="AA48" s="425" t="s">
        <v>361</v>
      </c>
    </row>
    <row r="49" spans="2:29">
      <c r="B49" s="425" t="s">
        <v>368</v>
      </c>
      <c r="G49" s="492">
        <f t="shared" ref="G49:I50" si="15">K28*K43</f>
        <v>-1.2989550357210728</v>
      </c>
      <c r="H49" s="492">
        <f t="shared" si="15"/>
        <v>0.49287604493061049</v>
      </c>
      <c r="I49" s="492">
        <f t="shared" si="15"/>
        <v>0</v>
      </c>
      <c r="J49" s="443" t="s">
        <v>10</v>
      </c>
      <c r="K49" s="501">
        <f>SUM(G49:I49)</f>
        <v>-0.80607899079046241</v>
      </c>
      <c r="O49" s="492">
        <f t="shared" ref="O49:Q50" si="16">S28*K43</f>
        <v>0</v>
      </c>
      <c r="P49" s="492">
        <f t="shared" si="16"/>
        <v>0</v>
      </c>
      <c r="Q49" s="492">
        <f t="shared" si="16"/>
        <v>0</v>
      </c>
      <c r="R49" s="443" t="s">
        <v>10</v>
      </c>
      <c r="S49" s="501">
        <f>SUM(O49:Q49)</f>
        <v>0</v>
      </c>
      <c r="W49" s="492">
        <f t="shared" ref="W49:Y50" si="17">AA28*K43</f>
        <v>0.70801762688237835</v>
      </c>
      <c r="X49" s="492">
        <f t="shared" si="17"/>
        <v>-0.33204697148242385</v>
      </c>
      <c r="Y49" s="492">
        <f t="shared" si="17"/>
        <v>0</v>
      </c>
      <c r="Z49" s="443" t="s">
        <v>10</v>
      </c>
      <c r="AA49" s="501">
        <f>SUM(W49:Y49)</f>
        <v>0.3759706553999545</v>
      </c>
    </row>
    <row r="50" spans="2:29">
      <c r="G50" s="492">
        <f t="shared" si="15"/>
        <v>1.3357449962106824</v>
      </c>
      <c r="H50" s="492">
        <f t="shared" si="15"/>
        <v>9.590217590357919E-2</v>
      </c>
      <c r="I50" s="492">
        <f t="shared" si="15"/>
        <v>0</v>
      </c>
      <c r="J50" s="443" t="s">
        <v>10</v>
      </c>
      <c r="K50" s="501">
        <f>SUM(G50:I50)</f>
        <v>1.4316471721142616</v>
      </c>
      <c r="O50" s="492">
        <f t="shared" si="16"/>
        <v>1.3357449962106824</v>
      </c>
      <c r="P50" s="492">
        <f t="shared" si="16"/>
        <v>9.590217590357919E-2</v>
      </c>
      <c r="Q50" s="492">
        <f t="shared" si="16"/>
        <v>0</v>
      </c>
      <c r="R50" s="443" t="s">
        <v>10</v>
      </c>
      <c r="S50" s="501">
        <f>SUM(O50:Q50)</f>
        <v>1.4316471721142616</v>
      </c>
      <c r="W50" s="492">
        <f t="shared" si="17"/>
        <v>0.3495897511016402</v>
      </c>
      <c r="X50" s="492">
        <f t="shared" si="17"/>
        <v>1.1603113060582508</v>
      </c>
      <c r="Y50" s="492">
        <f t="shared" si="17"/>
        <v>0</v>
      </c>
      <c r="Z50" s="443" t="s">
        <v>10</v>
      </c>
      <c r="AA50" s="501">
        <f>SUM(W50:Y50)</f>
        <v>1.509901057159891</v>
      </c>
    </row>
    <row r="51" spans="2:29">
      <c r="K51" s="443" t="s">
        <v>8</v>
      </c>
      <c r="S51" s="502" t="s">
        <v>8</v>
      </c>
      <c r="AA51" s="502" t="s">
        <v>8</v>
      </c>
    </row>
    <row r="52" spans="2:29">
      <c r="G52" s="425" t="s">
        <v>367</v>
      </c>
      <c r="L52" s="425" t="s">
        <v>361</v>
      </c>
      <c r="O52" s="425" t="s">
        <v>366</v>
      </c>
      <c r="T52" s="425" t="s">
        <v>361</v>
      </c>
      <c r="W52" s="425" t="s">
        <v>365</v>
      </c>
      <c r="AB52" s="425" t="s">
        <v>361</v>
      </c>
    </row>
    <row r="53" spans="2:29">
      <c r="G53" s="492">
        <f t="shared" ref="G53:I54" si="18">K28*S42</f>
        <v>0</v>
      </c>
      <c r="H53" s="492">
        <f t="shared" si="18"/>
        <v>0</v>
      </c>
      <c r="I53" s="492">
        <f t="shared" si="18"/>
        <v>0</v>
      </c>
      <c r="K53" s="443" t="s">
        <v>10</v>
      </c>
      <c r="L53" s="500">
        <f>SUM(H53:J53)</f>
        <v>0</v>
      </c>
      <c r="O53" s="492">
        <f t="shared" ref="O53:Q54" si="19">S28*S43</f>
        <v>0</v>
      </c>
      <c r="P53" s="492">
        <f t="shared" si="19"/>
        <v>0</v>
      </c>
      <c r="Q53" s="492">
        <f t="shared" si="19"/>
        <v>0.49287604493061049</v>
      </c>
      <c r="S53" s="443" t="s">
        <v>10</v>
      </c>
      <c r="T53" s="503">
        <f>SUM(P53:R53)</f>
        <v>0.49287604493061049</v>
      </c>
      <c r="W53" s="492">
        <f t="shared" ref="W53:Y54" si="20">AA28*S43</f>
        <v>0.70801762688237835</v>
      </c>
      <c r="X53" s="492">
        <f t="shared" si="20"/>
        <v>-0.33204697148242385</v>
      </c>
      <c r="Y53" s="492">
        <f t="shared" si="20"/>
        <v>-0.80013987561482158</v>
      </c>
      <c r="AA53" s="443" t="s">
        <v>10</v>
      </c>
      <c r="AB53" s="503">
        <f>SUM(X53:Z53)</f>
        <v>-1.1321868470972454</v>
      </c>
    </row>
    <row r="54" spans="2:29">
      <c r="G54" s="492">
        <f t="shared" si="18"/>
        <v>1.5289392766792205</v>
      </c>
      <c r="H54" s="492">
        <f t="shared" si="18"/>
        <v>5.4070584269002311E-2</v>
      </c>
      <c r="I54" s="492">
        <f t="shared" si="18"/>
        <v>-0.21806495233774043</v>
      </c>
      <c r="K54" s="443" t="s">
        <v>10</v>
      </c>
      <c r="L54" s="500">
        <f>SUM(H54:J54)</f>
        <v>-0.16399436806873813</v>
      </c>
      <c r="O54" s="492">
        <f t="shared" si="19"/>
        <v>1.7479198209897864</v>
      </c>
      <c r="P54" s="492">
        <f t="shared" si="19"/>
        <v>3.5961391225485223E-2</v>
      </c>
      <c r="Q54" s="492">
        <f t="shared" si="19"/>
        <v>9.590217590357919E-2</v>
      </c>
      <c r="S54" s="443" t="s">
        <v>10</v>
      </c>
      <c r="T54" s="503">
        <f>SUM(P54:R54)</f>
        <v>0.13186356712906441</v>
      </c>
      <c r="W54" s="492">
        <f t="shared" si="20"/>
        <v>0.45746370519741286</v>
      </c>
      <c r="X54" s="492">
        <f t="shared" si="20"/>
        <v>0.43509345254550374</v>
      </c>
      <c r="Y54" s="492">
        <f t="shared" si="20"/>
        <v>1.6704344276654028</v>
      </c>
      <c r="AA54" s="443" t="s">
        <v>10</v>
      </c>
      <c r="AB54" s="503">
        <f>SUM(X54:Z54)</f>
        <v>2.1055278802109068</v>
      </c>
    </row>
    <row r="55" spans="2:29">
      <c r="L55" s="443" t="s">
        <v>8</v>
      </c>
      <c r="T55" s="502" t="s">
        <v>8</v>
      </c>
      <c r="AB55" s="502" t="s">
        <v>8</v>
      </c>
    </row>
    <row r="56" spans="2:29">
      <c r="G56" s="425" t="s">
        <v>364</v>
      </c>
      <c r="M56" s="425" t="s">
        <v>361</v>
      </c>
      <c r="O56" s="425" t="s">
        <v>363</v>
      </c>
      <c r="U56" s="425" t="s">
        <v>361</v>
      </c>
      <c r="W56" s="425" t="s">
        <v>362</v>
      </c>
      <c r="AC56" s="425" t="s">
        <v>361</v>
      </c>
    </row>
    <row r="57" spans="2:29">
      <c r="G57" s="492">
        <f t="shared" ref="G57:I58" si="21">K28*AA43</f>
        <v>0</v>
      </c>
      <c r="H57" s="492">
        <f t="shared" si="21"/>
        <v>1.1502444502138645</v>
      </c>
      <c r="I57" s="492">
        <f t="shared" si="21"/>
        <v>0.53904835747825641</v>
      </c>
      <c r="L57" s="443" t="s">
        <v>10</v>
      </c>
      <c r="M57" s="499">
        <f>SUM(G57:I57)</f>
        <v>1.6892928076921208</v>
      </c>
      <c r="O57" s="492">
        <f t="shared" ref="O57:Q58" si="22">S28*AA43</f>
        <v>0</v>
      </c>
      <c r="P57" s="492">
        <f t="shared" si="22"/>
        <v>0</v>
      </c>
      <c r="Q57" s="492">
        <f t="shared" si="22"/>
        <v>0.80013987561482169</v>
      </c>
      <c r="T57" s="443" t="s">
        <v>10</v>
      </c>
      <c r="U57" s="499">
        <f>SUM(O57:Q57)</f>
        <v>0.80013987561482169</v>
      </c>
      <c r="W57" s="492">
        <f t="shared" ref="W57:Y58" si="23">AA28*AA43</f>
        <v>0</v>
      </c>
      <c r="X57" s="492">
        <f t="shared" si="23"/>
        <v>-0.7749112380005202</v>
      </c>
      <c r="Y57" s="492">
        <f t="shared" si="23"/>
        <v>-1.2989550357210728</v>
      </c>
      <c r="AB57" s="443" t="s">
        <v>10</v>
      </c>
      <c r="AC57" s="499">
        <f>SUM(W57:Y57)</f>
        <v>-2.0738662737215932</v>
      </c>
    </row>
    <row r="58" spans="2:29">
      <c r="G58" s="492">
        <f t="shared" si="21"/>
        <v>0</v>
      </c>
      <c r="H58" s="492">
        <f t="shared" si="21"/>
        <v>0.12618667536174744</v>
      </c>
      <c r="I58" s="492">
        <f t="shared" si="21"/>
        <v>-0.30927683550362417</v>
      </c>
      <c r="L58" s="443" t="s">
        <v>10</v>
      </c>
      <c r="M58" s="499">
        <f>SUM(G58:I58)</f>
        <v>-0.18309016014187673</v>
      </c>
      <c r="O58" s="492">
        <f t="shared" si="22"/>
        <v>0</v>
      </c>
      <c r="P58" s="492">
        <f t="shared" si="22"/>
        <v>0.12618667536174744</v>
      </c>
      <c r="Q58" s="492">
        <f t="shared" si="22"/>
        <v>7.6687147646948436E-2</v>
      </c>
      <c r="T58" s="443" t="s">
        <v>10</v>
      </c>
      <c r="U58" s="499">
        <f>SUM(O58:Q58)</f>
        <v>0.20287382300869589</v>
      </c>
      <c r="W58" s="492">
        <f t="shared" si="23"/>
        <v>0</v>
      </c>
      <c r="X58" s="492">
        <f t="shared" si="23"/>
        <v>1.526720584977606</v>
      </c>
      <c r="Y58" s="492">
        <f t="shared" si="23"/>
        <v>1.3357449962106824</v>
      </c>
      <c r="AB58" s="443" t="s">
        <v>10</v>
      </c>
      <c r="AC58" s="499">
        <f>SUM(W58:Y58)</f>
        <v>2.8624655811882884</v>
      </c>
    </row>
    <row r="59" spans="2:29">
      <c r="M59" s="443" t="s">
        <v>8</v>
      </c>
      <c r="AC59" s="502" t="s">
        <v>8</v>
      </c>
    </row>
    <row r="60" spans="2:29">
      <c r="G60" s="425" t="s">
        <v>301</v>
      </c>
      <c r="K60" s="443" t="s">
        <v>8</v>
      </c>
      <c r="L60" s="443" t="s">
        <v>8</v>
      </c>
      <c r="M60" s="443" t="s">
        <v>8</v>
      </c>
      <c r="S60" s="443" t="s">
        <v>8</v>
      </c>
      <c r="T60" s="443" t="s">
        <v>8</v>
      </c>
      <c r="U60" s="443" t="s">
        <v>8</v>
      </c>
      <c r="AA60" s="443" t="s">
        <v>8</v>
      </c>
      <c r="AB60" s="443" t="s">
        <v>8</v>
      </c>
      <c r="AC60" s="443" t="s">
        <v>8</v>
      </c>
    </row>
    <row r="61" spans="2:29">
      <c r="K61" s="501">
        <f>K49</f>
        <v>-0.80607899079046241</v>
      </c>
      <c r="L61" s="500">
        <f>L53</f>
        <v>0</v>
      </c>
      <c r="M61" s="499">
        <f>M57</f>
        <v>1.6892928076921208</v>
      </c>
      <c r="S61" s="498">
        <f>S49</f>
        <v>0</v>
      </c>
      <c r="T61" s="497">
        <f>T53</f>
        <v>0.49287604493061049</v>
      </c>
      <c r="U61" s="496">
        <f>U57</f>
        <v>0.80013987561482169</v>
      </c>
      <c r="AA61" s="498">
        <f>AA49</f>
        <v>0.3759706553999545</v>
      </c>
      <c r="AB61" s="497">
        <f>AB53</f>
        <v>-1.1321868470972454</v>
      </c>
      <c r="AC61" s="496">
        <f>AC57</f>
        <v>-2.0738662737215932</v>
      </c>
    </row>
    <row r="62" spans="2:29">
      <c r="K62" s="501">
        <f>K50</f>
        <v>1.4316471721142616</v>
      </c>
      <c r="L62" s="500">
        <f>L54</f>
        <v>-0.16399436806873813</v>
      </c>
      <c r="M62" s="499">
        <f>M58</f>
        <v>-0.18309016014187673</v>
      </c>
      <c r="S62" s="498">
        <f>S50</f>
        <v>1.4316471721142616</v>
      </c>
      <c r="T62" s="497">
        <f>T54</f>
        <v>0.13186356712906441</v>
      </c>
      <c r="U62" s="496">
        <f>U58</f>
        <v>0.20287382300869589</v>
      </c>
      <c r="AA62" s="498">
        <f>AA50</f>
        <v>1.509901057159891</v>
      </c>
      <c r="AB62" s="497">
        <f>AB54</f>
        <v>2.1055278802109068</v>
      </c>
      <c r="AC62" s="496">
        <f>AC58</f>
        <v>2.8624655811882884</v>
      </c>
    </row>
    <row r="63" spans="2:29">
      <c r="G63" s="425" t="s">
        <v>360</v>
      </c>
      <c r="K63" s="443" t="s">
        <v>8</v>
      </c>
      <c r="L63" s="443" t="s">
        <v>8</v>
      </c>
      <c r="M63" s="443" t="s">
        <v>8</v>
      </c>
      <c r="S63" s="443" t="s">
        <v>8</v>
      </c>
      <c r="T63" s="443" t="s">
        <v>8</v>
      </c>
      <c r="U63" s="443" t="s">
        <v>8</v>
      </c>
      <c r="AA63" s="443" t="s">
        <v>8</v>
      </c>
      <c r="AB63" s="443" t="s">
        <v>8</v>
      </c>
      <c r="AC63" s="443" t="s">
        <v>8</v>
      </c>
    </row>
    <row r="64" spans="2:29">
      <c r="K64" s="492">
        <f t="shared" ref="K64:M65" si="24">(K61-AVERAGE(K$61:K$62))/STDEV(K$61:K$62)</f>
        <v>-0.70710678118654746</v>
      </c>
      <c r="L64" s="492">
        <f t="shared" si="24"/>
        <v>0.70710678118654746</v>
      </c>
      <c r="M64" s="492">
        <f t="shared" si="24"/>
        <v>0.70710678118654746</v>
      </c>
      <c r="S64" s="492">
        <f t="shared" ref="S64:U65" si="25">(S61-AVERAGE(S$61:S$62))/STDEV(S$61:S$62)</f>
        <v>-0.70710678118654757</v>
      </c>
      <c r="T64" s="492">
        <f t="shared" si="25"/>
        <v>0.70710678118654735</v>
      </c>
      <c r="U64" s="492">
        <f t="shared" si="25"/>
        <v>0.70710678118654757</v>
      </c>
      <c r="AA64" s="492">
        <f t="shared" ref="AA64:AC65" si="26">(AA61-AVERAGE(AA$61:AA$62))/STDEV(AA$61:AA$62)</f>
        <v>-0.70710678118654724</v>
      </c>
      <c r="AB64" s="492">
        <f t="shared" si="26"/>
        <v>-0.70710678118654746</v>
      </c>
      <c r="AC64" s="492">
        <f t="shared" si="26"/>
        <v>-0.70710678118654757</v>
      </c>
    </row>
    <row r="65" spans="4:29">
      <c r="K65" s="492">
        <f t="shared" si="24"/>
        <v>0.70710678118654746</v>
      </c>
      <c r="L65" s="492">
        <f t="shared" si="24"/>
        <v>-0.70710678118654746</v>
      </c>
      <c r="M65" s="492">
        <f t="shared" si="24"/>
        <v>-0.70710678118654757</v>
      </c>
      <c r="S65" s="492">
        <f t="shared" si="25"/>
        <v>0.70710678118654757</v>
      </c>
      <c r="T65" s="492">
        <f t="shared" si="25"/>
        <v>-0.70710678118654724</v>
      </c>
      <c r="U65" s="492">
        <f t="shared" si="25"/>
        <v>-0.70710678118654768</v>
      </c>
      <c r="AA65" s="492">
        <f t="shared" si="26"/>
        <v>0.70710678118654746</v>
      </c>
      <c r="AB65" s="492">
        <f t="shared" si="26"/>
        <v>0.70710678118654746</v>
      </c>
      <c r="AC65" s="492">
        <f t="shared" si="26"/>
        <v>0.70710678118654757</v>
      </c>
    </row>
    <row r="66" spans="4:29">
      <c r="K66" s="433">
        <v>1</v>
      </c>
      <c r="L66" s="433">
        <v>1</v>
      </c>
      <c r="M66" s="433">
        <v>1</v>
      </c>
      <c r="S66" s="433">
        <v>1</v>
      </c>
      <c r="T66" s="433">
        <v>1</v>
      </c>
      <c r="U66" s="433">
        <v>1</v>
      </c>
      <c r="AA66" s="433">
        <v>1</v>
      </c>
      <c r="AB66" s="433">
        <v>1</v>
      </c>
      <c r="AC66" s="433">
        <v>1</v>
      </c>
    </row>
    <row r="67" spans="4:29" ht="16.5" thickBot="1">
      <c r="F67" s="425" t="s">
        <v>359</v>
      </c>
      <c r="K67" s="443" t="s">
        <v>8</v>
      </c>
      <c r="L67" s="443" t="s">
        <v>8</v>
      </c>
      <c r="M67" s="443" t="s">
        <v>8</v>
      </c>
      <c r="S67" s="443" t="s">
        <v>8</v>
      </c>
      <c r="T67" s="443" t="s">
        <v>8</v>
      </c>
      <c r="U67" s="443" t="s">
        <v>8</v>
      </c>
      <c r="AA67" s="443" t="s">
        <v>8</v>
      </c>
      <c r="AB67" s="443" t="s">
        <v>8</v>
      </c>
      <c r="AC67" s="443" t="s">
        <v>8</v>
      </c>
    </row>
    <row r="68" spans="4:29">
      <c r="D68" s="425" t="s">
        <v>358</v>
      </c>
      <c r="F68" s="453">
        <v>0</v>
      </c>
      <c r="G68" s="452">
        <v>1</v>
      </c>
      <c r="H68" s="451">
        <v>-1</v>
      </c>
      <c r="I68" s="443" t="s">
        <v>10</v>
      </c>
      <c r="J68" s="486" t="s">
        <v>236</v>
      </c>
      <c r="K68" s="492" cm="1">
        <f t="array" ref="K68">MMULT($F68:$H68,K$64:K$66)</f>
        <v>-0.29289321881345254</v>
      </c>
      <c r="L68" s="492" cm="1">
        <f t="array" ref="L68">MMULT($F68:$H68,L$64:L$66)</f>
        <v>-1.7071067811865475</v>
      </c>
      <c r="M68" s="492" cm="1">
        <f t="array" ref="M68">MMULT($F68:$H68,M$64:M$66)</f>
        <v>-1.7071067811865475</v>
      </c>
      <c r="Q68" s="443" t="s">
        <v>10</v>
      </c>
      <c r="R68" s="486" t="s">
        <v>235</v>
      </c>
      <c r="S68" s="492" cm="1">
        <f t="array" ref="S68">MMULT($F68:$H68,S$64:S$66)</f>
        <v>-0.29289321881345243</v>
      </c>
      <c r="T68" s="492" cm="1">
        <f t="array" ref="T68">MMULT($F68:$H68,T$64:T$66)</f>
        <v>-1.7071067811865472</v>
      </c>
      <c r="U68" s="492" cm="1">
        <f t="array" ref="U68">MMULT($F68:$H68,U$64:U$66)</f>
        <v>-1.7071067811865477</v>
      </c>
      <c r="Y68" s="443" t="s">
        <v>10</v>
      </c>
      <c r="Z68" s="486" t="s">
        <v>234</v>
      </c>
      <c r="AA68" s="492" cm="1">
        <f t="array" ref="AA68">MMULT($F68:$H68,AA$64:AA$66)</f>
        <v>-0.29289321881345254</v>
      </c>
      <c r="AB68" s="492" cm="1">
        <f t="array" ref="AB68">MMULT($F68:$H68,AB$64:AB$66)</f>
        <v>-0.29289321881345254</v>
      </c>
      <c r="AC68" s="492" cm="1">
        <f t="array" ref="AC68">MMULT($F68:$H68,AC$64:AC$66)</f>
        <v>-0.29289321881345243</v>
      </c>
    </row>
    <row r="69" spans="4:29">
      <c r="F69" s="450">
        <v>0</v>
      </c>
      <c r="G69" s="449">
        <v>1</v>
      </c>
      <c r="H69" s="448">
        <v>1</v>
      </c>
      <c r="I69" s="443" t="s">
        <v>10</v>
      </c>
      <c r="J69" s="486"/>
      <c r="K69" s="492" cm="1">
        <f t="array" ref="K69">MMULT($F69:$H69,K$64:K$66)</f>
        <v>1.7071067811865475</v>
      </c>
      <c r="L69" s="492" cm="1">
        <f t="array" ref="L69">MMULT($F69:$H69,L$64:L$66)</f>
        <v>0.29289321881345254</v>
      </c>
      <c r="M69" s="492" cm="1">
        <f t="array" ref="M69">MMULT($F69:$H69,M$64:M$66)</f>
        <v>0.29289321881345243</v>
      </c>
      <c r="Q69" s="443" t="s">
        <v>10</v>
      </c>
      <c r="R69" s="486"/>
      <c r="S69" s="492" cm="1">
        <f t="array" ref="S69">MMULT($F69:$H69,S$64:S$66)</f>
        <v>1.7071067811865475</v>
      </c>
      <c r="T69" s="492" cm="1">
        <f t="array" ref="T69">MMULT($F69:$H69,T$64:T$66)</f>
        <v>0.29289321881345276</v>
      </c>
      <c r="U69" s="492" cm="1">
        <f t="array" ref="U69">MMULT($F69:$H69,U$64:U$66)</f>
        <v>0.29289321881345232</v>
      </c>
      <c r="Y69" s="443" t="s">
        <v>10</v>
      </c>
      <c r="Z69" s="486"/>
      <c r="AA69" s="492" cm="1">
        <f t="array" ref="AA69">MMULT($F69:$H69,AA$64:AA$66)</f>
        <v>1.7071067811865475</v>
      </c>
      <c r="AB69" s="492" cm="1">
        <f t="array" ref="AB69">MMULT($F69:$H69,AB$64:AB$66)</f>
        <v>1.7071067811865475</v>
      </c>
      <c r="AC69" s="492" cm="1">
        <f t="array" ref="AC69">MMULT($F69:$H69,AC$64:AC$66)</f>
        <v>1.7071067811865475</v>
      </c>
    </row>
    <row r="70" spans="4:29">
      <c r="F70" s="450">
        <v>1</v>
      </c>
      <c r="G70" s="449">
        <v>0</v>
      </c>
      <c r="H70" s="448">
        <v>1</v>
      </c>
      <c r="I70" s="443" t="s">
        <v>10</v>
      </c>
      <c r="J70" s="486"/>
      <c r="K70" s="492" cm="1">
        <f t="array" ref="K70">MMULT($F70:$H70,K$64:K$66)</f>
        <v>0.29289321881345254</v>
      </c>
      <c r="L70" s="492" cm="1">
        <f t="array" ref="L70">MMULT($F70:$H70,L$64:L$66)</f>
        <v>1.7071067811865475</v>
      </c>
      <c r="M70" s="492" cm="1">
        <f t="array" ref="M70">MMULT($F70:$H70,M$64:M$66)</f>
        <v>1.7071067811865475</v>
      </c>
      <c r="Q70" s="443" t="s">
        <v>10</v>
      </c>
      <c r="R70" s="486"/>
      <c r="S70" s="492" cm="1">
        <f t="array" ref="S70">MMULT($F70:$H70,S$64:S$66)</f>
        <v>0.29289321881345243</v>
      </c>
      <c r="T70" s="492" cm="1">
        <f t="array" ref="T70">MMULT($F70:$H70,T$64:T$66)</f>
        <v>1.7071067811865475</v>
      </c>
      <c r="U70" s="492" cm="1">
        <f t="array" ref="U70">MMULT($F70:$H70,U$64:U$66)</f>
        <v>1.7071067811865475</v>
      </c>
      <c r="Y70" s="443" t="s">
        <v>10</v>
      </c>
      <c r="Z70" s="486"/>
      <c r="AA70" s="492" cm="1">
        <f t="array" ref="AA70">MMULT($F70:$H70,AA$64:AA$66)</f>
        <v>0.29289321881345276</v>
      </c>
      <c r="AB70" s="492" cm="1">
        <f t="array" ref="AB70">MMULT($F70:$H70,AB$64:AB$66)</f>
        <v>0.29289321881345254</v>
      </c>
      <c r="AC70" s="492" cm="1">
        <f t="array" ref="AC70">MMULT($F70:$H70,AC$64:AC$66)</f>
        <v>0.29289321881345243</v>
      </c>
    </row>
    <row r="71" spans="4:29" ht="16.5" thickBot="1">
      <c r="F71" s="447">
        <v>0</v>
      </c>
      <c r="G71" s="446">
        <v>1</v>
      </c>
      <c r="H71" s="445">
        <v>0</v>
      </c>
      <c r="I71" s="443" t="s">
        <v>10</v>
      </c>
      <c r="J71" s="486"/>
      <c r="K71" s="492" cm="1">
        <f t="array" ref="K71">MMULT($F71:$H71,K$64:K$66)</f>
        <v>0.70710678118654746</v>
      </c>
      <c r="L71" s="492" cm="1">
        <f t="array" ref="L71">MMULT($F71:$H71,L$64:L$66)</f>
        <v>-0.70710678118654746</v>
      </c>
      <c r="M71" s="492" cm="1">
        <f t="array" ref="M71">MMULT($F71:$H71,M$64:M$66)</f>
        <v>-0.70710678118654757</v>
      </c>
      <c r="Q71" s="443" t="s">
        <v>10</v>
      </c>
      <c r="R71" s="486"/>
      <c r="S71" s="492" cm="1">
        <f t="array" ref="S71">MMULT($F71:$H71,S$64:S$66)</f>
        <v>0.70710678118654757</v>
      </c>
      <c r="T71" s="492" cm="1">
        <f t="array" ref="T71">MMULT($F71:$H71,T$64:T$66)</f>
        <v>-0.70710678118654724</v>
      </c>
      <c r="U71" s="492" cm="1">
        <f t="array" ref="U71">MMULT($F71:$H71,U$64:U$66)</f>
        <v>-0.70710678118654768</v>
      </c>
      <c r="Y71" s="443" t="s">
        <v>10</v>
      </c>
      <c r="Z71" s="486"/>
      <c r="AA71" s="492" cm="1">
        <f t="array" ref="AA71">MMULT($F71:$H71,AA$64:AA$66)</f>
        <v>0.70710678118654746</v>
      </c>
      <c r="AB71" s="492" cm="1">
        <f t="array" ref="AB71">MMULT($F71:$H71,AB$64:AB$66)</f>
        <v>0.70710678118654746</v>
      </c>
      <c r="AC71" s="492" cm="1">
        <f t="array" ref="AC71">MMULT($F71:$H71,AC$64:AC$66)</f>
        <v>0.70710678118654757</v>
      </c>
    </row>
    <row r="72" spans="4:29">
      <c r="J72" s="486"/>
      <c r="R72" s="486"/>
      <c r="Z72" s="486"/>
    </row>
    <row r="73" spans="4:29" ht="16.5" thickBot="1">
      <c r="D73" s="425" t="s">
        <v>357</v>
      </c>
      <c r="J73" s="486"/>
      <c r="K73" s="495" t="s">
        <v>8</v>
      </c>
      <c r="L73" s="495" t="s">
        <v>8</v>
      </c>
      <c r="M73" s="495" t="s">
        <v>8</v>
      </c>
      <c r="R73" s="486"/>
      <c r="S73" s="494" t="s">
        <v>8</v>
      </c>
      <c r="T73" s="494" t="s">
        <v>8</v>
      </c>
      <c r="U73" s="494" t="s">
        <v>8</v>
      </c>
      <c r="Z73" s="486"/>
      <c r="AA73" s="493" t="s">
        <v>8</v>
      </c>
      <c r="AB73" s="493" t="s">
        <v>8</v>
      </c>
      <c r="AC73" s="493" t="s">
        <v>8</v>
      </c>
    </row>
    <row r="74" spans="4:29">
      <c r="D74" s="453">
        <v>0</v>
      </c>
      <c r="E74" s="452">
        <v>1</v>
      </c>
      <c r="F74" s="452">
        <v>-1</v>
      </c>
      <c r="G74" s="452">
        <v>0</v>
      </c>
      <c r="H74" s="451">
        <v>1</v>
      </c>
      <c r="I74" s="443" t="s">
        <v>10</v>
      </c>
      <c r="J74" s="486"/>
      <c r="K74" s="492" cm="1">
        <f t="array" ref="K74">MMULT($D74:$H74,K$11:K$15)</f>
        <v>1</v>
      </c>
      <c r="L74" s="492" cm="1">
        <f t="array" ref="L74">MMULT($D74:$H74,L$11:L$15)</f>
        <v>1</v>
      </c>
      <c r="M74" s="492" cm="1">
        <f t="array" ref="M74">MMULT($D74:$H74,M$11:M$15)</f>
        <v>1</v>
      </c>
      <c r="Q74" s="443" t="s">
        <v>10</v>
      </c>
      <c r="R74" s="486"/>
      <c r="S74" s="492" cm="1">
        <f t="array" ref="S74">MMULT($D74:$H74,S$11:S$15)</f>
        <v>-0.73205080756887742</v>
      </c>
      <c r="T74" s="492" cm="1">
        <f t="array" ref="T74">MMULT($D74:$H74,T$11:T$15)</f>
        <v>2.7320508075688776</v>
      </c>
      <c r="U74" s="492" cm="1">
        <f t="array" ref="U74">MMULT($D74:$H74,U$11:U$15)</f>
        <v>1</v>
      </c>
      <c r="Y74" s="443" t="s">
        <v>10</v>
      </c>
      <c r="Z74" s="486"/>
      <c r="AA74" s="492" cm="1">
        <f t="array" ref="AA74">MMULT($D74:$H74,AA$11:AA$15)</f>
        <v>-1</v>
      </c>
      <c r="AB74" s="492" cm="1">
        <f t="array" ref="AB74">MMULT($D74:$H74,AB$11:AB$15)</f>
        <v>3</v>
      </c>
      <c r="AC74" s="492" cm="1">
        <f t="array" ref="AC74">MMULT($D74:$H74,AC$11:AC$15)</f>
        <v>1</v>
      </c>
    </row>
    <row r="75" spans="4:29">
      <c r="D75" s="450">
        <v>1</v>
      </c>
      <c r="E75" s="449">
        <v>0</v>
      </c>
      <c r="F75" s="449">
        <v>1</v>
      </c>
      <c r="G75" s="449">
        <v>1</v>
      </c>
      <c r="H75" s="448">
        <v>0</v>
      </c>
      <c r="I75" s="443" t="s">
        <v>10</v>
      </c>
      <c r="J75" s="486"/>
      <c r="K75" s="492" cm="1">
        <f t="array" ref="K75">MMULT($D75:$H75,K$11:K$15)</f>
        <v>0.86602540378443871</v>
      </c>
      <c r="L75" s="492" cm="1">
        <f t="array" ref="L75">MMULT($D75:$H75,L$11:L$15)</f>
        <v>-0.86602540378443871</v>
      </c>
      <c r="M75" s="492" cm="1">
        <f t="array" ref="M75">MMULT($D75:$H75,M$11:M$15)</f>
        <v>-0.5</v>
      </c>
      <c r="Q75" s="443" t="s">
        <v>10</v>
      </c>
      <c r="R75" s="486"/>
      <c r="S75" s="492" cm="1">
        <f t="array" ref="S75">MMULT($D75:$H75,S$11:S$15)</f>
        <v>0.86602540378443871</v>
      </c>
      <c r="T75" s="492" cm="1">
        <f t="array" ref="T75">MMULT($D75:$H75,T$11:T$15)</f>
        <v>-0.86602540378443871</v>
      </c>
      <c r="U75" s="492" cm="1">
        <f t="array" ref="U75">MMULT($D75:$H75,U$11:U$15)</f>
        <v>-0.86602540378443871</v>
      </c>
      <c r="Y75" s="443" t="s">
        <v>10</v>
      </c>
      <c r="Z75" s="486"/>
      <c r="AA75" s="492" cm="1">
        <f t="array" ref="AA75">MMULT($D75:$H75,AA$11:AA$15)</f>
        <v>0.5</v>
      </c>
      <c r="AB75" s="492" cm="1">
        <f t="array" ref="AB75">MMULT($D75:$H75,AB$11:AB$15)</f>
        <v>-0.5</v>
      </c>
      <c r="AC75" s="492" cm="1">
        <f t="array" ref="AC75">MMULT($D75:$H75,AC$11:AC$15)</f>
        <v>0.86602540378443871</v>
      </c>
    </row>
    <row r="76" spans="4:29">
      <c r="D76" s="450">
        <v>0</v>
      </c>
      <c r="E76" s="449">
        <v>1</v>
      </c>
      <c r="F76" s="449">
        <v>1</v>
      </c>
      <c r="G76" s="449">
        <v>0</v>
      </c>
      <c r="H76" s="448">
        <v>1</v>
      </c>
      <c r="I76" s="443" t="s">
        <v>10</v>
      </c>
      <c r="J76" s="486"/>
      <c r="K76" s="492" cm="1">
        <f t="array" ref="K76">MMULT($D76:$H76,K$11:K$15)</f>
        <v>-0.73205080756887742</v>
      </c>
      <c r="L76" s="492" cm="1">
        <f t="array" ref="L76">MMULT($D76:$H76,L$11:L$15)</f>
        <v>2.7320508075688776</v>
      </c>
      <c r="M76" s="492" cm="1">
        <f t="array" ref="M76">MMULT($D76:$H76,M$11:M$15)</f>
        <v>2</v>
      </c>
      <c r="Q76" s="443" t="s">
        <v>10</v>
      </c>
      <c r="R76" s="486"/>
      <c r="S76" s="492" cm="1">
        <f t="array" ref="S76">MMULT($D76:$H76,S$11:S$15)</f>
        <v>1</v>
      </c>
      <c r="T76" s="492" cm="1">
        <f t="array" ref="T76">MMULT($D76:$H76,T$11:T$15)</f>
        <v>1</v>
      </c>
      <c r="U76" s="492" cm="1">
        <f t="array" ref="U76">MMULT($D76:$H76,U$11:U$15)</f>
        <v>2.7320508075688776</v>
      </c>
      <c r="Y76" s="443" t="s">
        <v>10</v>
      </c>
      <c r="Z76" s="486"/>
      <c r="AA76" s="492" cm="1">
        <f t="array" ref="AA76">MMULT($D76:$H76,AA$11:AA$15)</f>
        <v>2</v>
      </c>
      <c r="AB76" s="492" cm="1">
        <f t="array" ref="AB76">MMULT($D76:$H76,AB$11:AB$15)</f>
        <v>0</v>
      </c>
      <c r="AC76" s="492" cm="1">
        <f t="array" ref="AC76">MMULT($D76:$H76,AC$11:AC$15)</f>
        <v>-0.73205080756887742</v>
      </c>
    </row>
    <row r="77" spans="4:29" ht="16.5" thickBot="1">
      <c r="D77" s="447">
        <v>1</v>
      </c>
      <c r="E77" s="446">
        <v>0</v>
      </c>
      <c r="F77" s="446">
        <v>0</v>
      </c>
      <c r="G77" s="446">
        <v>1</v>
      </c>
      <c r="H77" s="445">
        <v>1</v>
      </c>
      <c r="I77" s="443" t="s">
        <v>10</v>
      </c>
      <c r="J77" s="486"/>
      <c r="K77" s="492" cm="1">
        <f t="array" ref="K77">MMULT($D77:$H77,K$11:K$15)</f>
        <v>2.7320508075688776</v>
      </c>
      <c r="L77" s="492" cm="1">
        <f t="array" ref="L77">MMULT($D77:$H77,L$11:L$15)</f>
        <v>-0.73205080756887742</v>
      </c>
      <c r="M77" s="492" cm="1">
        <f t="array" ref="M77">MMULT($D77:$H77,M$11:M$15)</f>
        <v>0</v>
      </c>
      <c r="Q77" s="443" t="s">
        <v>10</v>
      </c>
      <c r="R77" s="486"/>
      <c r="S77" s="492" cm="1">
        <f t="array" ref="S77">MMULT($D77:$H77,S$11:S$15)</f>
        <v>1</v>
      </c>
      <c r="T77" s="492" cm="1">
        <f t="array" ref="T77">MMULT($D77:$H77,T$11:T$15)</f>
        <v>1</v>
      </c>
      <c r="U77" s="492" cm="1">
        <f t="array" ref="U77">MMULT($D77:$H77,U$11:U$15)</f>
        <v>-0.73205080756887742</v>
      </c>
      <c r="Y77" s="443" t="s">
        <v>10</v>
      </c>
      <c r="Z77" s="486"/>
      <c r="AA77" s="492" cm="1">
        <f t="array" ref="AA77">MMULT($D77:$H77,AA$11:AA$15)</f>
        <v>0</v>
      </c>
      <c r="AB77" s="492" cm="1">
        <f t="array" ref="AB77">MMULT($D77:$H77,AB$11:AB$15)</f>
        <v>2</v>
      </c>
      <c r="AC77" s="492" cm="1">
        <f t="array" ref="AC77">MMULT($D77:$H77,AC$11:AC$15)</f>
        <v>2.7320508075688776</v>
      </c>
    </row>
    <row r="78" spans="4:29">
      <c r="J78" s="486"/>
      <c r="K78" s="433"/>
      <c r="L78" s="433" t="s">
        <v>304</v>
      </c>
      <c r="M78" s="433"/>
      <c r="R78" s="486"/>
      <c r="S78" s="433"/>
      <c r="T78" s="433" t="s">
        <v>304</v>
      </c>
      <c r="U78" s="433"/>
      <c r="Z78" s="486"/>
      <c r="AA78" s="433"/>
      <c r="AB78" s="433" t="s">
        <v>304</v>
      </c>
      <c r="AC78" s="433"/>
    </row>
    <row r="79" spans="4:29">
      <c r="J79" s="486" t="s">
        <v>306</v>
      </c>
      <c r="K79" s="443" t="s">
        <v>8</v>
      </c>
      <c r="L79" s="443" t="s">
        <v>8</v>
      </c>
      <c r="M79" s="443" t="s">
        <v>8</v>
      </c>
      <c r="R79" s="486" t="s">
        <v>306</v>
      </c>
      <c r="S79" s="443" t="s">
        <v>8</v>
      </c>
      <c r="T79" s="443" t="s">
        <v>8</v>
      </c>
      <c r="U79" s="443" t="s">
        <v>8</v>
      </c>
      <c r="Z79" s="486" t="s">
        <v>306</v>
      </c>
      <c r="AA79" s="443" t="s">
        <v>8</v>
      </c>
      <c r="AB79" s="443" t="s">
        <v>8</v>
      </c>
      <c r="AC79" s="443" t="s">
        <v>8</v>
      </c>
    </row>
    <row r="80" spans="4:29">
      <c r="J80" s="486" t="s">
        <v>356</v>
      </c>
      <c r="K80" s="492">
        <f t="shared" ref="K80:M83" si="27">1/(1+EXP(-K74))</f>
        <v>0.7310585786300049</v>
      </c>
      <c r="L80" s="492">
        <f t="shared" si="27"/>
        <v>0.7310585786300049</v>
      </c>
      <c r="M80" s="492">
        <f t="shared" si="27"/>
        <v>0.7310585786300049</v>
      </c>
      <c r="R80" s="486" t="s">
        <v>355</v>
      </c>
      <c r="S80" s="492">
        <f t="shared" ref="S80:U83" si="28">1/(1+EXP(-S74))</f>
        <v>0.32474485324702063</v>
      </c>
      <c r="T80" s="492">
        <f t="shared" si="28"/>
        <v>0.93889160649784864</v>
      </c>
      <c r="U80" s="492">
        <f t="shared" si="28"/>
        <v>0.7310585786300049</v>
      </c>
      <c r="Z80" s="486" t="s">
        <v>354</v>
      </c>
      <c r="AA80" s="492">
        <f t="shared" ref="AA80:AC83" si="29">1/(1+EXP(-AA74))</f>
        <v>0.2689414213699951</v>
      </c>
      <c r="AB80" s="492">
        <f t="shared" si="29"/>
        <v>0.95257412682243336</v>
      </c>
      <c r="AC80" s="492">
        <f t="shared" si="29"/>
        <v>0.7310585786300049</v>
      </c>
    </row>
    <row r="81" spans="7:29">
      <c r="J81" s="486"/>
      <c r="K81" s="492">
        <f t="shared" si="27"/>
        <v>0.70391799472064287</v>
      </c>
      <c r="L81" s="492">
        <f t="shared" si="27"/>
        <v>0.29608200527935702</v>
      </c>
      <c r="M81" s="492">
        <f t="shared" si="27"/>
        <v>0.37754066879814541</v>
      </c>
      <c r="R81" s="486"/>
      <c r="S81" s="492">
        <f t="shared" si="28"/>
        <v>0.70391799472064287</v>
      </c>
      <c r="T81" s="492">
        <f t="shared" si="28"/>
        <v>0.29608200527935702</v>
      </c>
      <c r="U81" s="492">
        <f t="shared" si="28"/>
        <v>0.29608200527935702</v>
      </c>
      <c r="Z81" s="486"/>
      <c r="AA81" s="492">
        <f t="shared" si="29"/>
        <v>0.62245933120185459</v>
      </c>
      <c r="AB81" s="492">
        <f t="shared" si="29"/>
        <v>0.37754066879814541</v>
      </c>
      <c r="AC81" s="492">
        <f t="shared" si="29"/>
        <v>0.70391799472064287</v>
      </c>
    </row>
    <row r="82" spans="7:29">
      <c r="J82" s="486"/>
      <c r="K82" s="492">
        <f t="shared" si="27"/>
        <v>0.32474485324702063</v>
      </c>
      <c r="L82" s="492">
        <f t="shared" si="27"/>
        <v>0.93889160649784864</v>
      </c>
      <c r="M82" s="492">
        <f t="shared" si="27"/>
        <v>0.88079707797788231</v>
      </c>
      <c r="R82" s="486"/>
      <c r="S82" s="492">
        <f t="shared" si="28"/>
        <v>0.7310585786300049</v>
      </c>
      <c r="T82" s="492">
        <f t="shared" si="28"/>
        <v>0.7310585786300049</v>
      </c>
      <c r="U82" s="492">
        <f t="shared" si="28"/>
        <v>0.93889160649784864</v>
      </c>
      <c r="Z82" s="486"/>
      <c r="AA82" s="492">
        <f t="shared" si="29"/>
        <v>0.88079707797788231</v>
      </c>
      <c r="AB82" s="492">
        <f t="shared" si="29"/>
        <v>0.5</v>
      </c>
      <c r="AC82" s="492">
        <f t="shared" si="29"/>
        <v>0.32474485324702063</v>
      </c>
    </row>
    <row r="83" spans="7:29">
      <c r="J83" s="486"/>
      <c r="K83" s="492">
        <f t="shared" si="27"/>
        <v>0.93889160649784864</v>
      </c>
      <c r="L83" s="492">
        <f t="shared" si="27"/>
        <v>0.32474485324702063</v>
      </c>
      <c r="M83" s="492">
        <f t="shared" si="27"/>
        <v>0.5</v>
      </c>
      <c r="R83" s="486"/>
      <c r="S83" s="492">
        <f t="shared" si="28"/>
        <v>0.7310585786300049</v>
      </c>
      <c r="T83" s="492">
        <f t="shared" si="28"/>
        <v>0.7310585786300049</v>
      </c>
      <c r="U83" s="492">
        <f t="shared" si="28"/>
        <v>0.32474485324702063</v>
      </c>
      <c r="Z83" s="486"/>
      <c r="AA83" s="492">
        <f t="shared" si="29"/>
        <v>0.5</v>
      </c>
      <c r="AB83" s="492">
        <f t="shared" si="29"/>
        <v>0.88079707797788231</v>
      </c>
      <c r="AC83" s="492">
        <f t="shared" si="29"/>
        <v>0.93889160649784864</v>
      </c>
    </row>
    <row r="84" spans="7:29">
      <c r="J84" s="491" t="s">
        <v>8</v>
      </c>
      <c r="R84" s="491" t="s">
        <v>8</v>
      </c>
      <c r="Z84" s="491" t="s">
        <v>8</v>
      </c>
    </row>
    <row r="85" spans="7:29">
      <c r="J85" s="486" t="s">
        <v>353</v>
      </c>
      <c r="K85" s="425" t="s">
        <v>343</v>
      </c>
      <c r="L85" s="425" t="s">
        <v>342</v>
      </c>
      <c r="M85" s="425" t="s">
        <v>341</v>
      </c>
      <c r="R85" s="486" t="s">
        <v>352</v>
      </c>
      <c r="S85" s="425" t="s">
        <v>337</v>
      </c>
      <c r="T85" s="425" t="s">
        <v>336</v>
      </c>
      <c r="U85" s="425" t="s">
        <v>335</v>
      </c>
      <c r="Z85" s="486" t="s">
        <v>351</v>
      </c>
      <c r="AA85" s="425" t="s">
        <v>333</v>
      </c>
      <c r="AB85" s="425" t="s">
        <v>332</v>
      </c>
      <c r="AC85" s="425" t="s">
        <v>331</v>
      </c>
    </row>
    <row r="86" spans="7:29">
      <c r="G86" s="425" t="s">
        <v>302</v>
      </c>
      <c r="J86" s="425" t="s">
        <v>324</v>
      </c>
      <c r="K86" s="490">
        <f t="shared" ref="K86:M89" si="30">K68*K80</f>
        <v>-0.21412210023612963</v>
      </c>
      <c r="L86" s="490">
        <f t="shared" si="30"/>
        <v>-1.2479950570238802</v>
      </c>
      <c r="M86" s="490">
        <f t="shared" si="30"/>
        <v>-1.2479950570238802</v>
      </c>
      <c r="R86" s="425" t="s">
        <v>324</v>
      </c>
      <c r="S86" s="489">
        <f t="shared" ref="S86:U89" si="31">S68*S80</f>
        <v>-9.5115565360622115E-2</v>
      </c>
      <c r="T86" s="489">
        <f t="shared" si="31"/>
        <v>-1.6027882282516086</v>
      </c>
      <c r="U86" s="489">
        <f t="shared" si="31"/>
        <v>-1.2479950570238802</v>
      </c>
      <c r="Z86" s="425" t="s">
        <v>324</v>
      </c>
      <c r="AA86" s="488">
        <f t="shared" ref="AA86:AC89" si="32">AA68*AA80</f>
        <v>-7.8771118577322913E-2</v>
      </c>
      <c r="AB86" s="488">
        <f t="shared" si="32"/>
        <v>-0.27900250216343647</v>
      </c>
      <c r="AC86" s="488">
        <f t="shared" si="32"/>
        <v>-0.21412210023612954</v>
      </c>
    </row>
    <row r="87" spans="7:29">
      <c r="G87" s="425" t="s">
        <v>350</v>
      </c>
      <c r="J87" s="425" t="s">
        <v>323</v>
      </c>
      <c r="K87" s="490">
        <f t="shared" si="30"/>
        <v>1.2016631821868458</v>
      </c>
      <c r="L87" s="490">
        <f t="shared" si="30"/>
        <v>8.6720411559012528E-2</v>
      </c>
      <c r="M87" s="490">
        <f t="shared" si="30"/>
        <v>0.11057910171727238</v>
      </c>
      <c r="R87" s="425" t="s">
        <v>323</v>
      </c>
      <c r="S87" s="489">
        <f t="shared" si="31"/>
        <v>1.2016631821868458</v>
      </c>
      <c r="T87" s="489">
        <f t="shared" si="31"/>
        <v>8.6720411559012597E-2</v>
      </c>
      <c r="U87" s="489">
        <f t="shared" si="31"/>
        <v>8.6720411559012459E-2</v>
      </c>
      <c r="Z87" s="425" t="s">
        <v>323</v>
      </c>
      <c r="AA87" s="488">
        <f t="shared" si="32"/>
        <v>1.062604545307529</v>
      </c>
      <c r="AB87" s="488">
        <f t="shared" si="32"/>
        <v>0.64450223587901845</v>
      </c>
      <c r="AC87" s="488">
        <f t="shared" si="32"/>
        <v>1.2016631821868458</v>
      </c>
    </row>
    <row r="88" spans="7:29">
      <c r="J88" s="425" t="s">
        <v>322</v>
      </c>
      <c r="K88" s="490">
        <f t="shared" si="30"/>
        <v>9.5115565360622142E-2</v>
      </c>
      <c r="L88" s="490">
        <f t="shared" si="30"/>
        <v>1.6027882282516088</v>
      </c>
      <c r="M88" s="490">
        <f t="shared" si="30"/>
        <v>1.5036146646653392</v>
      </c>
      <c r="R88" s="425" t="s">
        <v>322</v>
      </c>
      <c r="S88" s="489">
        <f t="shared" si="31"/>
        <v>0.21412210023612954</v>
      </c>
      <c r="T88" s="489">
        <f t="shared" si="31"/>
        <v>1.2479950570238802</v>
      </c>
      <c r="U88" s="489">
        <f t="shared" si="31"/>
        <v>1.6027882282516088</v>
      </c>
      <c r="Z88" s="425" t="s">
        <v>322</v>
      </c>
      <c r="AA88" s="488">
        <f t="shared" si="32"/>
        <v>0.25797949129042569</v>
      </c>
      <c r="AB88" s="488">
        <f t="shared" si="32"/>
        <v>0.14644660940672627</v>
      </c>
      <c r="AC88" s="488">
        <f t="shared" si="32"/>
        <v>9.5115565360622115E-2</v>
      </c>
    </row>
    <row r="89" spans="7:29">
      <c r="J89" s="425" t="s">
        <v>321</v>
      </c>
      <c r="K89" s="490">
        <f t="shared" si="30"/>
        <v>0.6638966217537603</v>
      </c>
      <c r="L89" s="490">
        <f t="shared" si="30"/>
        <v>-0.22962928788639847</v>
      </c>
      <c r="M89" s="490">
        <f t="shared" si="30"/>
        <v>-0.35355339059327379</v>
      </c>
      <c r="R89" s="425" t="s">
        <v>321</v>
      </c>
      <c r="S89" s="489">
        <f t="shared" si="31"/>
        <v>0.51693647839387535</v>
      </c>
      <c r="T89" s="489">
        <f t="shared" si="31"/>
        <v>-0.51693647839387513</v>
      </c>
      <c r="U89" s="489">
        <f t="shared" si="31"/>
        <v>-0.22962928788639855</v>
      </c>
      <c r="Z89" s="425" t="s">
        <v>321</v>
      </c>
      <c r="AA89" s="488">
        <f t="shared" si="32"/>
        <v>0.35355339059327373</v>
      </c>
      <c r="AB89" s="488">
        <f t="shared" si="32"/>
        <v>0.62281758668745679</v>
      </c>
      <c r="AC89" s="488">
        <f t="shared" si="32"/>
        <v>0.66389662175376041</v>
      </c>
    </row>
  </sheetData>
  <phoneticPr fontId="3"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5388-369D-41A4-AC7A-C6E4357B9EC0}">
  <dimension ref="A1:AQ101"/>
  <sheetViews>
    <sheetView tabSelected="1" zoomScale="70" zoomScaleNormal="70" workbookViewId="0">
      <pane ySplit="1" topLeftCell="A2" activePane="bottomLeft" state="frozen"/>
      <selection activeCell="H51" sqref="H51"/>
      <selection pane="bottomLeft" activeCell="H51" sqref="H51"/>
    </sheetView>
  </sheetViews>
  <sheetFormatPr defaultColWidth="11" defaultRowHeight="15.75"/>
  <cols>
    <col min="1" max="55" width="4.875" style="425" customWidth="1"/>
    <col min="56" max="16384" width="11" style="425"/>
  </cols>
  <sheetData>
    <row r="1" spans="1:43">
      <c r="A1" s="440" t="s">
        <v>395</v>
      </c>
    </row>
    <row r="4" spans="1:43">
      <c r="N4" s="4" t="s">
        <v>28</v>
      </c>
      <c r="O4" s="4">
        <v>0</v>
      </c>
      <c r="P4" s="4">
        <v>1</v>
      </c>
      <c r="Q4" s="4">
        <v>2</v>
      </c>
      <c r="R4" s="4">
        <v>3</v>
      </c>
      <c r="S4" s="4">
        <v>4</v>
      </c>
      <c r="T4" s="4">
        <v>5</v>
      </c>
    </row>
    <row r="6" spans="1:43">
      <c r="O6" s="76">
        <v>3</v>
      </c>
      <c r="P6" s="75">
        <v>3</v>
      </c>
      <c r="Q6" s="75">
        <v>0</v>
      </c>
      <c r="R6" s="75">
        <v>3</v>
      </c>
      <c r="S6" s="75">
        <v>0</v>
      </c>
      <c r="T6" s="74">
        <v>2</v>
      </c>
    </row>
    <row r="7" spans="1:43">
      <c r="O7" s="72">
        <v>2</v>
      </c>
      <c r="P7" s="67">
        <v>0</v>
      </c>
      <c r="Q7" s="67">
        <v>3</v>
      </c>
      <c r="R7" s="67">
        <v>2</v>
      </c>
      <c r="S7" s="67">
        <v>3</v>
      </c>
      <c r="T7" s="71">
        <v>1</v>
      </c>
    </row>
    <row r="8" spans="1:43">
      <c r="N8" s="1"/>
      <c r="O8" s="72">
        <v>1</v>
      </c>
      <c r="P8" s="67">
        <v>0</v>
      </c>
      <c r="Q8" s="67">
        <v>1</v>
      </c>
      <c r="R8" s="67">
        <v>1</v>
      </c>
      <c r="S8" s="67">
        <v>1</v>
      </c>
      <c r="T8" s="71">
        <v>3</v>
      </c>
    </row>
    <row r="9" spans="1:43">
      <c r="N9" s="1"/>
      <c r="O9" s="72">
        <v>3</v>
      </c>
      <c r="P9" s="67">
        <v>1</v>
      </c>
      <c r="Q9" s="67">
        <v>2</v>
      </c>
      <c r="R9" s="67">
        <v>3</v>
      </c>
      <c r="S9" s="67">
        <v>1</v>
      </c>
      <c r="T9" s="71">
        <v>1</v>
      </c>
      <c r="U9" s="1"/>
    </row>
    <row r="10" spans="1:43">
      <c r="M10" s="1"/>
      <c r="N10" s="1"/>
      <c r="O10" s="70">
        <v>2</v>
      </c>
      <c r="P10" s="69">
        <v>3</v>
      </c>
      <c r="Q10" s="69">
        <v>2</v>
      </c>
      <c r="R10" s="69">
        <v>2</v>
      </c>
      <c r="S10" s="69">
        <v>1</v>
      </c>
      <c r="T10" s="68">
        <v>2</v>
      </c>
      <c r="U10" s="1"/>
    </row>
    <row r="11" spans="1:43">
      <c r="B11" s="1"/>
      <c r="C11" s="1"/>
      <c r="D11" s="1"/>
      <c r="E11" s="1"/>
      <c r="F11" s="1"/>
      <c r="G11" s="1"/>
      <c r="H11" s="1"/>
      <c r="I11" s="1"/>
      <c r="J11" s="1"/>
      <c r="K11" s="1"/>
      <c r="L11" s="1"/>
      <c r="O11" s="4" t="s">
        <v>8</v>
      </c>
      <c r="P11" s="4" t="s">
        <v>8</v>
      </c>
      <c r="Q11" s="4" t="s">
        <v>8</v>
      </c>
      <c r="R11" s="4" t="s">
        <v>8</v>
      </c>
      <c r="S11" s="4" t="s">
        <v>8</v>
      </c>
      <c r="T11" s="4" t="s">
        <v>8</v>
      </c>
      <c r="U11" s="1"/>
      <c r="V11" s="1"/>
      <c r="W11" s="1"/>
      <c r="X11" s="1"/>
      <c r="Y11" s="1"/>
      <c r="Z11" s="1"/>
      <c r="AA11" s="1"/>
      <c r="AB11" s="1"/>
      <c r="AC11" s="1"/>
      <c r="AD11" s="1"/>
      <c r="AE11" s="1"/>
      <c r="AF11" s="1"/>
      <c r="AG11" s="1"/>
      <c r="AH11" s="1"/>
      <c r="AI11" s="1"/>
      <c r="AJ11" s="1"/>
      <c r="AK11" s="1"/>
      <c r="AL11" s="1"/>
      <c r="AM11" s="1"/>
      <c r="AN11" s="1"/>
      <c r="AO11" s="1"/>
      <c r="AP11" s="1"/>
      <c r="AQ11" s="1"/>
    </row>
    <row r="12" spans="1:4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row>
    <row r="13" spans="1:43">
      <c r="B13" s="1"/>
      <c r="C13" s="1"/>
      <c r="D13" s="1"/>
      <c r="E13" s="1"/>
      <c r="F13" s="1"/>
      <c r="G13" s="1"/>
      <c r="H13" s="1"/>
      <c r="I13" s="1"/>
      <c r="J13" s="1"/>
      <c r="K13" s="1"/>
      <c r="L13" s="1"/>
      <c r="M13" s="1"/>
      <c r="V13" s="1"/>
      <c r="W13" s="1"/>
      <c r="X13" s="1"/>
      <c r="Y13" s="1"/>
      <c r="Z13" s="1"/>
      <c r="AA13" s="1"/>
      <c r="AB13" s="1"/>
      <c r="AC13" s="1"/>
      <c r="AD13" s="1"/>
      <c r="AE13" s="1"/>
      <c r="AF13" s="1"/>
      <c r="AG13" s="1"/>
      <c r="AH13" s="1"/>
      <c r="AI13" s="1"/>
      <c r="AJ13" s="1"/>
      <c r="AK13" s="1"/>
      <c r="AL13" s="1"/>
      <c r="AM13" s="1"/>
      <c r="AN13" s="1"/>
      <c r="AO13" s="1"/>
      <c r="AP13" s="1"/>
      <c r="AQ13" s="1"/>
    </row>
    <row r="14" spans="1:43">
      <c r="B14" s="1"/>
      <c r="C14" s="1"/>
      <c r="D14" s="1"/>
      <c r="E14" s="1"/>
      <c r="F14" s="1"/>
      <c r="G14" s="1"/>
      <c r="H14" s="1"/>
      <c r="I14" s="1"/>
      <c r="J14" s="1"/>
      <c r="K14" s="1"/>
      <c r="L14" s="1"/>
      <c r="M14" s="1"/>
      <c r="V14" s="1"/>
      <c r="W14" s="1"/>
      <c r="X14" s="1"/>
      <c r="Y14" s="1"/>
      <c r="Z14" s="1"/>
      <c r="AA14" s="1"/>
      <c r="AB14" s="1"/>
      <c r="AC14" s="1"/>
      <c r="AD14" s="1"/>
      <c r="AE14" s="1"/>
      <c r="AF14" s="1"/>
      <c r="AG14" s="1"/>
      <c r="AH14" s="1"/>
      <c r="AI14" s="1"/>
      <c r="AJ14" s="1"/>
      <c r="AK14" s="1"/>
      <c r="AL14" s="1"/>
      <c r="AM14" s="1"/>
      <c r="AN14" s="1"/>
      <c r="AO14" s="1"/>
      <c r="AP14" s="1"/>
      <c r="AQ14" s="1"/>
    </row>
    <row r="15" spans="1:43">
      <c r="B15" s="1"/>
      <c r="C15" s="1"/>
      <c r="D15" s="1"/>
      <c r="E15" s="1"/>
      <c r="F15" s="1"/>
      <c r="G15" s="1"/>
      <c r="H15" s="4"/>
      <c r="I15" s="4"/>
      <c r="J15" s="4"/>
      <c r="K15" s="4"/>
      <c r="L15" s="4"/>
      <c r="M15" s="4"/>
      <c r="N15" s="4"/>
      <c r="O15" s="1"/>
      <c r="P15" s="4"/>
      <c r="Q15" s="4"/>
      <c r="R15" s="4"/>
      <c r="S15" s="4"/>
      <c r="T15" s="4"/>
      <c r="W15" s="1"/>
      <c r="X15" s="4"/>
      <c r="Y15" s="4"/>
      <c r="Z15" s="1"/>
      <c r="AA15" s="4" t="s">
        <v>28</v>
      </c>
      <c r="AB15" s="4">
        <v>0</v>
      </c>
      <c r="AC15" s="4">
        <v>1</v>
      </c>
      <c r="AD15" s="4">
        <v>2</v>
      </c>
      <c r="AE15" s="4">
        <v>3</v>
      </c>
      <c r="AF15" s="4">
        <v>4</v>
      </c>
      <c r="AG15" s="4">
        <v>5</v>
      </c>
      <c r="AJ15" s="1"/>
      <c r="AK15" s="1"/>
      <c r="AL15" s="1"/>
      <c r="AM15" s="1"/>
      <c r="AN15" s="1"/>
      <c r="AO15" s="1"/>
      <c r="AP15" s="1"/>
      <c r="AQ15" s="1"/>
    </row>
    <row r="16" spans="1:43">
      <c r="B16" s="1"/>
      <c r="C16" s="1"/>
      <c r="G16" s="1"/>
      <c r="I16" s="4"/>
      <c r="J16" s="4"/>
      <c r="K16" s="4"/>
      <c r="L16" s="4" t="s">
        <v>46</v>
      </c>
      <c r="M16" s="4"/>
      <c r="N16" s="1"/>
      <c r="O16" s="4" t="s">
        <v>45</v>
      </c>
      <c r="P16" s="4"/>
      <c r="Q16" s="4"/>
      <c r="R16" s="4"/>
      <c r="S16" s="4"/>
      <c r="T16" s="4"/>
      <c r="W16" s="4"/>
      <c r="X16" s="4"/>
      <c r="Y16" s="4"/>
      <c r="Z16" s="1"/>
      <c r="AA16" s="1"/>
      <c r="AB16" s="4" t="s">
        <v>22</v>
      </c>
      <c r="AC16" s="4"/>
      <c r="AD16" s="4"/>
      <c r="AE16" s="4"/>
      <c r="AF16" s="4"/>
      <c r="AG16" s="4"/>
      <c r="AJ16" s="1"/>
      <c r="AK16" s="1"/>
      <c r="AL16" s="1"/>
      <c r="AM16" s="1"/>
      <c r="AN16" s="1"/>
      <c r="AO16" s="1"/>
      <c r="AP16" s="1"/>
      <c r="AQ16" s="1"/>
    </row>
    <row r="17" spans="2:43">
      <c r="B17" s="1"/>
      <c r="G17" s="1"/>
      <c r="H17" s="14">
        <v>1</v>
      </c>
      <c r="I17" s="14">
        <v>-1</v>
      </c>
      <c r="J17" s="14">
        <v>1</v>
      </c>
      <c r="K17" s="14">
        <v>0</v>
      </c>
      <c r="L17" s="14">
        <v>0</v>
      </c>
      <c r="M17" s="4" t="s">
        <v>10</v>
      </c>
      <c r="N17" s="1"/>
      <c r="O17" s="6" cm="1">
        <f t="array" ref="O17:T19">MMULT(H17:L19,O6:T10)</f>
        <v>2</v>
      </c>
      <c r="P17" s="6">
        <v>3</v>
      </c>
      <c r="Q17" s="6">
        <v>-2</v>
      </c>
      <c r="R17" s="6">
        <v>2</v>
      </c>
      <c r="S17" s="6">
        <v>-2</v>
      </c>
      <c r="T17" s="6">
        <v>4</v>
      </c>
      <c r="W17" s="4"/>
      <c r="X17" s="4"/>
      <c r="Y17" s="4"/>
      <c r="Z17" s="1"/>
      <c r="AA17" s="4"/>
      <c r="AB17" s="6" cm="1">
        <f t="array" ref="AB17:AG19">O17:T19</f>
        <v>2</v>
      </c>
      <c r="AC17" s="6">
        <v>3</v>
      </c>
      <c r="AD17" s="6">
        <v>-2</v>
      </c>
      <c r="AE17" s="6">
        <v>2</v>
      </c>
      <c r="AF17" s="6">
        <v>-2</v>
      </c>
      <c r="AG17" s="6">
        <v>4</v>
      </c>
      <c r="AJ17" s="1"/>
      <c r="AK17" s="1"/>
      <c r="AL17" s="1"/>
      <c r="AM17" s="1"/>
      <c r="AN17" s="1"/>
      <c r="AO17" s="1"/>
      <c r="AP17" s="1"/>
      <c r="AQ17" s="1"/>
    </row>
    <row r="18" spans="2:43">
      <c r="B18" s="1"/>
      <c r="G18" s="1"/>
      <c r="H18" s="14">
        <v>0</v>
      </c>
      <c r="I18" s="14">
        <v>0</v>
      </c>
      <c r="J18" s="14">
        <v>-1</v>
      </c>
      <c r="K18" s="14">
        <v>0</v>
      </c>
      <c r="L18" s="14">
        <v>0</v>
      </c>
      <c r="M18" s="4" t="s">
        <v>10</v>
      </c>
      <c r="N18" s="1"/>
      <c r="O18" s="3">
        <v>-1</v>
      </c>
      <c r="P18" s="3">
        <v>0</v>
      </c>
      <c r="Q18" s="3">
        <v>-1</v>
      </c>
      <c r="R18" s="3">
        <v>-1</v>
      </c>
      <c r="S18" s="3">
        <v>-1</v>
      </c>
      <c r="T18" s="3">
        <v>-3</v>
      </c>
      <c r="W18" s="4"/>
      <c r="X18" s="4"/>
      <c r="Y18" s="4"/>
      <c r="Z18" s="1"/>
      <c r="AA18" s="4"/>
      <c r="AB18" s="3">
        <v>-1</v>
      </c>
      <c r="AC18" s="3">
        <v>0</v>
      </c>
      <c r="AD18" s="3">
        <v>-1</v>
      </c>
      <c r="AE18" s="3">
        <v>-1</v>
      </c>
      <c r="AF18" s="3">
        <v>-1</v>
      </c>
      <c r="AG18" s="3">
        <v>-3</v>
      </c>
      <c r="AJ18" s="1"/>
      <c r="AK18" s="1"/>
      <c r="AL18" s="1"/>
      <c r="AM18" s="1"/>
      <c r="AN18" s="1"/>
      <c r="AO18" s="1"/>
      <c r="AP18" s="1"/>
      <c r="AQ18" s="1"/>
    </row>
    <row r="19" spans="2:43">
      <c r="B19" s="1"/>
      <c r="G19" s="1"/>
      <c r="H19" s="14">
        <v>1</v>
      </c>
      <c r="I19" s="14">
        <v>-1</v>
      </c>
      <c r="J19" s="14">
        <v>1</v>
      </c>
      <c r="K19" s="14">
        <v>0</v>
      </c>
      <c r="L19" s="14">
        <v>1</v>
      </c>
      <c r="M19" s="4" t="s">
        <v>10</v>
      </c>
      <c r="N19" s="1"/>
      <c r="O19" s="2">
        <v>4</v>
      </c>
      <c r="P19" s="2">
        <v>6</v>
      </c>
      <c r="Q19" s="2">
        <v>0</v>
      </c>
      <c r="R19" s="2">
        <v>4</v>
      </c>
      <c r="S19" s="2">
        <v>-1</v>
      </c>
      <c r="T19" s="2">
        <v>6</v>
      </c>
      <c r="W19" s="4"/>
      <c r="X19" s="4"/>
      <c r="Y19" s="4"/>
      <c r="Z19" s="1"/>
      <c r="AA19" s="4"/>
      <c r="AB19" s="2">
        <v>4</v>
      </c>
      <c r="AC19" s="2">
        <v>6</v>
      </c>
      <c r="AD19" s="2">
        <v>0</v>
      </c>
      <c r="AE19" s="2">
        <v>4</v>
      </c>
      <c r="AF19" s="2">
        <v>-1</v>
      </c>
      <c r="AG19" s="2">
        <v>6</v>
      </c>
      <c r="AJ19" s="1"/>
      <c r="AK19" s="1"/>
      <c r="AL19" s="1"/>
      <c r="AM19" s="1"/>
      <c r="AN19" s="1"/>
      <c r="AO19" s="1"/>
      <c r="AP19" s="1"/>
      <c r="AQ19" s="1"/>
    </row>
    <row r="20" spans="2:43">
      <c r="I20" s="4"/>
      <c r="J20" s="4"/>
      <c r="K20" s="4"/>
      <c r="L20" s="4" t="s">
        <v>44</v>
      </c>
      <c r="M20" s="4"/>
      <c r="N20" s="1"/>
      <c r="O20" s="4" t="s">
        <v>21</v>
      </c>
      <c r="P20" s="4"/>
      <c r="Q20" s="4"/>
      <c r="R20" s="4"/>
      <c r="S20" s="4"/>
      <c r="T20" s="4"/>
      <c r="W20" s="4"/>
      <c r="X20" s="4"/>
      <c r="Y20" s="4"/>
      <c r="Z20" s="1"/>
      <c r="AA20" s="4"/>
      <c r="AB20" s="4"/>
      <c r="AC20" s="4"/>
      <c r="AD20" s="4"/>
      <c r="AE20" s="4"/>
      <c r="AF20" s="1"/>
      <c r="AG20" s="1"/>
      <c r="AJ20" s="1"/>
      <c r="AK20" s="1"/>
      <c r="AL20" s="1"/>
      <c r="AM20" s="1"/>
      <c r="AN20" s="1"/>
      <c r="AO20" s="1"/>
      <c r="AP20" s="1"/>
      <c r="AQ20" s="1"/>
    </row>
    <row r="21" spans="2:43">
      <c r="H21" s="14">
        <v>1</v>
      </c>
      <c r="I21" s="14">
        <v>0</v>
      </c>
      <c r="J21" s="14">
        <v>0</v>
      </c>
      <c r="K21" s="14">
        <v>0</v>
      </c>
      <c r="L21" s="14">
        <v>0</v>
      </c>
      <c r="M21" s="4" t="s">
        <v>10</v>
      </c>
      <c r="N21" s="1"/>
      <c r="O21" s="6" cm="1">
        <f t="array" ref="O21:T23">MMULT(H21:L23,O6:T10)</f>
        <v>3</v>
      </c>
      <c r="P21" s="6">
        <v>3</v>
      </c>
      <c r="Q21" s="6">
        <v>0</v>
      </c>
      <c r="R21" s="6">
        <v>3</v>
      </c>
      <c r="S21" s="6">
        <v>0</v>
      </c>
      <c r="T21" s="6">
        <v>2</v>
      </c>
      <c r="W21" s="23"/>
      <c r="X21" s="4"/>
      <c r="Y21" s="4"/>
      <c r="Z21" s="1"/>
      <c r="AA21" s="4"/>
      <c r="AB21" s="23" t="s">
        <v>42</v>
      </c>
      <c r="AC21" s="4"/>
      <c r="AD21" s="4"/>
      <c r="AE21" s="4"/>
      <c r="AF21" s="1"/>
      <c r="AG21" s="1"/>
      <c r="AI21" s="4" t="s">
        <v>96</v>
      </c>
      <c r="AJ21" s="1"/>
      <c r="AK21" s="1"/>
      <c r="AL21" s="1"/>
      <c r="AM21" s="1"/>
      <c r="AN21" s="1"/>
      <c r="AO21" s="1"/>
      <c r="AP21" s="1"/>
      <c r="AQ21" s="1"/>
    </row>
    <row r="22" spans="2:43">
      <c r="H22" s="14">
        <v>0</v>
      </c>
      <c r="I22" s="14">
        <v>1</v>
      </c>
      <c r="J22" s="14">
        <v>0</v>
      </c>
      <c r="K22" s="14">
        <v>1</v>
      </c>
      <c r="L22" s="14">
        <v>1</v>
      </c>
      <c r="M22" s="4" t="s">
        <v>10</v>
      </c>
      <c r="N22" s="1"/>
      <c r="O22" s="3">
        <v>7</v>
      </c>
      <c r="P22" s="3">
        <v>4</v>
      </c>
      <c r="Q22" s="3">
        <v>7</v>
      </c>
      <c r="R22" s="3">
        <v>7</v>
      </c>
      <c r="S22" s="3">
        <v>5</v>
      </c>
      <c r="T22" s="3">
        <v>4</v>
      </c>
      <c r="W22" s="1"/>
      <c r="X22" s="4" t="s">
        <v>41</v>
      </c>
      <c r="Y22" s="4"/>
      <c r="Z22" s="1"/>
      <c r="AA22" s="4"/>
      <c r="AB22" s="4" t="s">
        <v>8</v>
      </c>
      <c r="AC22" s="4" t="s">
        <v>8</v>
      </c>
      <c r="AD22" s="4" t="s">
        <v>8</v>
      </c>
      <c r="AE22" s="4" t="s">
        <v>8</v>
      </c>
      <c r="AF22" s="4" t="s">
        <v>8</v>
      </c>
      <c r="AG22" s="4" t="s">
        <v>8</v>
      </c>
      <c r="AI22" s="4"/>
      <c r="AJ22" s="4">
        <v>0</v>
      </c>
      <c r="AK22" s="4">
        <v>1</v>
      </c>
      <c r="AL22" s="4">
        <v>2</v>
      </c>
      <c r="AM22" s="4">
        <v>3</v>
      </c>
      <c r="AN22" s="4">
        <v>4</v>
      </c>
      <c r="AO22" s="4">
        <v>5</v>
      </c>
      <c r="AP22" s="1"/>
      <c r="AQ22" s="1"/>
    </row>
    <row r="23" spans="2:43">
      <c r="B23" s="1"/>
      <c r="H23" s="14">
        <v>0</v>
      </c>
      <c r="I23" s="14">
        <v>0</v>
      </c>
      <c r="J23" s="14">
        <v>0</v>
      </c>
      <c r="K23" s="14">
        <v>1</v>
      </c>
      <c r="L23" s="14">
        <v>0</v>
      </c>
      <c r="M23" s="4" t="s">
        <v>10</v>
      </c>
      <c r="O23" s="2">
        <v>3</v>
      </c>
      <c r="P23" s="2">
        <v>1</v>
      </c>
      <c r="Q23" s="2">
        <v>2</v>
      </c>
      <c r="R23" s="2">
        <v>3</v>
      </c>
      <c r="S23" s="2">
        <v>1</v>
      </c>
      <c r="T23" s="2">
        <v>1</v>
      </c>
      <c r="W23" s="4">
        <v>0</v>
      </c>
      <c r="X23" s="38" cm="1">
        <f t="array" ref="X23:Z28">TRANSPOSE(O21:T23)</f>
        <v>3</v>
      </c>
      <c r="Y23" s="37">
        <v>7</v>
      </c>
      <c r="Z23" s="36">
        <v>3</v>
      </c>
      <c r="AA23" s="4" t="s">
        <v>10</v>
      </c>
      <c r="AB23" s="57" cm="1">
        <f t="array" ref="AB23:AG28">MMULT(_xlfn.ANCHORARRAY(X23),_xlfn.ANCHORARRAY(AB17)) / SQRT(3)</f>
        <v>6.3508529610858835</v>
      </c>
      <c r="AC23" s="56">
        <v>15.588457268119896</v>
      </c>
      <c r="AD23" s="56">
        <v>-7.5055534994651349</v>
      </c>
      <c r="AE23" s="56">
        <v>6.3508529610858835</v>
      </c>
      <c r="AF23" s="56">
        <v>-9.2376043070340135</v>
      </c>
      <c r="AG23" s="55">
        <v>5.196152422706632</v>
      </c>
      <c r="AI23" s="4">
        <v>0</v>
      </c>
      <c r="AJ23" s="57" cm="1">
        <f t="array" ref="AJ23:AJ28">SOFTMAX(AB23:AB28)</f>
        <v>0.48136686524750316</v>
      </c>
      <c r="AK23" s="56" cm="1">
        <f t="array" ref="AK23:AK28">SOFTMAX(AC23:AC28)</f>
        <v>0.4996672550942271</v>
      </c>
      <c r="AL23" s="56" cm="1">
        <f t="array" ref="AL23:AL28">SOFTMAX(AD23:AD28)</f>
        <v>6.2929707549846383E-3</v>
      </c>
      <c r="AM23" s="56" cm="1">
        <f t="array" ref="AM23:AM28">SOFTMAX(AE23:AE28)</f>
        <v>0.48136686524750316</v>
      </c>
      <c r="AN23" s="56" cm="1">
        <f t="array" ref="AN23:AN28">SOFTMAX(AF23:AF28)</f>
        <v>2.1957984106326491E-3</v>
      </c>
      <c r="AO23" s="55" cm="1">
        <f t="array" ref="AO23:AO28">SOFTMAX(AG23:AG28)</f>
        <v>0.45567335319535085</v>
      </c>
      <c r="AP23" s="1"/>
      <c r="AQ23" s="1"/>
    </row>
    <row r="24" spans="2:43">
      <c r="B24" s="1"/>
      <c r="G24" s="1"/>
      <c r="I24" s="4"/>
      <c r="J24" s="4"/>
      <c r="K24" s="4"/>
      <c r="L24" s="23" t="s">
        <v>40</v>
      </c>
      <c r="M24" s="4"/>
      <c r="N24" s="1"/>
      <c r="O24" s="4" t="s">
        <v>39</v>
      </c>
      <c r="P24" s="4"/>
      <c r="Q24" s="4"/>
      <c r="R24" s="4"/>
      <c r="S24" s="4"/>
      <c r="T24" s="4"/>
      <c r="W24" s="4">
        <v>1</v>
      </c>
      <c r="X24" s="38">
        <v>3</v>
      </c>
      <c r="Y24" s="37">
        <v>4</v>
      </c>
      <c r="Z24" s="36">
        <v>1</v>
      </c>
      <c r="AA24" s="4" t="s">
        <v>10</v>
      </c>
      <c r="AB24" s="54">
        <v>3.4641016151377548</v>
      </c>
      <c r="AC24" s="3">
        <v>8.6602540378443873</v>
      </c>
      <c r="AD24" s="3">
        <v>-5.7735026918962582</v>
      </c>
      <c r="AE24" s="3">
        <v>3.4641016151377548</v>
      </c>
      <c r="AF24" s="3">
        <v>-6.3508529610858835</v>
      </c>
      <c r="AG24" s="53">
        <v>3.4641016151377548</v>
      </c>
      <c r="AI24" s="4">
        <v>1</v>
      </c>
      <c r="AJ24" s="54">
        <v>2.6839598341015403E-2</v>
      </c>
      <c r="AK24" s="3">
        <v>4.8955383514020384E-4</v>
      </c>
      <c r="AL24" s="3">
        <v>3.5569341211035894E-2</v>
      </c>
      <c r="AM24" s="3">
        <v>2.6839598341015403E-2</v>
      </c>
      <c r="AN24" s="3">
        <v>3.9381535603177781E-2</v>
      </c>
      <c r="AO24" s="53">
        <v>8.0618279334182114E-2</v>
      </c>
      <c r="AP24" s="1"/>
      <c r="AQ24" s="1"/>
    </row>
    <row r="25" spans="2:43">
      <c r="B25" s="1"/>
      <c r="G25" s="1"/>
      <c r="H25" s="14">
        <v>0</v>
      </c>
      <c r="I25" s="14">
        <v>1</v>
      </c>
      <c r="J25" s="14">
        <v>0</v>
      </c>
      <c r="K25" s="14">
        <v>0</v>
      </c>
      <c r="L25" s="14">
        <v>0</v>
      </c>
      <c r="M25" s="4" t="s">
        <v>10</v>
      </c>
      <c r="N25" s="1"/>
      <c r="O25" s="6" cm="1">
        <f t="array" ref="O25:T27">MMULT(H25:L27,O6:T10)</f>
        <v>2</v>
      </c>
      <c r="P25" s="6">
        <v>0</v>
      </c>
      <c r="Q25" s="6">
        <v>3</v>
      </c>
      <c r="R25" s="6">
        <v>2</v>
      </c>
      <c r="S25" s="6">
        <v>3</v>
      </c>
      <c r="T25" s="6">
        <v>1</v>
      </c>
      <c r="W25" s="4">
        <v>2</v>
      </c>
      <c r="X25" s="38">
        <v>0</v>
      </c>
      <c r="Y25" s="37">
        <v>7</v>
      </c>
      <c r="Z25" s="36">
        <v>2</v>
      </c>
      <c r="AA25" s="4" t="s">
        <v>10</v>
      </c>
      <c r="AB25" s="54">
        <v>0.57735026918962584</v>
      </c>
      <c r="AC25" s="3">
        <v>6.9282032302755097</v>
      </c>
      <c r="AD25" s="3">
        <v>-4.0414518843273806</v>
      </c>
      <c r="AE25" s="3">
        <v>0.57735026918962584</v>
      </c>
      <c r="AF25" s="3">
        <v>-5.196152422706632</v>
      </c>
      <c r="AG25" s="53">
        <v>-5.196152422706632</v>
      </c>
      <c r="AI25" s="4">
        <v>2</v>
      </c>
      <c r="AJ25" s="54">
        <v>1.4964969363577799E-3</v>
      </c>
      <c r="AK25" s="3">
        <v>8.6612455070492699E-5</v>
      </c>
      <c r="AL25" s="3">
        <v>0.20104622815622575</v>
      </c>
      <c r="AM25" s="3">
        <v>1.4964969363577799E-3</v>
      </c>
      <c r="AN25" s="3">
        <v>0.124960489748277</v>
      </c>
      <c r="AO25" s="53">
        <v>1.3974394010220879E-5</v>
      </c>
      <c r="AP25" s="1"/>
      <c r="AQ25" s="1"/>
    </row>
    <row r="26" spans="2:43">
      <c r="B26" s="1"/>
      <c r="G26" s="1"/>
      <c r="H26" s="14">
        <v>1</v>
      </c>
      <c r="I26" s="14">
        <v>0</v>
      </c>
      <c r="J26" s="14">
        <v>0</v>
      </c>
      <c r="K26" s="14">
        <v>0</v>
      </c>
      <c r="L26" s="14">
        <v>0</v>
      </c>
      <c r="M26" s="4" t="s">
        <v>10</v>
      </c>
      <c r="N26" s="1"/>
      <c r="O26" s="3">
        <v>3</v>
      </c>
      <c r="P26" s="3">
        <v>3</v>
      </c>
      <c r="Q26" s="3">
        <v>0</v>
      </c>
      <c r="R26" s="3">
        <v>3</v>
      </c>
      <c r="S26" s="3">
        <v>0</v>
      </c>
      <c r="T26" s="3">
        <v>2</v>
      </c>
      <c r="W26" s="4">
        <v>3</v>
      </c>
      <c r="X26" s="38">
        <v>3</v>
      </c>
      <c r="Y26" s="37">
        <v>7</v>
      </c>
      <c r="Z26" s="36">
        <v>3</v>
      </c>
      <c r="AA26" s="4" t="s">
        <v>10</v>
      </c>
      <c r="AB26" s="54">
        <v>6.3508529610858835</v>
      </c>
      <c r="AC26" s="3">
        <v>15.588457268119896</v>
      </c>
      <c r="AD26" s="3">
        <v>-7.5055534994651349</v>
      </c>
      <c r="AE26" s="3">
        <v>6.3508529610858835</v>
      </c>
      <c r="AF26" s="3">
        <v>-9.2376043070340135</v>
      </c>
      <c r="AG26" s="53">
        <v>5.196152422706632</v>
      </c>
      <c r="AI26" s="4">
        <v>3</v>
      </c>
      <c r="AJ26" s="54">
        <v>0.48136686524750316</v>
      </c>
      <c r="AK26" s="3">
        <v>0.4996672550942271</v>
      </c>
      <c r="AL26" s="3">
        <v>6.2929707549846383E-3</v>
      </c>
      <c r="AM26" s="3">
        <v>0.48136686524750316</v>
      </c>
      <c r="AN26" s="3">
        <v>2.1957984106326491E-3</v>
      </c>
      <c r="AO26" s="53">
        <v>0.45567335319535085</v>
      </c>
      <c r="AP26" s="1"/>
      <c r="AQ26" s="1"/>
    </row>
    <row r="27" spans="2:43">
      <c r="B27" s="1"/>
      <c r="G27" s="1"/>
      <c r="H27" s="14">
        <v>0</v>
      </c>
      <c r="I27" s="14">
        <v>0</v>
      </c>
      <c r="J27" s="14">
        <v>0</v>
      </c>
      <c r="K27" s="14">
        <v>1</v>
      </c>
      <c r="L27" s="14">
        <v>-1</v>
      </c>
      <c r="M27" s="4" t="s">
        <v>10</v>
      </c>
      <c r="N27" s="1"/>
      <c r="O27" s="2">
        <v>1</v>
      </c>
      <c r="P27" s="2">
        <v>-2</v>
      </c>
      <c r="Q27" s="2">
        <v>0</v>
      </c>
      <c r="R27" s="2">
        <v>1</v>
      </c>
      <c r="S27" s="2">
        <v>0</v>
      </c>
      <c r="T27" s="2">
        <v>-1</v>
      </c>
      <c r="W27" s="4">
        <v>4</v>
      </c>
      <c r="X27" s="38">
        <v>0</v>
      </c>
      <c r="Y27" s="37">
        <v>5</v>
      </c>
      <c r="Z27" s="36">
        <v>1</v>
      </c>
      <c r="AA27" s="4" t="s">
        <v>10</v>
      </c>
      <c r="AB27" s="54">
        <v>-0.57735026918962584</v>
      </c>
      <c r="AC27" s="3">
        <v>3.4641016151377548</v>
      </c>
      <c r="AD27" s="3">
        <v>-2.8867513459481291</v>
      </c>
      <c r="AE27" s="3">
        <v>-0.57735026918962584</v>
      </c>
      <c r="AF27" s="3">
        <v>-3.4641016151377548</v>
      </c>
      <c r="AG27" s="53">
        <v>-5.196152422706632</v>
      </c>
      <c r="AI27" s="4">
        <v>4</v>
      </c>
      <c r="AJ27" s="54">
        <v>4.7162385085028829E-4</v>
      </c>
      <c r="AK27" s="3">
        <v>2.7110662645831532E-6</v>
      </c>
      <c r="AL27" s="3">
        <v>0.63793437070591497</v>
      </c>
      <c r="AM27" s="3">
        <v>4.7162385085028829E-4</v>
      </c>
      <c r="AN27" s="3">
        <v>0.70630588807900307</v>
      </c>
      <c r="AO27" s="53">
        <v>1.3974394010220879E-5</v>
      </c>
      <c r="AP27" s="1"/>
      <c r="AQ27" s="1"/>
    </row>
    <row r="28" spans="2:43">
      <c r="B28" s="1"/>
      <c r="D28" s="1"/>
      <c r="K28" s="1"/>
      <c r="L28" s="1"/>
      <c r="M28" s="1"/>
      <c r="N28" s="1"/>
      <c r="W28" s="4">
        <v>5</v>
      </c>
      <c r="X28" s="38">
        <v>2</v>
      </c>
      <c r="Y28" s="37">
        <v>4</v>
      </c>
      <c r="Z28" s="36">
        <v>1</v>
      </c>
      <c r="AA28" s="4" t="s">
        <v>10</v>
      </c>
      <c r="AB28" s="52">
        <v>2.3094010767585034</v>
      </c>
      <c r="AC28" s="51">
        <v>6.9282032302755097</v>
      </c>
      <c r="AD28" s="51">
        <v>-4.6188021535170067</v>
      </c>
      <c r="AE28" s="51">
        <v>2.3094010767585034</v>
      </c>
      <c r="AF28" s="51">
        <v>-5.196152422706632</v>
      </c>
      <c r="AG28" s="50">
        <v>1.1547005383792517</v>
      </c>
      <c r="AI28" s="4">
        <v>5</v>
      </c>
      <c r="AJ28" s="52">
        <v>8.4585503767702994E-3</v>
      </c>
      <c r="AK28" s="51">
        <v>8.6612455070492699E-5</v>
      </c>
      <c r="AL28" s="51">
        <v>0.11286411841685422</v>
      </c>
      <c r="AM28" s="51">
        <v>8.4585503767702994E-3</v>
      </c>
      <c r="AN28" s="51">
        <v>0.124960489748277</v>
      </c>
      <c r="AO28" s="50">
        <v>8.0070654870956805E-3</v>
      </c>
      <c r="AP28" s="1"/>
      <c r="AQ28" s="1"/>
    </row>
    <row r="29" spans="2:43">
      <c r="K29" s="1"/>
      <c r="L29" s="1"/>
      <c r="M29" s="1"/>
      <c r="N29" s="1"/>
      <c r="AP29" s="1"/>
      <c r="AQ29" s="1"/>
    </row>
    <row r="30" spans="2:43">
      <c r="K30" s="1"/>
      <c r="L30" s="1"/>
      <c r="M30" s="1"/>
      <c r="N30" s="1"/>
      <c r="AB30" s="4" t="s">
        <v>39</v>
      </c>
      <c r="AC30" s="4"/>
      <c r="AD30" s="4"/>
      <c r="AE30" s="1"/>
      <c r="AF30" s="4"/>
      <c r="AG30" s="4"/>
      <c r="AI30" s="4" t="s">
        <v>394</v>
      </c>
      <c r="AJ30" s="4" t="s">
        <v>8</v>
      </c>
      <c r="AK30" s="4" t="s">
        <v>8</v>
      </c>
      <c r="AL30" s="4" t="s">
        <v>8</v>
      </c>
      <c r="AM30" s="4" t="s">
        <v>8</v>
      </c>
      <c r="AN30" s="4" t="s">
        <v>8</v>
      </c>
      <c r="AO30" s="4" t="s">
        <v>8</v>
      </c>
      <c r="AP30" s="1"/>
      <c r="AQ30" s="1"/>
    </row>
    <row r="31" spans="2:43">
      <c r="K31" s="1"/>
      <c r="L31" s="1"/>
      <c r="M31" s="1"/>
      <c r="N31" s="1"/>
      <c r="W31" s="4"/>
      <c r="X31" s="4"/>
      <c r="Y31" s="4"/>
      <c r="Z31" s="4"/>
      <c r="AA31" s="4"/>
      <c r="AB31" s="6" cm="1">
        <f t="array" ref="AB31:AG33">O25:T27</f>
        <v>2</v>
      </c>
      <c r="AC31" s="6">
        <v>0</v>
      </c>
      <c r="AD31" s="6">
        <v>3</v>
      </c>
      <c r="AE31" s="6">
        <v>2</v>
      </c>
      <c r="AF31" s="6">
        <v>3</v>
      </c>
      <c r="AG31" s="6">
        <v>1</v>
      </c>
      <c r="AI31" s="4" t="s">
        <v>10</v>
      </c>
      <c r="AJ31" s="35" cm="1">
        <f t="array" ref="AJ31:AO33">MMULT(_xlfn.ANCHORARRAY(AB31),AJ23:AO28)</f>
        <v>1.9398303737284071</v>
      </c>
      <c r="AK31" s="35">
        <v>1.9990236033959841</v>
      </c>
      <c r="AL31" s="35">
        <v>2.6549777980232152</v>
      </c>
      <c r="AM31" s="35">
        <v>1.9398303737284071</v>
      </c>
      <c r="AN31" s="35">
        <v>2.6275428168726478</v>
      </c>
      <c r="AO31" s="35">
        <v>1.8307843246325604</v>
      </c>
      <c r="AP31" s="1"/>
      <c r="AQ31" s="1"/>
    </row>
    <row r="32" spans="2:43">
      <c r="B32" s="1"/>
      <c r="K32" s="1"/>
      <c r="W32" s="4"/>
      <c r="X32" s="4"/>
      <c r="Y32" s="4"/>
      <c r="Z32" s="1"/>
      <c r="AA32" s="1"/>
      <c r="AB32" s="3">
        <v>3</v>
      </c>
      <c r="AC32" s="3">
        <v>3</v>
      </c>
      <c r="AD32" s="3">
        <v>0</v>
      </c>
      <c r="AE32" s="3">
        <v>3</v>
      </c>
      <c r="AF32" s="3">
        <v>0</v>
      </c>
      <c r="AG32" s="3">
        <v>2</v>
      </c>
      <c r="AI32" s="4" t="s">
        <v>10</v>
      </c>
      <c r="AJ32" s="34">
        <v>2.9856370872616056</v>
      </c>
      <c r="AK32" s="34">
        <v>2.9996454169809241</v>
      </c>
      <c r="AL32" s="34">
        <v>0.37019408499672396</v>
      </c>
      <c r="AM32" s="34">
        <v>2.9856370872616056</v>
      </c>
      <c r="AN32" s="34">
        <v>0.3812403767698832</v>
      </c>
      <c r="AO32" s="34">
        <v>2.991909088148843</v>
      </c>
      <c r="AP32" s="1"/>
      <c r="AQ32" s="1"/>
    </row>
    <row r="33" spans="2:43">
      <c r="B33" s="1"/>
      <c r="K33" s="1"/>
      <c r="W33" s="4"/>
      <c r="X33" s="1"/>
      <c r="Y33" s="1"/>
      <c r="Z33" s="1"/>
      <c r="AA33" s="1"/>
      <c r="AB33" s="2">
        <v>1</v>
      </c>
      <c r="AC33" s="2">
        <v>-2</v>
      </c>
      <c r="AD33" s="2">
        <v>0</v>
      </c>
      <c r="AE33" s="2">
        <v>1</v>
      </c>
      <c r="AF33" s="2">
        <v>0</v>
      </c>
      <c r="AG33" s="2">
        <v>-1</v>
      </c>
      <c r="AI33" s="4" t="s">
        <v>10</v>
      </c>
      <c r="AJ33" s="33">
        <v>0.90059598343620517</v>
      </c>
      <c r="AK33" s="33">
        <v>0.99826879006310332</v>
      </c>
      <c r="AL33" s="33">
        <v>-0.17141685932895673</v>
      </c>
      <c r="AM33" s="33">
        <v>0.90059598343620517</v>
      </c>
      <c r="AN33" s="33">
        <v>-0.19933196413336726</v>
      </c>
      <c r="AO33" s="33">
        <v>0.7421030822352418</v>
      </c>
      <c r="AP33" s="1"/>
      <c r="AQ33" s="1"/>
    </row>
    <row r="34" spans="2:43">
      <c r="B34" s="1"/>
      <c r="D34" s="1"/>
      <c r="K34" s="1"/>
      <c r="L34" s="1"/>
      <c r="M34" s="1"/>
      <c r="N34" s="1"/>
      <c r="W34" s="4"/>
      <c r="X34" s="1"/>
      <c r="Y34" s="1"/>
      <c r="Z34" s="1"/>
      <c r="AA34" s="1"/>
      <c r="AB34" s="1"/>
      <c r="AC34" s="1"/>
      <c r="AD34" s="1"/>
      <c r="AE34" s="1"/>
      <c r="AF34" s="1"/>
      <c r="AG34" s="1"/>
      <c r="AH34" s="1"/>
      <c r="AI34" s="1"/>
      <c r="AJ34" s="1"/>
      <c r="AK34" s="1"/>
      <c r="AL34" s="1"/>
      <c r="AM34" s="1"/>
      <c r="AN34" s="1"/>
      <c r="AO34" s="1"/>
      <c r="AP34" s="1"/>
      <c r="AQ34" s="1"/>
    </row>
    <row r="35" spans="2:43">
      <c r="B35" s="1"/>
      <c r="D35" s="1"/>
      <c r="K35" s="1"/>
      <c r="L35" s="1"/>
      <c r="M35" s="1"/>
      <c r="N35" s="1"/>
      <c r="W35" s="4"/>
      <c r="X35" s="1"/>
      <c r="Y35" s="1"/>
      <c r="Z35" s="1"/>
      <c r="AA35" s="1"/>
      <c r="AB35" s="1"/>
      <c r="AC35" s="1"/>
      <c r="AD35" s="1"/>
      <c r="AE35" s="1"/>
      <c r="AF35" s="1"/>
      <c r="AG35" s="1"/>
      <c r="AH35" s="1"/>
      <c r="AI35" s="1"/>
      <c r="AJ35" s="1"/>
      <c r="AK35" s="1"/>
      <c r="AL35" s="1"/>
      <c r="AM35" s="1"/>
      <c r="AN35" s="1"/>
      <c r="AO35" s="1"/>
      <c r="AP35" s="1"/>
      <c r="AQ35" s="1"/>
    </row>
    <row r="36" spans="2:43">
      <c r="B36" s="1"/>
      <c r="D36" s="1"/>
      <c r="K36" s="1"/>
      <c r="L36" s="1"/>
      <c r="M36" s="1"/>
      <c r="N36" s="1"/>
      <c r="W36" s="1"/>
      <c r="X36" s="1"/>
      <c r="Y36" s="1"/>
      <c r="Z36" s="1"/>
      <c r="AA36" s="4" t="s">
        <v>28</v>
      </c>
      <c r="AB36" s="4">
        <v>0</v>
      </c>
      <c r="AC36" s="4">
        <v>1</v>
      </c>
      <c r="AD36" s="4">
        <v>2</v>
      </c>
      <c r="AE36" s="4">
        <v>3</v>
      </c>
      <c r="AF36" s="4">
        <v>4</v>
      </c>
      <c r="AG36" s="4">
        <v>5</v>
      </c>
      <c r="AI36" s="1"/>
      <c r="AJ36" s="1"/>
      <c r="AK36" s="1"/>
      <c r="AL36" s="1"/>
      <c r="AM36" s="1"/>
      <c r="AN36" s="1"/>
      <c r="AO36" s="1"/>
      <c r="AP36" s="1"/>
      <c r="AQ36" s="1"/>
    </row>
    <row r="37" spans="2:43">
      <c r="D37" s="1"/>
      <c r="I37" s="4"/>
      <c r="J37" s="4"/>
      <c r="K37" s="4"/>
      <c r="L37" s="4" t="s">
        <v>46</v>
      </c>
      <c r="M37" s="4"/>
      <c r="N37" s="1"/>
      <c r="O37" s="4" t="s">
        <v>45</v>
      </c>
      <c r="P37" s="4"/>
      <c r="Q37" s="4"/>
      <c r="R37" s="4"/>
      <c r="S37" s="4"/>
      <c r="T37" s="4"/>
      <c r="W37" s="4"/>
      <c r="X37" s="1"/>
      <c r="Y37" s="4"/>
      <c r="Z37" s="1"/>
      <c r="AA37" s="1"/>
      <c r="AB37" s="4" t="s">
        <v>22</v>
      </c>
      <c r="AC37" s="1"/>
      <c r="AD37" s="1"/>
      <c r="AE37" s="1"/>
      <c r="AF37" s="1"/>
      <c r="AG37" s="1"/>
      <c r="AI37" s="1"/>
      <c r="AJ37" s="1"/>
      <c r="AK37" s="1"/>
      <c r="AL37" s="1"/>
      <c r="AM37" s="1"/>
      <c r="AN37" s="1"/>
      <c r="AO37" s="1"/>
      <c r="AP37" s="1"/>
      <c r="AQ37" s="1"/>
    </row>
    <row r="38" spans="2:43">
      <c r="D38" s="1"/>
      <c r="H38" s="14">
        <v>1</v>
      </c>
      <c r="I38" s="14">
        <v>-1</v>
      </c>
      <c r="J38" s="14">
        <v>0</v>
      </c>
      <c r="K38" s="14">
        <v>1</v>
      </c>
      <c r="L38" s="14">
        <v>1</v>
      </c>
      <c r="M38" s="4" t="s">
        <v>10</v>
      </c>
      <c r="N38" s="1"/>
      <c r="O38" s="6" cm="1">
        <f t="array" ref="O38:T40">MMULT(H38:L40,O6:T10)</f>
        <v>6</v>
      </c>
      <c r="P38" s="6">
        <v>7</v>
      </c>
      <c r="Q38" s="6">
        <v>1</v>
      </c>
      <c r="R38" s="6">
        <v>6</v>
      </c>
      <c r="S38" s="6">
        <v>-1</v>
      </c>
      <c r="T38" s="6">
        <v>4</v>
      </c>
      <c r="W38" s="4"/>
      <c r="X38" s="4"/>
      <c r="Y38" s="4"/>
      <c r="Z38" s="1"/>
      <c r="AA38" s="4"/>
      <c r="AB38" s="6" cm="1">
        <f t="array" ref="AB38:AG40">_xlfn.ANCHORARRAY(O38)</f>
        <v>6</v>
      </c>
      <c r="AC38" s="6">
        <v>7</v>
      </c>
      <c r="AD38" s="6">
        <v>1</v>
      </c>
      <c r="AE38" s="6">
        <v>6</v>
      </c>
      <c r="AF38" s="6">
        <v>-1</v>
      </c>
      <c r="AG38" s="6">
        <v>4</v>
      </c>
      <c r="AI38" s="1"/>
      <c r="AJ38" s="1"/>
      <c r="AK38" s="1"/>
      <c r="AL38" s="1"/>
      <c r="AM38" s="1"/>
      <c r="AN38" s="1"/>
      <c r="AO38" s="1"/>
      <c r="AP38" s="1"/>
      <c r="AQ38" s="1"/>
    </row>
    <row r="39" spans="2:43">
      <c r="H39" s="14">
        <v>0</v>
      </c>
      <c r="I39" s="14">
        <v>1</v>
      </c>
      <c r="J39" s="14">
        <v>-1</v>
      </c>
      <c r="K39" s="14">
        <v>1</v>
      </c>
      <c r="L39" s="14">
        <v>-1</v>
      </c>
      <c r="M39" s="4" t="s">
        <v>10</v>
      </c>
      <c r="N39" s="1"/>
      <c r="O39" s="3">
        <v>2</v>
      </c>
      <c r="P39" s="3">
        <v>-2</v>
      </c>
      <c r="Q39" s="3">
        <v>2</v>
      </c>
      <c r="R39" s="3">
        <v>2</v>
      </c>
      <c r="S39" s="3">
        <v>2</v>
      </c>
      <c r="T39" s="3">
        <v>-3</v>
      </c>
      <c r="W39" s="4"/>
      <c r="X39" s="4"/>
      <c r="Y39" s="4"/>
      <c r="Z39" s="1"/>
      <c r="AA39" s="4"/>
      <c r="AB39" s="3">
        <v>2</v>
      </c>
      <c r="AC39" s="3">
        <v>-2</v>
      </c>
      <c r="AD39" s="3">
        <v>2</v>
      </c>
      <c r="AE39" s="3">
        <v>2</v>
      </c>
      <c r="AF39" s="3">
        <v>2</v>
      </c>
      <c r="AG39" s="3">
        <v>-3</v>
      </c>
      <c r="AI39" s="1"/>
      <c r="AJ39" s="1"/>
      <c r="AK39" s="1"/>
      <c r="AL39" s="1"/>
      <c r="AM39" s="1"/>
      <c r="AN39" s="1"/>
      <c r="AO39" s="1"/>
      <c r="AP39" s="1"/>
      <c r="AQ39" s="1"/>
    </row>
    <row r="40" spans="2:43">
      <c r="H40" s="14">
        <v>1</v>
      </c>
      <c r="I40" s="14">
        <v>1</v>
      </c>
      <c r="J40" s="14">
        <v>0</v>
      </c>
      <c r="K40" s="14">
        <v>0</v>
      </c>
      <c r="L40" s="14">
        <v>0</v>
      </c>
      <c r="M40" s="4" t="s">
        <v>10</v>
      </c>
      <c r="N40" s="1"/>
      <c r="O40" s="2">
        <v>5</v>
      </c>
      <c r="P40" s="2">
        <v>3</v>
      </c>
      <c r="Q40" s="2">
        <v>3</v>
      </c>
      <c r="R40" s="2">
        <v>5</v>
      </c>
      <c r="S40" s="2">
        <v>3</v>
      </c>
      <c r="T40" s="2">
        <v>3</v>
      </c>
      <c r="W40" s="4"/>
      <c r="X40" s="4"/>
      <c r="Y40" s="4"/>
      <c r="Z40" s="1"/>
      <c r="AA40" s="4"/>
      <c r="AB40" s="2">
        <v>5</v>
      </c>
      <c r="AC40" s="2">
        <v>3</v>
      </c>
      <c r="AD40" s="2">
        <v>3</v>
      </c>
      <c r="AE40" s="2">
        <v>5</v>
      </c>
      <c r="AF40" s="2">
        <v>3</v>
      </c>
      <c r="AG40" s="2">
        <v>3</v>
      </c>
      <c r="AI40" s="1"/>
      <c r="AJ40" s="1"/>
      <c r="AK40" s="1"/>
      <c r="AL40" s="1"/>
      <c r="AM40" s="1"/>
      <c r="AN40" s="1"/>
      <c r="AO40" s="1"/>
      <c r="AP40" s="1"/>
      <c r="AQ40" s="1"/>
    </row>
    <row r="41" spans="2:43">
      <c r="I41" s="4"/>
      <c r="J41" s="4"/>
      <c r="K41" s="4"/>
      <c r="L41" s="4" t="s">
        <v>44</v>
      </c>
      <c r="M41" s="4"/>
      <c r="N41" s="1"/>
      <c r="O41" s="4" t="s">
        <v>21</v>
      </c>
      <c r="P41" s="4"/>
      <c r="Q41" s="4"/>
      <c r="R41" s="4"/>
      <c r="S41" s="4"/>
      <c r="T41" s="4"/>
      <c r="W41" s="4"/>
      <c r="X41" s="4"/>
      <c r="Y41" s="4"/>
      <c r="Z41" s="1"/>
      <c r="AA41" s="4"/>
      <c r="AB41" s="4"/>
      <c r="AC41" s="4"/>
      <c r="AD41" s="4"/>
      <c r="AE41" s="4"/>
      <c r="AF41" s="1"/>
      <c r="AG41" s="1"/>
      <c r="AI41" s="1"/>
      <c r="AJ41" s="1"/>
      <c r="AK41" s="1"/>
      <c r="AL41" s="1"/>
      <c r="AM41" s="1"/>
      <c r="AN41" s="1"/>
      <c r="AO41" s="1"/>
      <c r="AP41" s="1"/>
      <c r="AQ41" s="1"/>
    </row>
    <row r="42" spans="2:43">
      <c r="B42" s="1"/>
      <c r="H42" s="14">
        <v>1</v>
      </c>
      <c r="I42" s="14">
        <v>0</v>
      </c>
      <c r="J42" s="14">
        <v>1</v>
      </c>
      <c r="K42" s="14">
        <v>-1</v>
      </c>
      <c r="L42" s="14">
        <v>1</v>
      </c>
      <c r="M42" s="4" t="s">
        <v>10</v>
      </c>
      <c r="N42" s="1"/>
      <c r="O42" s="6" cm="1">
        <f t="array" ref="O42:T44">MMULT(H42:L44,O6:T10)</f>
        <v>3</v>
      </c>
      <c r="P42" s="6">
        <v>5</v>
      </c>
      <c r="Q42" s="6">
        <v>1</v>
      </c>
      <c r="R42" s="6">
        <v>3</v>
      </c>
      <c r="S42" s="6">
        <v>1</v>
      </c>
      <c r="T42" s="6">
        <v>6</v>
      </c>
      <c r="W42" s="4"/>
      <c r="X42" s="4"/>
      <c r="Y42" s="4"/>
      <c r="Z42" s="1"/>
      <c r="AA42" s="4"/>
      <c r="AB42" s="23" t="s">
        <v>42</v>
      </c>
      <c r="AC42" s="4"/>
      <c r="AD42" s="4"/>
      <c r="AE42" s="4"/>
      <c r="AF42" s="1"/>
      <c r="AG42" s="1"/>
      <c r="AI42" s="4" t="s">
        <v>96</v>
      </c>
      <c r="AJ42" s="4"/>
      <c r="AK42" s="4"/>
      <c r="AL42" s="4"/>
      <c r="AM42" s="4"/>
      <c r="AN42" s="4"/>
      <c r="AO42" s="4"/>
      <c r="AP42" s="1"/>
      <c r="AQ42" s="1"/>
    </row>
    <row r="43" spans="2:43">
      <c r="B43" s="1"/>
      <c r="H43" s="14">
        <v>1</v>
      </c>
      <c r="I43" s="14">
        <v>0</v>
      </c>
      <c r="J43" s="14">
        <v>0</v>
      </c>
      <c r="K43" s="14">
        <v>1</v>
      </c>
      <c r="L43" s="14">
        <v>0</v>
      </c>
      <c r="M43" s="4" t="s">
        <v>10</v>
      </c>
      <c r="N43" s="1"/>
      <c r="O43" s="3">
        <v>6</v>
      </c>
      <c r="P43" s="3">
        <v>4</v>
      </c>
      <c r="Q43" s="3">
        <v>2</v>
      </c>
      <c r="R43" s="3">
        <v>6</v>
      </c>
      <c r="S43" s="3">
        <v>1</v>
      </c>
      <c r="T43" s="3">
        <v>3</v>
      </c>
      <c r="W43" s="4"/>
      <c r="X43" s="4" t="s">
        <v>41</v>
      </c>
      <c r="Y43" s="4"/>
      <c r="Z43" s="1"/>
      <c r="AA43" s="4"/>
      <c r="AB43" s="4" t="s">
        <v>8</v>
      </c>
      <c r="AC43" s="4" t="s">
        <v>8</v>
      </c>
      <c r="AD43" s="4" t="s">
        <v>8</v>
      </c>
      <c r="AE43" s="4" t="s">
        <v>8</v>
      </c>
      <c r="AF43" s="4" t="s">
        <v>8</v>
      </c>
      <c r="AG43" s="4" t="s">
        <v>8</v>
      </c>
      <c r="AI43" s="4"/>
      <c r="AJ43" s="4">
        <v>0</v>
      </c>
      <c r="AK43" s="4">
        <v>1</v>
      </c>
      <c r="AL43" s="4">
        <v>2</v>
      </c>
      <c r="AM43" s="4">
        <v>3</v>
      </c>
      <c r="AN43" s="4">
        <v>4</v>
      </c>
      <c r="AO43" s="4">
        <v>5</v>
      </c>
      <c r="AP43" s="1"/>
      <c r="AQ43" s="1"/>
    </row>
    <row r="44" spans="2:43">
      <c r="B44" s="1"/>
      <c r="H44" s="14">
        <v>1</v>
      </c>
      <c r="I44" s="14">
        <v>1</v>
      </c>
      <c r="J44" s="14">
        <v>0</v>
      </c>
      <c r="K44" s="14">
        <v>1</v>
      </c>
      <c r="L44" s="14">
        <v>1</v>
      </c>
      <c r="M44" s="4" t="s">
        <v>10</v>
      </c>
      <c r="O44" s="2">
        <v>10</v>
      </c>
      <c r="P44" s="2">
        <v>7</v>
      </c>
      <c r="Q44" s="2">
        <v>7</v>
      </c>
      <c r="R44" s="2">
        <v>10</v>
      </c>
      <c r="S44" s="2">
        <v>5</v>
      </c>
      <c r="T44" s="2">
        <v>6</v>
      </c>
      <c r="W44" s="4">
        <v>0</v>
      </c>
      <c r="X44" s="38" cm="1">
        <f t="array" ref="X44:Z49">TRANSPOSE(_xlfn.ANCHORARRAY(O42))</f>
        <v>3</v>
      </c>
      <c r="Y44" s="37">
        <v>6</v>
      </c>
      <c r="Z44" s="36">
        <v>10</v>
      </c>
      <c r="AA44" s="4" t="s">
        <v>10</v>
      </c>
      <c r="AB44" s="57" cm="1">
        <f t="array" ref="AB44:AG49">MMULT(_xlfn.ANCHORARRAY(X44),_xlfn.ANCHORARRAY(AB38)) / SQRT(3)</f>
        <v>46.188021535170066</v>
      </c>
      <c r="AC44" s="56">
        <v>22.516660498395407</v>
      </c>
      <c r="AD44" s="56">
        <v>25.98076211353316</v>
      </c>
      <c r="AE44" s="56">
        <v>46.188021535170066</v>
      </c>
      <c r="AF44" s="56">
        <v>22.516660498395407</v>
      </c>
      <c r="AG44" s="55">
        <v>13.856406460551019</v>
      </c>
      <c r="AI44" s="4">
        <v>0</v>
      </c>
      <c r="AJ44" s="57" cm="1">
        <f t="array" ref="AJ44:AJ49">SOFTMAX(AB44:AB49)</f>
        <v>0.49323368506207277</v>
      </c>
      <c r="AK44" s="56" cm="1">
        <f t="array" ref="AK44:AK49">SOFTMAX(AC44:AC49)</f>
        <v>1.6802271261343561E-4</v>
      </c>
      <c r="AL44" s="56" cm="1">
        <f t="array" ref="AL44:AL49">SOFTMAX(AD44:AD49)</f>
        <v>0.49951647199074972</v>
      </c>
      <c r="AM44" s="56" cm="1">
        <f t="array" ref="AM44:AM49">SOFTMAX(AE44:AE49)</f>
        <v>0.49323368506207277</v>
      </c>
      <c r="AN44" s="56" cm="1">
        <f t="array" ref="AN44:AN49">SOFTMAX(AF44:AF49)</f>
        <v>0.49991156159315719</v>
      </c>
      <c r="AO44" s="55" cm="1">
        <f t="array" ref="AO44:AO49">SOFTMAX(AG44:AG49)</f>
        <v>4.9856240769581917E-3</v>
      </c>
      <c r="AP44" s="1"/>
      <c r="AQ44" s="1"/>
    </row>
    <row r="45" spans="2:43">
      <c r="B45" s="1"/>
      <c r="I45" s="4"/>
      <c r="J45" s="4"/>
      <c r="K45" s="4"/>
      <c r="L45" s="23" t="s">
        <v>40</v>
      </c>
      <c r="M45" s="4"/>
      <c r="N45" s="1"/>
      <c r="O45" s="4" t="s">
        <v>39</v>
      </c>
      <c r="P45" s="4"/>
      <c r="Q45" s="4"/>
      <c r="R45" s="4"/>
      <c r="S45" s="4"/>
      <c r="T45" s="4"/>
      <c r="W45" s="4">
        <v>1</v>
      </c>
      <c r="X45" s="38">
        <v>5</v>
      </c>
      <c r="Y45" s="37">
        <v>4</v>
      </c>
      <c r="Z45" s="36">
        <v>7</v>
      </c>
      <c r="AA45" s="4" t="s">
        <v>10</v>
      </c>
      <c r="AB45" s="54">
        <v>42.146569650842686</v>
      </c>
      <c r="AC45" s="3">
        <v>27.712812921102039</v>
      </c>
      <c r="AD45" s="3">
        <v>19.629909152447276</v>
      </c>
      <c r="AE45" s="3">
        <v>42.146569650842686</v>
      </c>
      <c r="AF45" s="3">
        <v>13.856406460551019</v>
      </c>
      <c r="AG45" s="53">
        <v>16.743157806499148</v>
      </c>
      <c r="AI45" s="4">
        <v>1</v>
      </c>
      <c r="AJ45" s="54">
        <v>8.6670734398647756E-3</v>
      </c>
      <c r="AK45" s="3">
        <v>3.0340890012592586E-2</v>
      </c>
      <c r="AL45" s="3">
        <v>8.7178505102074972E-4</v>
      </c>
      <c r="AM45" s="3">
        <v>8.6670734398647756E-3</v>
      </c>
      <c r="AN45" s="3">
        <v>8.6654803224081391E-5</v>
      </c>
      <c r="AO45" s="53">
        <v>8.9416920578888504E-2</v>
      </c>
      <c r="AP45" s="1"/>
      <c r="AQ45" s="1"/>
    </row>
    <row r="46" spans="2:43">
      <c r="B46" s="1"/>
      <c r="H46" s="14">
        <v>1</v>
      </c>
      <c r="I46" s="14">
        <v>0</v>
      </c>
      <c r="J46" s="14">
        <v>-1</v>
      </c>
      <c r="K46" s="14">
        <v>0</v>
      </c>
      <c r="L46" s="14">
        <v>-1</v>
      </c>
      <c r="M46" s="4" t="s">
        <v>10</v>
      </c>
      <c r="N46" s="1"/>
      <c r="O46" s="6" cm="1">
        <f t="array" ref="O46:T48">MMULT(H46:L48,O6:T10)</f>
        <v>0</v>
      </c>
      <c r="P46" s="6">
        <v>0</v>
      </c>
      <c r="Q46" s="6">
        <v>-3</v>
      </c>
      <c r="R46" s="6">
        <v>0</v>
      </c>
      <c r="S46" s="6">
        <v>-2</v>
      </c>
      <c r="T46" s="6">
        <v>-3</v>
      </c>
      <c r="W46" s="4">
        <v>2</v>
      </c>
      <c r="X46" s="38">
        <v>1</v>
      </c>
      <c r="Y46" s="37">
        <v>2</v>
      </c>
      <c r="Z46" s="36">
        <v>7</v>
      </c>
      <c r="AA46" s="4" t="s">
        <v>10</v>
      </c>
      <c r="AB46" s="54">
        <v>25.98076211353316</v>
      </c>
      <c r="AC46" s="3">
        <v>13.856406460551019</v>
      </c>
      <c r="AD46" s="3">
        <v>15.01110699893027</v>
      </c>
      <c r="AE46" s="3">
        <v>25.98076211353316</v>
      </c>
      <c r="AF46" s="3">
        <v>13.856406460551019</v>
      </c>
      <c r="AG46" s="53">
        <v>10.96965511460289</v>
      </c>
      <c r="AI46" s="4">
        <v>2</v>
      </c>
      <c r="AJ46" s="54">
        <v>8.2632609459477038E-10</v>
      </c>
      <c r="AK46" s="3">
        <v>2.9125101752583549E-8</v>
      </c>
      <c r="AL46" s="3">
        <v>8.5998154083399366E-6</v>
      </c>
      <c r="AM46" s="3">
        <v>8.2632609459477038E-10</v>
      </c>
      <c r="AN46" s="3">
        <v>8.6654803224081391E-5</v>
      </c>
      <c r="AO46" s="53">
        <v>2.779837113135148E-4</v>
      </c>
      <c r="AP46" s="1"/>
      <c r="AQ46" s="1"/>
    </row>
    <row r="47" spans="2:43">
      <c r="B47" s="1"/>
      <c r="H47" s="14">
        <v>0</v>
      </c>
      <c r="I47" s="14">
        <v>1</v>
      </c>
      <c r="J47" s="14">
        <v>0</v>
      </c>
      <c r="K47" s="14">
        <v>0</v>
      </c>
      <c r="L47" s="14">
        <v>0</v>
      </c>
      <c r="M47" s="4" t="s">
        <v>10</v>
      </c>
      <c r="N47" s="1"/>
      <c r="O47" s="3">
        <v>2</v>
      </c>
      <c r="P47" s="3">
        <v>0</v>
      </c>
      <c r="Q47" s="3">
        <v>3</v>
      </c>
      <c r="R47" s="3">
        <v>2</v>
      </c>
      <c r="S47" s="3">
        <v>3</v>
      </c>
      <c r="T47" s="3">
        <v>1</v>
      </c>
      <c r="W47" s="4">
        <v>3</v>
      </c>
      <c r="X47" s="38">
        <v>3</v>
      </c>
      <c r="Y47" s="37">
        <v>6</v>
      </c>
      <c r="Z47" s="36">
        <v>10</v>
      </c>
      <c r="AA47" s="4" t="s">
        <v>10</v>
      </c>
      <c r="AB47" s="54">
        <v>46.188021535170066</v>
      </c>
      <c r="AC47" s="3">
        <v>22.516660498395407</v>
      </c>
      <c r="AD47" s="3">
        <v>25.98076211353316</v>
      </c>
      <c r="AE47" s="3">
        <v>46.188021535170066</v>
      </c>
      <c r="AF47" s="3">
        <v>22.516660498395407</v>
      </c>
      <c r="AG47" s="53">
        <v>13.856406460551019</v>
      </c>
      <c r="AI47" s="4">
        <v>3</v>
      </c>
      <c r="AJ47" s="54">
        <v>0.49323368506207277</v>
      </c>
      <c r="AK47" s="3">
        <v>1.6802271261343561E-4</v>
      </c>
      <c r="AL47" s="3">
        <v>0.49951647199074972</v>
      </c>
      <c r="AM47" s="3">
        <v>0.49323368506207277</v>
      </c>
      <c r="AN47" s="3">
        <v>0.49991156159315719</v>
      </c>
      <c r="AO47" s="53">
        <v>4.9856240769581917E-3</v>
      </c>
      <c r="AP47" s="1"/>
      <c r="AQ47" s="1"/>
    </row>
    <row r="48" spans="2:43">
      <c r="B48" s="1"/>
      <c r="H48" s="14">
        <v>0</v>
      </c>
      <c r="I48" s="14">
        <v>1</v>
      </c>
      <c r="J48" s="14">
        <v>1</v>
      </c>
      <c r="K48" s="14">
        <v>0</v>
      </c>
      <c r="L48" s="14">
        <v>0</v>
      </c>
      <c r="M48" s="4" t="s">
        <v>10</v>
      </c>
      <c r="N48" s="1"/>
      <c r="O48" s="2">
        <v>3</v>
      </c>
      <c r="P48" s="2">
        <v>0</v>
      </c>
      <c r="Q48" s="2">
        <v>4</v>
      </c>
      <c r="R48" s="2">
        <v>3</v>
      </c>
      <c r="S48" s="2">
        <v>4</v>
      </c>
      <c r="T48" s="2">
        <v>4</v>
      </c>
      <c r="W48" s="4">
        <v>4</v>
      </c>
      <c r="X48" s="38">
        <v>1</v>
      </c>
      <c r="Y48" s="37">
        <v>1</v>
      </c>
      <c r="Z48" s="36">
        <v>5</v>
      </c>
      <c r="AA48" s="4" t="s">
        <v>10</v>
      </c>
      <c r="AB48" s="54">
        <v>19.05255888325765</v>
      </c>
      <c r="AC48" s="3">
        <v>11.547005383792516</v>
      </c>
      <c r="AD48" s="3">
        <v>10.392304845413264</v>
      </c>
      <c r="AE48" s="3">
        <v>19.05255888325765</v>
      </c>
      <c r="AF48" s="3">
        <v>9.2376043070340135</v>
      </c>
      <c r="AG48" s="53">
        <v>9.2376043070340135</v>
      </c>
      <c r="AI48" s="4">
        <v>4</v>
      </c>
      <c r="AJ48" s="54">
        <v>8.0960099858656853E-13</v>
      </c>
      <c r="AK48" s="3">
        <v>2.8927260539084989E-9</v>
      </c>
      <c r="AL48" s="3">
        <v>8.4833784395507729E-8</v>
      </c>
      <c r="AM48" s="3">
        <v>8.0960099858656853E-13</v>
      </c>
      <c r="AN48" s="3">
        <v>8.5481542852858944E-7</v>
      </c>
      <c r="AO48" s="53">
        <v>4.9181213542276183E-5</v>
      </c>
      <c r="AP48" s="1"/>
      <c r="AQ48" s="1"/>
    </row>
    <row r="49" spans="2:43">
      <c r="B49" s="1"/>
      <c r="W49" s="4">
        <v>5</v>
      </c>
      <c r="X49" s="38">
        <v>6</v>
      </c>
      <c r="Y49" s="37">
        <v>3</v>
      </c>
      <c r="Z49" s="36">
        <v>6</v>
      </c>
      <c r="AA49" s="4" t="s">
        <v>10</v>
      </c>
      <c r="AB49" s="52">
        <v>41.569219381653056</v>
      </c>
      <c r="AC49" s="51">
        <v>31.176914536239792</v>
      </c>
      <c r="AD49" s="51">
        <v>17.320508075688775</v>
      </c>
      <c r="AE49" s="51">
        <v>41.569219381653056</v>
      </c>
      <c r="AF49" s="51">
        <v>10.392304845413264</v>
      </c>
      <c r="AG49" s="50">
        <v>19.05255888325765</v>
      </c>
      <c r="AI49" s="4">
        <v>5</v>
      </c>
      <c r="AJ49" s="52">
        <v>4.8655556088540077E-3</v>
      </c>
      <c r="AK49" s="51">
        <v>0.9693230325443527</v>
      </c>
      <c r="AL49" s="51">
        <v>8.6586318287179125E-5</v>
      </c>
      <c r="AM49" s="51">
        <v>4.8655556088540077E-3</v>
      </c>
      <c r="AN49" s="51">
        <v>2.7123918089343455E-6</v>
      </c>
      <c r="AO49" s="50">
        <v>0.90028466634233939</v>
      </c>
      <c r="AP49" s="1"/>
      <c r="AQ49" s="1"/>
    </row>
    <row r="50" spans="2:43">
      <c r="B50" s="1"/>
      <c r="AP50" s="1"/>
      <c r="AQ50" s="1"/>
    </row>
    <row r="51" spans="2:43">
      <c r="B51" s="1"/>
      <c r="AB51" s="4" t="s">
        <v>39</v>
      </c>
      <c r="AC51" s="4"/>
      <c r="AD51" s="4"/>
      <c r="AE51" s="1"/>
      <c r="AF51" s="4"/>
      <c r="AG51" s="4"/>
      <c r="AI51" s="4" t="s">
        <v>394</v>
      </c>
      <c r="AJ51" s="4" t="s">
        <v>8</v>
      </c>
      <c r="AK51" s="4" t="s">
        <v>8</v>
      </c>
      <c r="AL51" s="4" t="s">
        <v>8</v>
      </c>
      <c r="AM51" s="4" t="s">
        <v>8</v>
      </c>
      <c r="AN51" s="4" t="s">
        <v>8</v>
      </c>
      <c r="AO51" s="4" t="s">
        <v>8</v>
      </c>
      <c r="AP51" s="1"/>
      <c r="AQ51" s="1"/>
    </row>
    <row r="52" spans="2:43">
      <c r="W52" s="1"/>
      <c r="X52" s="1"/>
      <c r="Y52" s="1"/>
      <c r="Z52" s="1"/>
      <c r="AA52" s="1"/>
      <c r="AB52" s="6" cm="1">
        <f t="array" ref="AB52:AG54">_xlfn.ANCHORARRAY(O46)</f>
        <v>0</v>
      </c>
      <c r="AC52" s="6">
        <v>0</v>
      </c>
      <c r="AD52" s="6">
        <v>-3</v>
      </c>
      <c r="AE52" s="6">
        <v>0</v>
      </c>
      <c r="AF52" s="6">
        <v>-2</v>
      </c>
      <c r="AG52" s="6">
        <v>-3</v>
      </c>
      <c r="AI52" s="4" t="s">
        <v>10</v>
      </c>
      <c r="AJ52" s="35" cm="1">
        <f t="array" ref="AJ52:AO54">MMULT(_xlfn.ANCHORARRAY(AB52),AJ44:AO49)</f>
        <v>-1.4596669307159509E-2</v>
      </c>
      <c r="AK52" s="35">
        <v>-2.9079691907938154</v>
      </c>
      <c r="AL52" s="35">
        <v>-2.8572806865534824E-4</v>
      </c>
      <c r="AM52" s="35">
        <v>-1.4596669307159509E-2</v>
      </c>
      <c r="AN52" s="35">
        <v>-2.6981121595610435E-4</v>
      </c>
      <c r="AO52" s="35">
        <v>-2.7017863125880432</v>
      </c>
      <c r="AP52" s="1"/>
      <c r="AQ52" s="1"/>
    </row>
    <row r="53" spans="2:43">
      <c r="W53" s="1"/>
      <c r="X53" s="1"/>
      <c r="Y53" s="1"/>
      <c r="Z53" s="1"/>
      <c r="AA53" s="1"/>
      <c r="AB53" s="3">
        <v>2</v>
      </c>
      <c r="AC53" s="3">
        <v>0</v>
      </c>
      <c r="AD53" s="3">
        <v>3</v>
      </c>
      <c r="AE53" s="3">
        <v>2</v>
      </c>
      <c r="AF53" s="3">
        <v>3</v>
      </c>
      <c r="AG53" s="3">
        <v>1</v>
      </c>
      <c r="AI53" s="4" t="s">
        <v>10</v>
      </c>
      <c r="AJ53" s="34">
        <v>1.9778002983385521</v>
      </c>
      <c r="AK53" s="34">
        <v>0.96999521944828981</v>
      </c>
      <c r="AL53" s="34">
        <v>1.9981785282288642</v>
      </c>
      <c r="AM53" s="34">
        <v>1.9778002983385521</v>
      </c>
      <c r="AN53" s="34">
        <v>1.9999114876203956</v>
      </c>
      <c r="AO53" s="34">
        <v>0.92120865742473956</v>
      </c>
      <c r="AP53" s="1"/>
      <c r="AQ53" s="1"/>
    </row>
    <row r="54" spans="2:43">
      <c r="B54" s="1"/>
      <c r="W54" s="1"/>
      <c r="X54" s="1"/>
      <c r="Y54" s="1"/>
      <c r="Z54" s="1"/>
      <c r="AA54" s="1"/>
      <c r="AB54" s="2">
        <v>3</v>
      </c>
      <c r="AC54" s="2">
        <v>0</v>
      </c>
      <c r="AD54" s="2">
        <v>4</v>
      </c>
      <c r="AE54" s="2">
        <v>3</v>
      </c>
      <c r="AF54" s="2">
        <v>4</v>
      </c>
      <c r="AG54" s="2">
        <v>4</v>
      </c>
      <c r="AI54" s="4" t="s">
        <v>10</v>
      </c>
      <c r="AJ54" s="33">
        <v>2.9788643361163953</v>
      </c>
      <c r="AK54" s="33">
        <v>3.8783003945244028</v>
      </c>
      <c r="AL54" s="33">
        <v>2.9974799158144183</v>
      </c>
      <c r="AM54" s="33">
        <v>2.9788643361163953</v>
      </c>
      <c r="AN54" s="33">
        <v>2.9998302576007894</v>
      </c>
      <c r="AO54" s="33">
        <v>3.6323610695305297</v>
      </c>
      <c r="AP54" s="1"/>
      <c r="AQ54" s="1"/>
    </row>
    <row r="55" spans="2:43">
      <c r="V55" s="1"/>
      <c r="W55" s="1"/>
      <c r="X55" s="1"/>
      <c r="Y55" s="1"/>
      <c r="Z55" s="1"/>
      <c r="AA55" s="1"/>
      <c r="AB55" s="1"/>
      <c r="AC55" s="1"/>
      <c r="AD55" s="1"/>
      <c r="AE55" s="1"/>
      <c r="AF55" s="1"/>
      <c r="AG55" s="1"/>
      <c r="AH55" s="1"/>
      <c r="AI55" s="1"/>
      <c r="AJ55" s="1"/>
      <c r="AK55" s="1"/>
      <c r="AL55" s="1"/>
      <c r="AM55" s="1"/>
      <c r="AN55" s="1"/>
      <c r="AO55" s="1"/>
      <c r="AP55" s="1"/>
      <c r="AQ55" s="1"/>
    </row>
    <row r="56" spans="2:43">
      <c r="B56" s="1"/>
      <c r="D56" s="1"/>
      <c r="K56" s="1"/>
      <c r="L56" s="1"/>
      <c r="M56" s="1"/>
      <c r="N56" s="1"/>
      <c r="W56" s="4"/>
      <c r="X56" s="1"/>
      <c r="Y56" s="1"/>
      <c r="Z56" s="1"/>
      <c r="AA56" s="1"/>
      <c r="AB56" s="1"/>
      <c r="AC56" s="1"/>
      <c r="AD56" s="1"/>
      <c r="AE56" s="1"/>
      <c r="AF56" s="1"/>
      <c r="AG56" s="1"/>
      <c r="AH56" s="1"/>
      <c r="AI56" s="1"/>
      <c r="AJ56" s="1"/>
      <c r="AK56" s="1"/>
      <c r="AL56" s="1"/>
      <c r="AM56" s="1"/>
      <c r="AN56" s="1"/>
      <c r="AO56" s="1"/>
      <c r="AP56" s="1"/>
      <c r="AQ56" s="1"/>
    </row>
    <row r="57" spans="2:43">
      <c r="B57" s="1"/>
      <c r="D57" s="1"/>
      <c r="K57" s="1"/>
      <c r="L57" s="1"/>
      <c r="M57" s="1"/>
      <c r="N57" s="1"/>
      <c r="W57" s="1"/>
      <c r="X57" s="1"/>
      <c r="Y57" s="1"/>
      <c r="Z57" s="1"/>
      <c r="AA57" s="4" t="s">
        <v>28</v>
      </c>
      <c r="AB57" s="4">
        <v>0</v>
      </c>
      <c r="AC57" s="4">
        <v>1</v>
      </c>
      <c r="AD57" s="4">
        <v>2</v>
      </c>
      <c r="AE57" s="4">
        <v>3</v>
      </c>
      <c r="AF57" s="4">
        <v>4</v>
      </c>
      <c r="AG57" s="4">
        <v>5</v>
      </c>
      <c r="AI57" s="1"/>
      <c r="AJ57" s="1"/>
      <c r="AK57" s="1"/>
      <c r="AL57" s="1"/>
      <c r="AM57" s="1"/>
      <c r="AN57" s="1"/>
      <c r="AO57" s="1"/>
      <c r="AP57" s="1"/>
      <c r="AQ57" s="1"/>
    </row>
    <row r="58" spans="2:43">
      <c r="B58" s="1"/>
      <c r="D58" s="1"/>
      <c r="I58" s="4"/>
      <c r="J58" s="4"/>
      <c r="K58" s="4"/>
      <c r="L58" s="4" t="s">
        <v>46</v>
      </c>
      <c r="M58" s="4"/>
      <c r="N58" s="1"/>
      <c r="O58" s="4" t="s">
        <v>45</v>
      </c>
      <c r="P58" s="4"/>
      <c r="Q58" s="4"/>
      <c r="R58" s="4"/>
      <c r="S58" s="4"/>
      <c r="T58" s="4"/>
      <c r="W58" s="4"/>
      <c r="X58" s="1"/>
      <c r="Y58" s="4"/>
      <c r="Z58" s="1"/>
      <c r="AA58" s="1"/>
      <c r="AB58" s="4" t="s">
        <v>22</v>
      </c>
      <c r="AC58" s="1"/>
      <c r="AD58" s="1"/>
      <c r="AE58" s="1"/>
      <c r="AF58" s="1"/>
      <c r="AG58" s="1"/>
      <c r="AI58" s="1"/>
      <c r="AJ58" s="1"/>
      <c r="AK58" s="1"/>
      <c r="AL58" s="1"/>
      <c r="AM58" s="1"/>
      <c r="AN58" s="1"/>
      <c r="AO58" s="1"/>
      <c r="AP58" s="1"/>
      <c r="AQ58" s="1"/>
    </row>
    <row r="59" spans="2:43">
      <c r="B59" s="1"/>
      <c r="D59" s="1"/>
      <c r="H59" s="14">
        <v>0</v>
      </c>
      <c r="I59" s="14">
        <v>-1</v>
      </c>
      <c r="J59" s="14">
        <v>0</v>
      </c>
      <c r="K59" s="14">
        <v>0</v>
      </c>
      <c r="L59" s="14">
        <v>0</v>
      </c>
      <c r="M59" s="4" t="s">
        <v>10</v>
      </c>
      <c r="N59" s="1"/>
      <c r="O59" s="6" cm="1">
        <f t="array" ref="O59:T61">MMULT(H59:L61,O6:T10)</f>
        <v>-2</v>
      </c>
      <c r="P59" s="6">
        <v>0</v>
      </c>
      <c r="Q59" s="6">
        <v>-3</v>
      </c>
      <c r="R59" s="6">
        <v>-2</v>
      </c>
      <c r="S59" s="6">
        <v>-3</v>
      </c>
      <c r="T59" s="6">
        <v>-1</v>
      </c>
      <c r="W59" s="4"/>
      <c r="X59" s="4"/>
      <c r="Y59" s="4"/>
      <c r="Z59" s="1"/>
      <c r="AA59" s="4"/>
      <c r="AB59" s="6" cm="1">
        <f t="array" ref="AB59:AG61">_xlfn.ANCHORARRAY(O59)</f>
        <v>-2</v>
      </c>
      <c r="AC59" s="6">
        <v>0</v>
      </c>
      <c r="AD59" s="6">
        <v>-3</v>
      </c>
      <c r="AE59" s="6">
        <v>-2</v>
      </c>
      <c r="AF59" s="6">
        <v>-3</v>
      </c>
      <c r="AG59" s="6">
        <v>-1</v>
      </c>
      <c r="AI59" s="1"/>
      <c r="AJ59" s="1"/>
      <c r="AK59" s="1"/>
      <c r="AL59" s="1"/>
      <c r="AM59" s="1"/>
      <c r="AN59" s="1"/>
      <c r="AO59" s="1"/>
      <c r="AP59" s="1"/>
      <c r="AQ59" s="1"/>
    </row>
    <row r="60" spans="2:43">
      <c r="B60" s="1"/>
      <c r="H60" s="14">
        <v>0</v>
      </c>
      <c r="I60" s="14">
        <v>1</v>
      </c>
      <c r="J60" s="14">
        <v>1</v>
      </c>
      <c r="K60" s="14">
        <v>1</v>
      </c>
      <c r="L60" s="14">
        <v>0</v>
      </c>
      <c r="M60" s="4" t="s">
        <v>10</v>
      </c>
      <c r="N60" s="1"/>
      <c r="O60" s="3">
        <v>6</v>
      </c>
      <c r="P60" s="3">
        <v>1</v>
      </c>
      <c r="Q60" s="3">
        <v>6</v>
      </c>
      <c r="R60" s="3">
        <v>6</v>
      </c>
      <c r="S60" s="3">
        <v>5</v>
      </c>
      <c r="T60" s="3">
        <v>5</v>
      </c>
      <c r="W60" s="4"/>
      <c r="X60" s="4"/>
      <c r="Y60" s="4"/>
      <c r="Z60" s="1"/>
      <c r="AA60" s="4"/>
      <c r="AB60" s="3">
        <v>6</v>
      </c>
      <c r="AC60" s="3">
        <v>1</v>
      </c>
      <c r="AD60" s="3">
        <v>6</v>
      </c>
      <c r="AE60" s="3">
        <v>6</v>
      </c>
      <c r="AF60" s="3">
        <v>5</v>
      </c>
      <c r="AG60" s="3">
        <v>5</v>
      </c>
      <c r="AI60" s="1"/>
      <c r="AJ60" s="1"/>
      <c r="AK60" s="1"/>
      <c r="AL60" s="1"/>
      <c r="AM60" s="1"/>
      <c r="AN60" s="1"/>
      <c r="AO60" s="1"/>
      <c r="AP60" s="1"/>
      <c r="AQ60" s="1"/>
    </row>
    <row r="61" spans="2:43">
      <c r="B61" s="1"/>
      <c r="H61" s="14">
        <v>-1</v>
      </c>
      <c r="I61" s="14">
        <v>0</v>
      </c>
      <c r="J61" s="14">
        <v>-1</v>
      </c>
      <c r="K61" s="14">
        <v>0</v>
      </c>
      <c r="L61" s="14">
        <v>1</v>
      </c>
      <c r="M61" s="4" t="s">
        <v>10</v>
      </c>
      <c r="N61" s="1"/>
      <c r="O61" s="2">
        <v>-2</v>
      </c>
      <c r="P61" s="2">
        <v>0</v>
      </c>
      <c r="Q61" s="2">
        <v>1</v>
      </c>
      <c r="R61" s="2">
        <v>-2</v>
      </c>
      <c r="S61" s="2">
        <v>0</v>
      </c>
      <c r="T61" s="2">
        <v>-3</v>
      </c>
      <c r="W61" s="4"/>
      <c r="X61" s="4"/>
      <c r="Y61" s="4"/>
      <c r="Z61" s="1"/>
      <c r="AA61" s="4"/>
      <c r="AB61" s="2">
        <v>-2</v>
      </c>
      <c r="AC61" s="2">
        <v>0</v>
      </c>
      <c r="AD61" s="2">
        <v>1</v>
      </c>
      <c r="AE61" s="2">
        <v>-2</v>
      </c>
      <c r="AF61" s="2">
        <v>0</v>
      </c>
      <c r="AG61" s="2">
        <v>-3</v>
      </c>
      <c r="AI61" s="1"/>
      <c r="AJ61" s="1"/>
      <c r="AK61" s="1"/>
      <c r="AL61" s="1"/>
      <c r="AM61" s="1"/>
      <c r="AN61" s="1"/>
      <c r="AO61" s="1"/>
      <c r="AP61" s="1"/>
      <c r="AQ61" s="1"/>
    </row>
    <row r="62" spans="2:43">
      <c r="B62" s="1"/>
      <c r="I62" s="4"/>
      <c r="J62" s="4"/>
      <c r="K62" s="4"/>
      <c r="L62" s="4" t="s">
        <v>44</v>
      </c>
      <c r="M62" s="4"/>
      <c r="N62" s="1"/>
      <c r="O62" s="4" t="s">
        <v>21</v>
      </c>
      <c r="P62" s="4"/>
      <c r="Q62" s="4"/>
      <c r="R62" s="4"/>
      <c r="S62" s="4"/>
      <c r="T62" s="4"/>
      <c r="W62" s="4"/>
      <c r="X62" s="4"/>
      <c r="Y62" s="4"/>
      <c r="Z62" s="1"/>
      <c r="AA62" s="4"/>
      <c r="AB62" s="4"/>
      <c r="AC62" s="4"/>
      <c r="AD62" s="4"/>
      <c r="AE62" s="4"/>
      <c r="AF62" s="1"/>
      <c r="AG62" s="1"/>
      <c r="AI62" s="1"/>
      <c r="AJ62" s="1"/>
      <c r="AK62" s="1"/>
      <c r="AL62" s="1"/>
      <c r="AM62" s="1"/>
      <c r="AN62" s="1"/>
      <c r="AO62" s="1"/>
      <c r="AP62" s="1"/>
      <c r="AQ62" s="1"/>
    </row>
    <row r="63" spans="2:43">
      <c r="B63" s="1"/>
      <c r="H63" s="14">
        <v>0</v>
      </c>
      <c r="I63" s="14">
        <v>1</v>
      </c>
      <c r="J63" s="14">
        <v>-1</v>
      </c>
      <c r="K63" s="14">
        <v>0</v>
      </c>
      <c r="L63" s="14">
        <v>0</v>
      </c>
      <c r="M63" s="4" t="s">
        <v>10</v>
      </c>
      <c r="N63" s="1"/>
      <c r="O63" s="6" cm="1">
        <f t="array" ref="O63:T65">MMULT(H63:L65,O6:T10)</f>
        <v>1</v>
      </c>
      <c r="P63" s="6">
        <v>0</v>
      </c>
      <c r="Q63" s="6">
        <v>2</v>
      </c>
      <c r="R63" s="6">
        <v>1</v>
      </c>
      <c r="S63" s="6">
        <v>2</v>
      </c>
      <c r="T63" s="6">
        <v>-2</v>
      </c>
      <c r="W63" s="4"/>
      <c r="X63" s="4"/>
      <c r="Y63" s="4"/>
      <c r="Z63" s="1"/>
      <c r="AA63" s="4"/>
      <c r="AB63" s="23" t="s">
        <v>42</v>
      </c>
      <c r="AC63" s="4"/>
      <c r="AD63" s="4"/>
      <c r="AE63" s="4"/>
      <c r="AF63" s="1"/>
      <c r="AG63" s="1"/>
      <c r="AI63" s="4" t="s">
        <v>96</v>
      </c>
      <c r="AJ63" s="4"/>
      <c r="AK63" s="4"/>
      <c r="AL63" s="4"/>
      <c r="AM63" s="4"/>
      <c r="AN63" s="4"/>
      <c r="AO63" s="4"/>
      <c r="AP63" s="1"/>
      <c r="AQ63" s="1"/>
    </row>
    <row r="64" spans="2:43">
      <c r="B64" s="1"/>
      <c r="H64" s="14">
        <v>1</v>
      </c>
      <c r="I64" s="14">
        <v>-1</v>
      </c>
      <c r="J64" s="14">
        <v>-1</v>
      </c>
      <c r="K64" s="14">
        <v>1</v>
      </c>
      <c r="L64" s="14">
        <v>-1</v>
      </c>
      <c r="M64" s="4" t="s">
        <v>10</v>
      </c>
      <c r="N64" s="1"/>
      <c r="O64" s="3">
        <v>1</v>
      </c>
      <c r="P64" s="3">
        <v>1</v>
      </c>
      <c r="Q64" s="3">
        <v>-4</v>
      </c>
      <c r="R64" s="3">
        <v>1</v>
      </c>
      <c r="S64" s="3">
        <v>-4</v>
      </c>
      <c r="T64" s="3">
        <v>-3</v>
      </c>
      <c r="W64" s="4"/>
      <c r="X64" s="4" t="s">
        <v>41</v>
      </c>
      <c r="Y64" s="4"/>
      <c r="Z64" s="1"/>
      <c r="AA64" s="4"/>
      <c r="AB64" s="4" t="s">
        <v>8</v>
      </c>
      <c r="AC64" s="4" t="s">
        <v>8</v>
      </c>
      <c r="AD64" s="4" t="s">
        <v>8</v>
      </c>
      <c r="AE64" s="4" t="s">
        <v>8</v>
      </c>
      <c r="AF64" s="4" t="s">
        <v>8</v>
      </c>
      <c r="AG64" s="4" t="s">
        <v>8</v>
      </c>
      <c r="AI64" s="4"/>
      <c r="AJ64" s="4">
        <v>0</v>
      </c>
      <c r="AK64" s="4">
        <v>1</v>
      </c>
      <c r="AL64" s="4">
        <v>2</v>
      </c>
      <c r="AM64" s="4">
        <v>3</v>
      </c>
      <c r="AN64" s="4">
        <v>4</v>
      </c>
      <c r="AO64" s="4">
        <v>5</v>
      </c>
      <c r="AP64" s="1"/>
      <c r="AQ64" s="1"/>
    </row>
    <row r="65" spans="2:43">
      <c r="B65" s="1"/>
      <c r="H65" s="14">
        <v>-1</v>
      </c>
      <c r="I65" s="14">
        <v>0</v>
      </c>
      <c r="J65" s="14">
        <v>1</v>
      </c>
      <c r="K65" s="14">
        <v>1</v>
      </c>
      <c r="L65" s="14">
        <v>1</v>
      </c>
      <c r="M65" s="4" t="s">
        <v>10</v>
      </c>
      <c r="O65" s="2">
        <v>3</v>
      </c>
      <c r="P65" s="2">
        <v>1</v>
      </c>
      <c r="Q65" s="2">
        <v>5</v>
      </c>
      <c r="R65" s="2">
        <v>3</v>
      </c>
      <c r="S65" s="2">
        <v>3</v>
      </c>
      <c r="T65" s="2">
        <v>4</v>
      </c>
      <c r="W65" s="4">
        <v>0</v>
      </c>
      <c r="X65" s="38" cm="1">
        <f t="array" ref="X65:Z70">TRANSPOSE(_xlfn.ANCHORARRAY(O63))</f>
        <v>1</v>
      </c>
      <c r="Y65" s="37">
        <v>1</v>
      </c>
      <c r="Z65" s="36">
        <v>3</v>
      </c>
      <c r="AA65" s="4" t="s">
        <v>10</v>
      </c>
      <c r="AB65" s="57" cm="1">
        <f t="array" ref="AB65:AG70">MMULT(_xlfn.ANCHORARRAY(X65),_xlfn.ANCHORARRAY(AB59)) / SQRT(3)</f>
        <v>-1.1547005383792517</v>
      </c>
      <c r="AC65" s="56">
        <v>0.57735026918962584</v>
      </c>
      <c r="AD65" s="56">
        <v>3.4641016151377548</v>
      </c>
      <c r="AE65" s="56">
        <v>-1.1547005383792517</v>
      </c>
      <c r="AF65" s="56">
        <v>1.1547005383792517</v>
      </c>
      <c r="AG65" s="55">
        <v>-2.8867513459481291</v>
      </c>
      <c r="AI65" s="4">
        <v>0</v>
      </c>
      <c r="AJ65" s="57" cm="1">
        <f t="array" ref="AJ65:AJ70">SOFTMAX(AB65:AB70)</f>
        <v>2.9457028739051684E-2</v>
      </c>
      <c r="AK65" s="56" cm="1">
        <f t="array" ref="AK65:AK70">SOFTMAX(AC65:AC70)</f>
        <v>0.31144548186142262</v>
      </c>
      <c r="AL65" s="56" cm="1">
        <f t="array" ref="AL65:AL70">SOFTMAX(AD65:AD70)</f>
        <v>0.26443686664691146</v>
      </c>
      <c r="AM65" s="56" cm="1">
        <f t="array" ref="AM65:AM70">SOFTMAX(AE65:AE70)</f>
        <v>2.9457028739051684E-2</v>
      </c>
      <c r="AN65" s="56" cm="1">
        <f t="array" ref="AN65:AN70">SOFTMAX(AF65:AF70)</f>
        <v>0.13065099655810505</v>
      </c>
      <c r="AO65" s="55" cm="1">
        <f t="array" ref="AO65:AO70">SOFTMAX(AG65:AG70)</f>
        <v>1.6975358472993904E-2</v>
      </c>
      <c r="AP65" s="1"/>
      <c r="AQ65" s="1"/>
    </row>
    <row r="66" spans="2:43">
      <c r="B66" s="1"/>
      <c r="I66" s="4"/>
      <c r="J66" s="4"/>
      <c r="K66" s="4"/>
      <c r="L66" s="23" t="s">
        <v>40</v>
      </c>
      <c r="M66" s="4"/>
      <c r="N66" s="1"/>
      <c r="O66" s="4" t="s">
        <v>39</v>
      </c>
      <c r="P66" s="4"/>
      <c r="Q66" s="4"/>
      <c r="R66" s="4"/>
      <c r="S66" s="4"/>
      <c r="T66" s="4"/>
      <c r="W66" s="4">
        <v>1</v>
      </c>
      <c r="X66" s="38">
        <v>0</v>
      </c>
      <c r="Y66" s="37">
        <v>1</v>
      </c>
      <c r="Z66" s="36">
        <v>1</v>
      </c>
      <c r="AA66" s="4" t="s">
        <v>10</v>
      </c>
      <c r="AB66" s="54">
        <v>2.3094010767585034</v>
      </c>
      <c r="AC66" s="3">
        <v>0.57735026918962584</v>
      </c>
      <c r="AD66" s="3">
        <v>4.0414518843273806</v>
      </c>
      <c r="AE66" s="3">
        <v>2.3094010767585034</v>
      </c>
      <c r="AF66" s="3">
        <v>2.8867513459481291</v>
      </c>
      <c r="AG66" s="53">
        <v>1.1547005383792517</v>
      </c>
      <c r="AI66" s="4">
        <v>1</v>
      </c>
      <c r="AJ66" s="54">
        <v>0.94108565751476225</v>
      </c>
      <c r="AK66" s="3">
        <v>0.31144548186142262</v>
      </c>
      <c r="AL66" s="3">
        <v>0.47104460984185825</v>
      </c>
      <c r="AM66" s="3">
        <v>0.94108565751476225</v>
      </c>
      <c r="AN66" s="3">
        <v>0.7384699622918337</v>
      </c>
      <c r="AO66" s="53">
        <v>0.96604911369195767</v>
      </c>
      <c r="AP66" s="1"/>
      <c r="AQ66" s="1"/>
    </row>
    <row r="67" spans="2:43">
      <c r="B67" s="1"/>
      <c r="H67" s="14">
        <v>-1</v>
      </c>
      <c r="I67" s="14">
        <v>1</v>
      </c>
      <c r="J67" s="14">
        <v>1</v>
      </c>
      <c r="K67" s="14">
        <v>0</v>
      </c>
      <c r="L67" s="14">
        <v>1</v>
      </c>
      <c r="M67" s="4" t="s">
        <v>10</v>
      </c>
      <c r="N67" s="1"/>
      <c r="O67" s="6" cm="1">
        <f t="array" ref="O67:T69">MMULT(H67:L69,O6:T10)</f>
        <v>2</v>
      </c>
      <c r="P67" s="6">
        <v>0</v>
      </c>
      <c r="Q67" s="6">
        <v>6</v>
      </c>
      <c r="R67" s="6">
        <v>2</v>
      </c>
      <c r="S67" s="6">
        <v>5</v>
      </c>
      <c r="T67" s="6">
        <v>4</v>
      </c>
      <c r="W67" s="4">
        <v>2</v>
      </c>
      <c r="X67" s="38">
        <v>2</v>
      </c>
      <c r="Y67" s="37">
        <v>-4</v>
      </c>
      <c r="Z67" s="36">
        <v>5</v>
      </c>
      <c r="AA67" s="4" t="s">
        <v>10</v>
      </c>
      <c r="AB67" s="54">
        <v>-21.93931022920578</v>
      </c>
      <c r="AC67" s="3">
        <v>-2.3094010767585034</v>
      </c>
      <c r="AD67" s="3">
        <v>-14.433756729740645</v>
      </c>
      <c r="AE67" s="3">
        <v>-21.93931022920578</v>
      </c>
      <c r="AF67" s="3">
        <v>-15.01110699893027</v>
      </c>
      <c r="AG67" s="53">
        <v>-21.361959960016154</v>
      </c>
      <c r="AI67" s="4">
        <v>2</v>
      </c>
      <c r="AJ67" s="54">
        <v>2.7704329333307093E-11</v>
      </c>
      <c r="AK67" s="3">
        <v>1.7365282577118425E-2</v>
      </c>
      <c r="AL67" s="3">
        <v>4.4604726977912946E-9</v>
      </c>
      <c r="AM67" s="3">
        <v>2.7704329333307093E-11</v>
      </c>
      <c r="AN67" s="3">
        <v>1.2456376248550466E-8</v>
      </c>
      <c r="AO67" s="53">
        <v>1.6074512142157835E-10</v>
      </c>
      <c r="AP67" s="1"/>
      <c r="AQ67" s="1"/>
    </row>
    <row r="68" spans="2:43">
      <c r="B68" s="1"/>
      <c r="H68" s="14">
        <v>0</v>
      </c>
      <c r="I68" s="14">
        <v>1</v>
      </c>
      <c r="J68" s="14">
        <v>0</v>
      </c>
      <c r="K68" s="14">
        <v>1</v>
      </c>
      <c r="L68" s="14">
        <v>1</v>
      </c>
      <c r="M68" s="4" t="s">
        <v>10</v>
      </c>
      <c r="N68" s="1"/>
      <c r="O68" s="3">
        <v>7</v>
      </c>
      <c r="P68" s="3">
        <v>4</v>
      </c>
      <c r="Q68" s="3">
        <v>7</v>
      </c>
      <c r="R68" s="3">
        <v>7</v>
      </c>
      <c r="S68" s="3">
        <v>5</v>
      </c>
      <c r="T68" s="3">
        <v>4</v>
      </c>
      <c r="W68" s="4">
        <v>3</v>
      </c>
      <c r="X68" s="38">
        <v>1</v>
      </c>
      <c r="Y68" s="37">
        <v>1</v>
      </c>
      <c r="Z68" s="36">
        <v>3</v>
      </c>
      <c r="AA68" s="4" t="s">
        <v>10</v>
      </c>
      <c r="AB68" s="54">
        <v>-1.1547005383792517</v>
      </c>
      <c r="AC68" s="3">
        <v>0.57735026918962584</v>
      </c>
      <c r="AD68" s="3">
        <v>3.4641016151377548</v>
      </c>
      <c r="AE68" s="3">
        <v>-1.1547005383792517</v>
      </c>
      <c r="AF68" s="3">
        <v>1.1547005383792517</v>
      </c>
      <c r="AG68" s="53">
        <v>-2.8867513459481291</v>
      </c>
      <c r="AI68" s="4">
        <v>3</v>
      </c>
      <c r="AJ68" s="54">
        <v>2.9457028739051684E-2</v>
      </c>
      <c r="AK68" s="3">
        <v>0.31144548186142262</v>
      </c>
      <c r="AL68" s="3">
        <v>0.26443686664691146</v>
      </c>
      <c r="AM68" s="3">
        <v>2.9457028739051684E-2</v>
      </c>
      <c r="AN68" s="3">
        <v>0.13065099655810505</v>
      </c>
      <c r="AO68" s="53">
        <v>1.6975358472993904E-2</v>
      </c>
      <c r="AP68" s="1"/>
      <c r="AQ68" s="1"/>
    </row>
    <row r="69" spans="2:43">
      <c r="B69" s="1"/>
      <c r="H69" s="14">
        <v>0</v>
      </c>
      <c r="I69" s="14">
        <v>0</v>
      </c>
      <c r="J69" s="14">
        <v>1</v>
      </c>
      <c r="K69" s="14">
        <v>0</v>
      </c>
      <c r="L69" s="14">
        <v>0</v>
      </c>
      <c r="M69" s="4" t="s">
        <v>10</v>
      </c>
      <c r="N69" s="1"/>
      <c r="O69" s="2">
        <v>1</v>
      </c>
      <c r="P69" s="2">
        <v>0</v>
      </c>
      <c r="Q69" s="2">
        <v>1</v>
      </c>
      <c r="R69" s="2">
        <v>1</v>
      </c>
      <c r="S69" s="2">
        <v>1</v>
      </c>
      <c r="T69" s="2">
        <v>3</v>
      </c>
      <c r="W69" s="4">
        <v>4</v>
      </c>
      <c r="X69" s="38">
        <v>2</v>
      </c>
      <c r="Y69" s="37">
        <v>-4</v>
      </c>
      <c r="Z69" s="36">
        <v>3</v>
      </c>
      <c r="AA69" s="4" t="s">
        <v>10</v>
      </c>
      <c r="AB69" s="54">
        <v>-19.629909152447276</v>
      </c>
      <c r="AC69" s="3">
        <v>-2.3094010767585034</v>
      </c>
      <c r="AD69" s="3">
        <v>-15.588457268119896</v>
      </c>
      <c r="AE69" s="3">
        <v>-19.629909152447276</v>
      </c>
      <c r="AF69" s="3">
        <v>-15.01110699893027</v>
      </c>
      <c r="AG69" s="53">
        <v>-17.897858344878401</v>
      </c>
      <c r="AI69" s="4">
        <v>4</v>
      </c>
      <c r="AJ69" s="54">
        <v>2.7893806595665235E-10</v>
      </c>
      <c r="AK69" s="3">
        <v>1.7365282577118425E-2</v>
      </c>
      <c r="AL69" s="3">
        <v>1.4057264396844485E-9</v>
      </c>
      <c r="AM69" s="3">
        <v>2.7893806595665235E-10</v>
      </c>
      <c r="AN69" s="3">
        <v>1.2456376248550466E-8</v>
      </c>
      <c r="AO69" s="53">
        <v>5.1354442304891514E-9</v>
      </c>
      <c r="AP69" s="1"/>
      <c r="AQ69" s="1"/>
    </row>
    <row r="70" spans="2:43">
      <c r="B70" s="1"/>
      <c r="W70" s="4">
        <v>5</v>
      </c>
      <c r="X70" s="38">
        <v>-2</v>
      </c>
      <c r="Y70" s="37">
        <v>-3</v>
      </c>
      <c r="Z70" s="36">
        <v>4</v>
      </c>
      <c r="AA70" s="4" t="s">
        <v>10</v>
      </c>
      <c r="AB70" s="52">
        <v>-12.701705922171767</v>
      </c>
      <c r="AC70" s="51">
        <v>-1.7320508075688774</v>
      </c>
      <c r="AD70" s="51">
        <v>-4.6188021535170067</v>
      </c>
      <c r="AE70" s="51">
        <v>-12.701705922171767</v>
      </c>
      <c r="AF70" s="51">
        <v>-5.196152422706632</v>
      </c>
      <c r="AG70" s="50">
        <v>-14.433756729740645</v>
      </c>
      <c r="AI70" s="4">
        <v>5</v>
      </c>
      <c r="AJ70" s="52">
        <v>2.8470049206730628E-7</v>
      </c>
      <c r="AK70" s="51">
        <v>3.093298926149526E-2</v>
      </c>
      <c r="AL70" s="51">
        <v>8.1650998119602478E-5</v>
      </c>
      <c r="AM70" s="51">
        <v>2.8470049206730628E-7</v>
      </c>
      <c r="AN70" s="51">
        <v>2.2801967920374954E-4</v>
      </c>
      <c r="AO70" s="50">
        <v>1.6406586533533261E-7</v>
      </c>
      <c r="AP70" s="1"/>
      <c r="AQ70" s="1"/>
    </row>
    <row r="71" spans="2:43">
      <c r="B71" s="1"/>
      <c r="AP71" s="1"/>
      <c r="AQ71" s="1"/>
    </row>
    <row r="72" spans="2:43">
      <c r="B72" s="1"/>
      <c r="AB72" s="4" t="s">
        <v>39</v>
      </c>
      <c r="AC72" s="4"/>
      <c r="AD72" s="4"/>
      <c r="AE72" s="1"/>
      <c r="AF72" s="4"/>
      <c r="AG72" s="4"/>
      <c r="AI72" s="4" t="s">
        <v>394</v>
      </c>
      <c r="AJ72" s="4" t="s">
        <v>8</v>
      </c>
      <c r="AK72" s="4" t="s">
        <v>8</v>
      </c>
      <c r="AL72" s="4" t="s">
        <v>8</v>
      </c>
      <c r="AM72" s="4" t="s">
        <v>8</v>
      </c>
      <c r="AN72" s="4" t="s">
        <v>8</v>
      </c>
      <c r="AO72" s="4" t="s">
        <v>8</v>
      </c>
      <c r="AP72" s="1"/>
      <c r="AQ72" s="1"/>
    </row>
    <row r="73" spans="2:43">
      <c r="B73" s="1"/>
      <c r="W73" s="1"/>
      <c r="X73" s="1"/>
      <c r="Y73" s="1"/>
      <c r="Z73" s="1"/>
      <c r="AA73" s="1"/>
      <c r="AB73" s="6" cm="1">
        <f t="array" ref="AB73:AG75">_xlfn.ANCHORARRAY(O67)</f>
        <v>2</v>
      </c>
      <c r="AC73" s="6">
        <v>0</v>
      </c>
      <c r="AD73" s="6">
        <v>6</v>
      </c>
      <c r="AE73" s="6">
        <v>2</v>
      </c>
      <c r="AF73" s="6">
        <v>5</v>
      </c>
      <c r="AG73" s="6">
        <v>4</v>
      </c>
      <c r="AI73" s="4" t="s">
        <v>10</v>
      </c>
      <c r="AJ73" s="35" cm="1">
        <f t="array" ref="AJ73:AO75">MMULT(_xlfn.ANCHORARRAY(AB73),AJ65:AO70)</f>
        <v>0.11782925531909132</v>
      </c>
      <c r="AK73" s="35">
        <v>1.5605319928399743</v>
      </c>
      <c r="AL73" s="35">
        <v>1.0580741043715924</v>
      </c>
      <c r="AM73" s="35">
        <v>0.11782925531909132</v>
      </c>
      <c r="AN73" s="35">
        <v>0.52351620196937387</v>
      </c>
      <c r="AO73" s="35">
        <v>6.7902116797128834E-2</v>
      </c>
      <c r="AP73" s="1"/>
      <c r="AQ73" s="1"/>
    </row>
    <row r="74" spans="2:43">
      <c r="B74" s="1"/>
      <c r="W74" s="1"/>
      <c r="X74" s="1"/>
      <c r="Y74" s="1"/>
      <c r="Z74" s="1"/>
      <c r="AA74" s="1"/>
      <c r="AB74" s="3">
        <v>7</v>
      </c>
      <c r="AC74" s="3">
        <v>4</v>
      </c>
      <c r="AD74" s="3">
        <v>7</v>
      </c>
      <c r="AE74" s="3">
        <v>7</v>
      </c>
      <c r="AF74" s="3">
        <v>5</v>
      </c>
      <c r="AG74" s="3">
        <v>4</v>
      </c>
      <c r="AI74" s="4" t="s">
        <v>10</v>
      </c>
      <c r="AJ74" s="34">
        <v>4.1767421727963621</v>
      </c>
      <c r="AK74" s="34">
        <v>5.9381340214770093</v>
      </c>
      <c r="AL74" s="34">
        <v>5.5866212146686127</v>
      </c>
      <c r="AM74" s="34">
        <v>4.1767421727963621</v>
      </c>
      <c r="AN74" s="34">
        <v>4.7839060291741351</v>
      </c>
      <c r="AO74" s="34">
        <v>4.101852156455644</v>
      </c>
      <c r="AP74" s="1"/>
      <c r="AQ74" s="1"/>
    </row>
    <row r="75" spans="2:43">
      <c r="B75" s="1"/>
      <c r="W75" s="1"/>
      <c r="X75" s="1"/>
      <c r="Y75" s="1"/>
      <c r="Z75" s="1"/>
      <c r="AA75" s="1"/>
      <c r="AB75" s="2">
        <v>1</v>
      </c>
      <c r="AC75" s="2">
        <v>0</v>
      </c>
      <c r="AD75" s="2">
        <v>1</v>
      </c>
      <c r="AE75" s="2">
        <v>1</v>
      </c>
      <c r="AF75" s="2">
        <v>1</v>
      </c>
      <c r="AG75" s="2">
        <v>3</v>
      </c>
      <c r="AI75" s="4" t="s">
        <v>10</v>
      </c>
      <c r="AJ75" s="33">
        <v>5.8914911886221964E-2</v>
      </c>
      <c r="AK75" s="33">
        <v>0.75042049666156796</v>
      </c>
      <c r="AL75" s="33">
        <v>0.52911869215438079</v>
      </c>
      <c r="AM75" s="33">
        <v>5.8914911886221964E-2</v>
      </c>
      <c r="AN75" s="33">
        <v>0.26198607706657384</v>
      </c>
      <c r="AO75" s="33">
        <v>3.395121443977317E-2</v>
      </c>
      <c r="AP75" s="1"/>
      <c r="AQ75" s="1"/>
    </row>
    <row r="76" spans="2:43">
      <c r="B76" s="1"/>
      <c r="V76" s="1"/>
      <c r="W76" s="1"/>
      <c r="X76" s="1"/>
      <c r="Y76" s="1"/>
      <c r="Z76" s="1"/>
      <c r="AA76" s="1"/>
      <c r="AB76" s="1"/>
      <c r="AC76" s="1"/>
      <c r="AD76" s="1"/>
      <c r="AE76" s="1"/>
      <c r="AF76" s="1"/>
      <c r="AG76" s="1"/>
      <c r="AH76" s="1"/>
      <c r="AI76" s="1"/>
      <c r="AJ76" s="1"/>
      <c r="AK76" s="1"/>
      <c r="AL76" s="1"/>
      <c r="AM76" s="1"/>
      <c r="AN76" s="1"/>
      <c r="AO76" s="1"/>
      <c r="AP76" s="1"/>
      <c r="AQ76" s="1"/>
    </row>
    <row r="77" spans="2:43">
      <c r="B77" s="1"/>
      <c r="V77" s="1"/>
      <c r="W77" s="1"/>
      <c r="X77" s="1"/>
      <c r="Y77" s="1"/>
      <c r="Z77" s="1"/>
      <c r="AA77" s="1"/>
      <c r="AB77" s="1"/>
      <c r="AC77" s="1"/>
      <c r="AD77" s="1"/>
      <c r="AE77" s="1"/>
      <c r="AF77" s="1"/>
      <c r="AG77" s="1"/>
      <c r="AH77" s="1"/>
      <c r="AI77" s="1"/>
      <c r="AJ77" s="1"/>
      <c r="AK77" s="1"/>
      <c r="AL77" s="1"/>
      <c r="AM77" s="1"/>
      <c r="AN77" s="1"/>
      <c r="AO77" s="1"/>
      <c r="AP77" s="1"/>
      <c r="AQ77" s="1"/>
    </row>
    <row r="78" spans="2:43">
      <c r="B78" s="1"/>
      <c r="C78" s="1"/>
      <c r="D78" s="1"/>
      <c r="E78" s="1"/>
      <c r="F78" s="1"/>
      <c r="G78" s="1"/>
      <c r="H78" s="1"/>
      <c r="I78" s="1"/>
      <c r="J78" s="1"/>
      <c r="K78" s="1"/>
      <c r="L78" s="1"/>
      <c r="M78" s="1"/>
      <c r="N78" s="1"/>
      <c r="O78" s="1"/>
      <c r="P78" s="1"/>
      <c r="Q78" s="1"/>
      <c r="R78" s="1"/>
      <c r="S78" s="1"/>
      <c r="T78" s="1"/>
      <c r="V78" s="1"/>
      <c r="W78" s="1"/>
      <c r="X78" s="1"/>
      <c r="Y78" s="1"/>
      <c r="Z78" s="1"/>
      <c r="AA78" s="1"/>
      <c r="AB78" s="1"/>
      <c r="AC78" s="1"/>
      <c r="AD78" s="1"/>
      <c r="AE78" s="1"/>
      <c r="AF78" s="1"/>
      <c r="AG78" s="1"/>
      <c r="AH78" s="1"/>
      <c r="AI78" s="1"/>
      <c r="AJ78" s="1"/>
      <c r="AK78" s="1"/>
      <c r="AL78" s="1"/>
      <c r="AM78" s="1"/>
      <c r="AN78" s="1"/>
      <c r="AO78" s="1"/>
      <c r="AP78" s="1"/>
      <c r="AQ78" s="1"/>
    </row>
    <row r="79" spans="2:43">
      <c r="M79" s="1" t="s">
        <v>43</v>
      </c>
      <c r="N79" s="1"/>
      <c r="O79" s="4" t="s">
        <v>394</v>
      </c>
      <c r="P79" s="1"/>
      <c r="Q79" s="1"/>
      <c r="R79" s="1"/>
      <c r="S79" s="1"/>
      <c r="T79" s="1"/>
    </row>
    <row r="80" spans="2:43">
      <c r="M80" s="1">
        <v>0</v>
      </c>
      <c r="N80" s="1"/>
      <c r="O80" s="35" cm="1">
        <f t="array" ref="O80:T82">_xlfn.ANCHORARRAY(AJ31)</f>
        <v>1.9398303737284071</v>
      </c>
      <c r="P80" s="35">
        <v>1.9990236033959841</v>
      </c>
      <c r="Q80" s="35">
        <v>2.6549777980232152</v>
      </c>
      <c r="R80" s="35">
        <v>1.9398303737284071</v>
      </c>
      <c r="S80" s="35">
        <v>2.6275428168726478</v>
      </c>
      <c r="T80" s="35">
        <v>1.8307843246325604</v>
      </c>
    </row>
    <row r="81" spans="2:20">
      <c r="M81" s="1"/>
      <c r="N81" s="1"/>
      <c r="O81" s="34">
        <v>2.9856370872616056</v>
      </c>
      <c r="P81" s="34">
        <v>2.9996454169809241</v>
      </c>
      <c r="Q81" s="34">
        <v>0.37019408499672396</v>
      </c>
      <c r="R81" s="34">
        <v>2.9856370872616056</v>
      </c>
      <c r="S81" s="34">
        <v>0.3812403767698832</v>
      </c>
      <c r="T81" s="34">
        <v>2.991909088148843</v>
      </c>
    </row>
    <row r="82" spans="2:20">
      <c r="M82" s="1"/>
      <c r="N82" s="1"/>
      <c r="O82" s="33">
        <v>0.90059598343620517</v>
      </c>
      <c r="P82" s="33">
        <v>0.99826879006310332</v>
      </c>
      <c r="Q82" s="33">
        <v>-0.17141685932895673</v>
      </c>
      <c r="R82" s="33">
        <v>0.90059598343620517</v>
      </c>
      <c r="S82" s="33">
        <v>-0.19933196413336726</v>
      </c>
      <c r="T82" s="33">
        <v>0.7421030822352418</v>
      </c>
    </row>
    <row r="83" spans="2:20">
      <c r="D83" s="1"/>
      <c r="E83" s="1"/>
      <c r="F83" s="1"/>
      <c r="G83" s="1"/>
      <c r="H83" s="1"/>
      <c r="I83" s="1"/>
      <c r="J83" s="1"/>
      <c r="K83" s="1"/>
      <c r="L83" s="1"/>
      <c r="M83" s="1">
        <v>1</v>
      </c>
      <c r="N83" s="1"/>
      <c r="O83" s="35" cm="1">
        <f t="array" ref="O83:T85">_xlfn.ANCHORARRAY(AJ52)</f>
        <v>-1.4596669307159509E-2</v>
      </c>
      <c r="P83" s="35">
        <v>-2.9079691907938154</v>
      </c>
      <c r="Q83" s="35">
        <v>-2.8572806865534824E-4</v>
      </c>
      <c r="R83" s="35">
        <v>-1.4596669307159509E-2</v>
      </c>
      <c r="S83" s="35">
        <v>-2.6981121595610435E-4</v>
      </c>
      <c r="T83" s="35">
        <v>-2.7017863125880432</v>
      </c>
    </row>
    <row r="84" spans="2:20">
      <c r="C84" s="1"/>
      <c r="D84" s="1"/>
      <c r="E84" s="1"/>
      <c r="F84" s="1"/>
      <c r="G84" s="1"/>
      <c r="H84" s="1"/>
      <c r="I84" s="1"/>
      <c r="J84" s="1"/>
      <c r="K84" s="1"/>
      <c r="L84" s="1"/>
      <c r="M84" s="1"/>
      <c r="N84" s="1"/>
      <c r="O84" s="34">
        <v>1.9778002983385521</v>
      </c>
      <c r="P84" s="34">
        <v>0.96999521944828981</v>
      </c>
      <c r="Q84" s="34">
        <v>1.9981785282288642</v>
      </c>
      <c r="R84" s="34">
        <v>1.9778002983385521</v>
      </c>
      <c r="S84" s="34">
        <v>1.9999114876203956</v>
      </c>
      <c r="T84" s="34">
        <v>0.92120865742473956</v>
      </c>
    </row>
    <row r="85" spans="2:20">
      <c r="C85" s="1"/>
      <c r="D85" s="1"/>
      <c r="E85" s="1"/>
      <c r="F85" s="1"/>
      <c r="G85" s="1"/>
      <c r="H85" s="1"/>
      <c r="I85" s="1"/>
      <c r="J85" s="1"/>
      <c r="K85" s="1"/>
      <c r="L85" s="1"/>
      <c r="M85" s="1"/>
      <c r="N85" s="1"/>
      <c r="O85" s="33">
        <v>2.9788643361163953</v>
      </c>
      <c r="P85" s="33">
        <v>3.8783003945244028</v>
      </c>
      <c r="Q85" s="33">
        <v>2.9974799158144183</v>
      </c>
      <c r="R85" s="33">
        <v>2.9788643361163953</v>
      </c>
      <c r="S85" s="33">
        <v>2.9998302576007894</v>
      </c>
      <c r="T85" s="33">
        <v>3.6323610695305297</v>
      </c>
    </row>
    <row r="86" spans="2:20">
      <c r="C86" s="1"/>
      <c r="D86" s="1"/>
      <c r="E86" s="1"/>
      <c r="F86" s="1"/>
      <c r="G86" s="1"/>
      <c r="H86" s="1"/>
      <c r="I86" s="1"/>
      <c r="J86" s="1"/>
      <c r="K86" s="1"/>
      <c r="L86" s="1"/>
      <c r="M86" s="425">
        <v>2</v>
      </c>
      <c r="O86" s="35" cm="1">
        <f t="array" ref="O86:T88">_xlfn.ANCHORARRAY(AJ73)</f>
        <v>0.11782925531909132</v>
      </c>
      <c r="P86" s="35">
        <v>1.5605319928399743</v>
      </c>
      <c r="Q86" s="35">
        <v>1.0580741043715924</v>
      </c>
      <c r="R86" s="35">
        <v>0.11782925531909132</v>
      </c>
      <c r="S86" s="35">
        <v>0.52351620196937387</v>
      </c>
      <c r="T86" s="35">
        <v>6.7902116797128834E-2</v>
      </c>
    </row>
    <row r="87" spans="2:20">
      <c r="C87" s="1"/>
      <c r="D87" s="1"/>
      <c r="E87" s="1"/>
      <c r="F87" s="1"/>
      <c r="G87" s="1"/>
      <c r="H87" s="1"/>
      <c r="I87" s="1"/>
      <c r="J87" s="1"/>
      <c r="K87" s="1"/>
      <c r="L87" s="1"/>
      <c r="O87" s="34">
        <v>4.1767421727963621</v>
      </c>
      <c r="P87" s="34">
        <v>5.9381340214770093</v>
      </c>
      <c r="Q87" s="34">
        <v>5.5866212146686127</v>
      </c>
      <c r="R87" s="34">
        <v>4.1767421727963621</v>
      </c>
      <c r="S87" s="34">
        <v>4.7839060291741351</v>
      </c>
      <c r="T87" s="34">
        <v>4.101852156455644</v>
      </c>
    </row>
    <row r="88" spans="2:20">
      <c r="C88" s="1"/>
      <c r="D88" s="1"/>
      <c r="E88" s="1"/>
      <c r="F88" s="1"/>
      <c r="G88" s="1"/>
      <c r="H88" s="1"/>
      <c r="I88" s="1"/>
      <c r="J88" s="1"/>
      <c r="K88" s="1"/>
      <c r="L88" s="1"/>
      <c r="O88" s="33">
        <v>5.8914911886221964E-2</v>
      </c>
      <c r="P88" s="33">
        <v>0.75042049666156796</v>
      </c>
      <c r="Q88" s="33">
        <v>0.52911869215438079</v>
      </c>
      <c r="R88" s="33">
        <v>5.8914911886221964E-2</v>
      </c>
      <c r="S88" s="33">
        <v>0.26198607706657384</v>
      </c>
      <c r="T88" s="33">
        <v>3.395121443977317E-2</v>
      </c>
    </row>
    <row r="89" spans="2:20">
      <c r="C89" s="1"/>
      <c r="D89" s="1"/>
      <c r="E89" s="1"/>
      <c r="F89" s="1"/>
      <c r="G89" s="1"/>
      <c r="H89" s="1"/>
      <c r="I89" s="1"/>
      <c r="J89" s="1"/>
      <c r="K89" s="1"/>
      <c r="L89" s="1"/>
    </row>
    <row r="90" spans="2:20">
      <c r="C90" s="1"/>
      <c r="D90" s="1"/>
      <c r="E90" s="1"/>
      <c r="F90" s="1"/>
      <c r="G90" s="1"/>
      <c r="H90" s="1"/>
      <c r="I90" s="1"/>
      <c r="J90" s="1"/>
      <c r="K90" s="1"/>
      <c r="L90" s="1"/>
    </row>
    <row r="91" spans="2:20">
      <c r="C91" s="1"/>
      <c r="E91" s="23"/>
      <c r="F91" s="1"/>
      <c r="G91" s="1"/>
      <c r="H91" s="1"/>
      <c r="I91" s="1"/>
      <c r="J91" s="1" t="s">
        <v>359</v>
      </c>
      <c r="K91" s="1"/>
      <c r="L91" s="1"/>
      <c r="M91" s="1"/>
      <c r="N91" s="1"/>
      <c r="O91" s="4" t="s">
        <v>8</v>
      </c>
      <c r="P91" s="4" t="s">
        <v>8</v>
      </c>
      <c r="Q91" s="4" t="s">
        <v>8</v>
      </c>
      <c r="R91" s="4" t="s">
        <v>8</v>
      </c>
      <c r="S91" s="4" t="s">
        <v>8</v>
      </c>
      <c r="T91" s="4" t="s">
        <v>8</v>
      </c>
    </row>
    <row r="92" spans="2:20">
      <c r="B92" s="14">
        <v>0</v>
      </c>
      <c r="C92" s="14">
        <v>0</v>
      </c>
      <c r="D92" s="14">
        <v>1</v>
      </c>
      <c r="E92" s="14">
        <v>0</v>
      </c>
      <c r="F92" s="14">
        <v>0</v>
      </c>
      <c r="G92" s="14">
        <v>1</v>
      </c>
      <c r="H92" s="14">
        <v>-1</v>
      </c>
      <c r="I92" s="14">
        <v>-1</v>
      </c>
      <c r="J92" s="14">
        <v>-1</v>
      </c>
      <c r="K92" s="4" t="s">
        <v>10</v>
      </c>
      <c r="L92" s="1"/>
      <c r="M92" s="1" t="s">
        <v>299</v>
      </c>
      <c r="N92" s="1"/>
      <c r="O92" s="41" cm="1">
        <f t="array" ref="O92:T96">MMULT(B92:J96,O80:T88)</f>
        <v>-0.47402602044907488</v>
      </c>
      <c r="P92" s="41">
        <v>-3.3725173263910455</v>
      </c>
      <c r="Q92" s="41">
        <v>-4.3477509547091238</v>
      </c>
      <c r="R92" s="41">
        <v>-0.47402602044907488</v>
      </c>
      <c r="S92" s="41">
        <v>-2.7689100147426609</v>
      </c>
      <c r="T92" s="41">
        <v>0.17075866407322543</v>
      </c>
    </row>
    <row r="93" spans="2:20">
      <c r="B93" s="14">
        <v>1</v>
      </c>
      <c r="C93" s="14">
        <v>1</v>
      </c>
      <c r="D93" s="14">
        <v>1</v>
      </c>
      <c r="E93" s="14">
        <v>0</v>
      </c>
      <c r="F93" s="14">
        <v>1</v>
      </c>
      <c r="G93" s="14">
        <v>1</v>
      </c>
      <c r="H93" s="14">
        <v>1</v>
      </c>
      <c r="I93" s="14">
        <v>1</v>
      </c>
      <c r="J93" s="14">
        <v>1</v>
      </c>
      <c r="K93" s="4" t="s">
        <v>10</v>
      </c>
      <c r="L93" s="1"/>
      <c r="M93" s="1"/>
      <c r="N93" s="1"/>
      <c r="O93" s="40">
        <v>15.136214418882838</v>
      </c>
      <c r="P93" s="40">
        <v>19.094319935391258</v>
      </c>
      <c r="Q93" s="40">
        <v>15.023227478928851</v>
      </c>
      <c r="R93" s="40">
        <v>15.136214418882838</v>
      </c>
      <c r="S93" s="40">
        <v>13.378601282940432</v>
      </c>
      <c r="T93" s="40">
        <v>14.32207170966446</v>
      </c>
    </row>
    <row r="94" spans="2:20">
      <c r="B94" s="14">
        <v>1</v>
      </c>
      <c r="C94" s="14">
        <v>0</v>
      </c>
      <c r="D94" s="14">
        <v>-1</v>
      </c>
      <c r="E94" s="14">
        <v>1</v>
      </c>
      <c r="F94" s="14">
        <v>0</v>
      </c>
      <c r="G94" s="14">
        <v>0</v>
      </c>
      <c r="H94" s="14">
        <v>1</v>
      </c>
      <c r="I94" s="14">
        <v>0</v>
      </c>
      <c r="J94" s="14">
        <v>0</v>
      </c>
      <c r="K94" s="4" t="s">
        <v>10</v>
      </c>
      <c r="L94" s="1"/>
      <c r="M94" s="1"/>
      <c r="N94" s="1"/>
      <c r="O94" s="40">
        <v>1.1424669763041337</v>
      </c>
      <c r="P94" s="40">
        <v>-0.34668238462096035</v>
      </c>
      <c r="Q94" s="40">
        <v>3.8841830336551091</v>
      </c>
      <c r="R94" s="40">
        <v>1.1424669763041337</v>
      </c>
      <c r="S94" s="40">
        <v>3.350121171759433</v>
      </c>
      <c r="T94" s="40">
        <v>-1.545202953393596</v>
      </c>
    </row>
    <row r="95" spans="2:20">
      <c r="B95" s="14">
        <v>1</v>
      </c>
      <c r="C95" s="14">
        <v>0</v>
      </c>
      <c r="D95" s="14">
        <v>0</v>
      </c>
      <c r="E95" s="14">
        <v>0</v>
      </c>
      <c r="F95" s="14">
        <v>0</v>
      </c>
      <c r="G95" s="14">
        <v>-1</v>
      </c>
      <c r="H95" s="14">
        <v>1</v>
      </c>
      <c r="I95" s="14">
        <v>0</v>
      </c>
      <c r="J95" s="14">
        <v>0</v>
      </c>
      <c r="K95" s="4" t="s">
        <v>10</v>
      </c>
      <c r="L95" s="1"/>
      <c r="M95" s="1"/>
      <c r="N95" s="1"/>
      <c r="O95" s="40">
        <v>-0.92120470706889701</v>
      </c>
      <c r="P95" s="40">
        <v>-0.31874479828844438</v>
      </c>
      <c r="Q95" s="40">
        <v>0.71557198658038934</v>
      </c>
      <c r="R95" s="40">
        <v>-0.92120470706889701</v>
      </c>
      <c r="S95" s="40">
        <v>0.1512287612412323</v>
      </c>
      <c r="T95" s="40">
        <v>-1.7336746281008406</v>
      </c>
    </row>
    <row r="96" spans="2:20">
      <c r="B96" s="14">
        <v>-1</v>
      </c>
      <c r="C96" s="14">
        <v>1</v>
      </c>
      <c r="D96" s="14">
        <v>1</v>
      </c>
      <c r="E96" s="14">
        <v>1</v>
      </c>
      <c r="F96" s="14">
        <v>0</v>
      </c>
      <c r="G96" s="14">
        <v>0</v>
      </c>
      <c r="H96" s="14">
        <v>-1</v>
      </c>
      <c r="I96" s="14">
        <v>1</v>
      </c>
      <c r="J96" s="14">
        <v>0</v>
      </c>
      <c r="K96" s="4" t="s">
        <v>10</v>
      </c>
      <c r="L96" s="1"/>
      <c r="M96" s="1"/>
      <c r="N96" s="1"/>
      <c r="O96" s="39">
        <v>5.9907189451395144</v>
      </c>
      <c r="P96" s="39">
        <v>3.4685234414912629</v>
      </c>
      <c r="Q96" s="39">
        <v>2.0720608098729167</v>
      </c>
      <c r="R96" s="39">
        <v>5.9907189451395144</v>
      </c>
      <c r="S96" s="39">
        <v>1.8144856117526733</v>
      </c>
      <c r="T96" s="39">
        <v>3.2353915728219964</v>
      </c>
    </row>
    <row r="97" spans="3:20">
      <c r="C97" s="1"/>
      <c r="D97" s="1"/>
      <c r="E97" s="1"/>
      <c r="F97" s="1"/>
      <c r="G97" s="1"/>
      <c r="H97" s="1"/>
      <c r="I97" s="1"/>
      <c r="J97" s="1"/>
      <c r="K97" s="1"/>
      <c r="L97" s="1"/>
      <c r="M97" s="1"/>
      <c r="N97" s="1"/>
      <c r="O97" s="1"/>
      <c r="P97" s="1"/>
      <c r="Q97" s="1"/>
      <c r="R97" s="1"/>
      <c r="S97" s="1"/>
      <c r="T97" s="1"/>
    </row>
    <row r="98" spans="3:20">
      <c r="C98" s="1"/>
      <c r="D98" s="1"/>
      <c r="E98" s="1"/>
      <c r="F98" s="1"/>
      <c r="G98" s="1"/>
      <c r="H98" s="1"/>
      <c r="I98" s="1"/>
      <c r="J98" s="1"/>
      <c r="K98" s="1"/>
      <c r="L98" s="1"/>
      <c r="M98" s="1"/>
      <c r="N98" s="1"/>
      <c r="O98" s="1"/>
      <c r="P98" s="1"/>
      <c r="Q98" s="1"/>
      <c r="R98" s="1"/>
      <c r="S98" s="1"/>
      <c r="T98" s="1"/>
    </row>
    <row r="99" spans="3:20">
      <c r="C99" s="1"/>
      <c r="D99" s="1"/>
      <c r="E99" s="1"/>
      <c r="F99" s="1"/>
      <c r="G99" s="1"/>
      <c r="H99" s="1"/>
      <c r="I99" s="1"/>
      <c r="J99" s="1"/>
      <c r="K99" s="1"/>
      <c r="L99" s="1"/>
      <c r="M99" s="1"/>
      <c r="N99" s="1"/>
      <c r="O99" s="1"/>
      <c r="P99" s="1"/>
      <c r="Q99" s="1"/>
      <c r="R99" s="1"/>
      <c r="S99" s="1"/>
      <c r="T99" s="1"/>
    </row>
    <row r="101" spans="3:20">
      <c r="O101" s="436"/>
    </row>
  </sheetData>
  <phoneticPr fontId="3"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39E50-C0BD-4FEE-A0F4-7D7E4D11C667}">
  <dimension ref="A1:AH56"/>
  <sheetViews>
    <sheetView showGridLines="0" tabSelected="1" zoomScale="107" zoomScaleNormal="107" workbookViewId="0">
      <pane ySplit="1" topLeftCell="A20" activePane="bottomLeft" state="frozen"/>
      <selection activeCell="H51" sqref="H51"/>
      <selection pane="bottomLeft" activeCell="H51" sqref="H51"/>
    </sheetView>
  </sheetViews>
  <sheetFormatPr defaultColWidth="10" defaultRowHeight="12.75"/>
  <cols>
    <col min="1" max="7" width="4.25" style="514" customWidth="1"/>
    <col min="8" max="21" width="4.25" style="515" customWidth="1"/>
    <col min="22" max="24" width="4.25" style="514" customWidth="1"/>
    <col min="25" max="31" width="4.25" style="515" customWidth="1"/>
    <col min="32" max="34" width="4.25" style="514" customWidth="1"/>
    <col min="35" max="16384" width="10" style="514"/>
  </cols>
  <sheetData>
    <row r="1" spans="1:34" ht="21" customHeight="1">
      <c r="A1" s="560" t="s">
        <v>398</v>
      </c>
      <c r="H1" s="559"/>
      <c r="I1" s="559"/>
      <c r="J1" s="559"/>
      <c r="K1" s="559"/>
      <c r="L1" s="559"/>
      <c r="M1" s="559"/>
      <c r="N1" s="559"/>
      <c r="O1" s="559"/>
      <c r="P1" s="559"/>
      <c r="Q1" s="559"/>
      <c r="R1" s="559"/>
      <c r="S1" s="559"/>
      <c r="T1" s="559"/>
      <c r="U1" s="559"/>
      <c r="V1" s="559"/>
      <c r="W1" s="559"/>
      <c r="X1" s="559"/>
      <c r="Y1" s="559"/>
      <c r="Z1" s="559"/>
      <c r="AA1" s="559"/>
      <c r="AB1" s="559"/>
      <c r="AC1" s="559"/>
      <c r="AD1" s="559"/>
      <c r="AE1" s="559"/>
      <c r="AF1" s="559"/>
      <c r="AG1" s="559"/>
      <c r="AH1" s="559"/>
    </row>
    <row r="2" spans="1:34" ht="315" customHeight="1">
      <c r="Q2" s="516"/>
      <c r="R2" s="516"/>
      <c r="S2" s="516"/>
      <c r="T2" s="516"/>
      <c r="U2" s="516"/>
      <c r="AA2" s="516"/>
      <c r="AB2" s="516"/>
      <c r="AC2" s="516"/>
      <c r="AD2" s="516"/>
      <c r="AE2" s="516"/>
    </row>
    <row r="3" spans="1:34" ht="15" customHeight="1">
      <c r="Q3" s="516"/>
      <c r="R3" s="516"/>
      <c r="S3" s="516"/>
      <c r="T3" s="516"/>
      <c r="U3" s="516"/>
      <c r="AA3" s="516"/>
      <c r="AB3" s="516"/>
      <c r="AC3" s="516"/>
      <c r="AD3" s="516"/>
      <c r="AE3" s="516"/>
    </row>
    <row r="4" spans="1:34" ht="15" customHeight="1">
      <c r="B4" s="515"/>
      <c r="C4" s="515"/>
      <c r="L4" s="558" t="s">
        <v>260</v>
      </c>
      <c r="M4" s="514"/>
      <c r="N4" s="557" t="s">
        <v>259</v>
      </c>
      <c r="P4" s="516">
        <v>1</v>
      </c>
      <c r="Z4" s="516">
        <v>2</v>
      </c>
    </row>
    <row r="5" spans="1:34" ht="15" customHeight="1">
      <c r="B5" s="515"/>
      <c r="C5" s="515"/>
      <c r="O5" s="556"/>
      <c r="Y5" s="556"/>
    </row>
    <row r="6" spans="1:34" ht="15" customHeight="1">
      <c r="B6" s="515"/>
      <c r="C6" s="515"/>
      <c r="P6" s="553">
        <v>1</v>
      </c>
      <c r="Z6" s="553">
        <v>2</v>
      </c>
    </row>
    <row r="7" spans="1:34" ht="15" customHeight="1">
      <c r="B7" s="515"/>
      <c r="C7" s="515"/>
      <c r="P7" s="553">
        <v>2</v>
      </c>
      <c r="Z7" s="553">
        <v>-1</v>
      </c>
    </row>
    <row r="8" spans="1:34" ht="15" customHeight="1">
      <c r="K8" s="555"/>
      <c r="O8" s="554"/>
      <c r="P8" s="553">
        <v>1</v>
      </c>
      <c r="Y8" s="554"/>
      <c r="Z8" s="553">
        <v>1</v>
      </c>
    </row>
    <row r="9" spans="1:34" ht="15" customHeight="1">
      <c r="P9" s="552">
        <v>1</v>
      </c>
      <c r="Z9" s="552">
        <v>1</v>
      </c>
    </row>
    <row r="10" spans="1:34" ht="15" customHeight="1">
      <c r="P10" s="516" t="s">
        <v>8</v>
      </c>
      <c r="Z10" s="516" t="s">
        <v>8</v>
      </c>
    </row>
    <row r="11" spans="1:34" ht="15" customHeight="1"/>
    <row r="12" spans="1:34" ht="15" customHeight="1">
      <c r="W12" s="515"/>
      <c r="AG12" s="515"/>
    </row>
    <row r="13" spans="1:34" ht="15" customHeight="1">
      <c r="R13" s="532">
        <v>0</v>
      </c>
      <c r="S13" s="532">
        <v>0</v>
      </c>
      <c r="W13" s="532">
        <v>1</v>
      </c>
      <c r="AB13" s="532" cm="1">
        <f t="array" ref="AB13:AC14">_xlfn.ANCHORARRAY(R37)</f>
        <v>0.26013004751144442</v>
      </c>
      <c r="AC13" s="532">
        <v>-7.6190326925723265E-2</v>
      </c>
      <c r="AG13" s="532" cm="1">
        <f t="array" ref="AG13:AG14">_xlfn.ANCHORARRAY(W37)</f>
        <v>0.63946301704500641</v>
      </c>
    </row>
    <row r="14" spans="1:34" ht="15" customHeight="1">
      <c r="R14" s="532">
        <v>0</v>
      </c>
      <c r="S14" s="532">
        <v>0</v>
      </c>
      <c r="W14" s="532">
        <v>1</v>
      </c>
      <c r="AB14" s="532">
        <v>0.52026009502288884</v>
      </c>
      <c r="AC14" s="532">
        <v>-0.15238065385144653</v>
      </c>
      <c r="AG14" s="532">
        <v>-3.3177731829328982E-2</v>
      </c>
    </row>
    <row r="15" spans="1:34" ht="15" customHeight="1">
      <c r="R15" s="529" t="s">
        <v>306</v>
      </c>
      <c r="S15" s="529"/>
      <c r="T15" s="529"/>
      <c r="U15" s="529"/>
      <c r="W15" s="529" t="s">
        <v>306</v>
      </c>
      <c r="AB15" s="529" t="s">
        <v>306</v>
      </c>
      <c r="AC15" s="529"/>
      <c r="AD15" s="529"/>
      <c r="AE15" s="529"/>
      <c r="AG15" s="529" t="s">
        <v>306</v>
      </c>
    </row>
    <row r="16" spans="1:34" ht="15" customHeight="1" thickBot="1">
      <c r="H16" s="528"/>
      <c r="M16" s="528"/>
      <c r="Q16" s="527" t="s">
        <v>220</v>
      </c>
      <c r="W16" s="515"/>
      <c r="AA16" s="527" t="s">
        <v>220</v>
      </c>
      <c r="AG16" s="515"/>
    </row>
    <row r="17" spans="6:33" ht="15" customHeight="1" thickBot="1">
      <c r="J17" s="539">
        <v>0</v>
      </c>
      <c r="K17" s="538">
        <v>-1</v>
      </c>
      <c r="L17" s="538">
        <v>0</v>
      </c>
      <c r="M17" s="537">
        <v>0</v>
      </c>
      <c r="N17" s="516" t="s">
        <v>10</v>
      </c>
      <c r="O17" s="516"/>
      <c r="P17" s="519" cm="1">
        <f t="array" ref="P17">MMULT($J17:$M17,P$6:P$9)</f>
        <v>-2</v>
      </c>
      <c r="Q17" s="516" t="s">
        <v>9</v>
      </c>
      <c r="R17" s="518" cm="1">
        <f t="array" ref="R17">1/(1+EXP(-_xlfn.ANCHORARRAY(P17)))</f>
        <v>0.11920292202211755</v>
      </c>
      <c r="W17" s="518">
        <f>R17</f>
        <v>0.11920292202211755</v>
      </c>
      <c r="Y17" s="516"/>
      <c r="Z17" s="519" cm="1">
        <f t="array" ref="Z17">MMULT($J17:$M17,Z$6:Z$9)</f>
        <v>1</v>
      </c>
      <c r="AA17" s="516" t="s">
        <v>9</v>
      </c>
      <c r="AB17" s="518" cm="1">
        <f t="array" ref="AB17">1/(1+EXP(-_xlfn.ANCHORARRAY(Z17)))</f>
        <v>0.7310585786300049</v>
      </c>
      <c r="AG17" s="518">
        <f>AB17</f>
        <v>0.7310585786300049</v>
      </c>
    </row>
    <row r="18" spans="6:33" ht="15" customHeight="1"/>
    <row r="19" spans="6:33" ht="15" customHeight="1">
      <c r="R19" s="551" t="s">
        <v>397</v>
      </c>
      <c r="S19" s="551"/>
      <c r="T19" s="551"/>
      <c r="U19" s="551"/>
      <c r="W19" s="551" t="s">
        <v>397</v>
      </c>
      <c r="AB19" s="551" t="s">
        <v>397</v>
      </c>
      <c r="AC19" s="551"/>
      <c r="AD19" s="551"/>
      <c r="AE19" s="551"/>
      <c r="AG19" s="551" t="s">
        <v>397</v>
      </c>
    </row>
    <row r="20" spans="6:33" ht="15" customHeight="1">
      <c r="K20" s="536"/>
      <c r="L20" s="535"/>
      <c r="R20" s="551"/>
      <c r="S20" s="551"/>
      <c r="T20" s="551"/>
      <c r="U20" s="551"/>
      <c r="AB20" s="551"/>
      <c r="AC20" s="551"/>
      <c r="AD20" s="551"/>
      <c r="AE20" s="551"/>
    </row>
    <row r="21" spans="6:33" ht="15" customHeight="1" thickBot="1">
      <c r="M21" s="528"/>
      <c r="Q21" s="514"/>
      <c r="R21" s="514"/>
      <c r="S21" s="514"/>
      <c r="T21" s="514"/>
      <c r="AA21" s="514"/>
      <c r="AB21" s="514"/>
      <c r="AC21" s="514"/>
      <c r="AD21" s="514"/>
    </row>
    <row r="22" spans="6:33" ht="15" customHeight="1">
      <c r="J22" s="525">
        <v>1</v>
      </c>
      <c r="K22" s="524">
        <v>0</v>
      </c>
      <c r="L22" s="524">
        <v>1</v>
      </c>
      <c r="M22" s="523">
        <v>-1</v>
      </c>
      <c r="N22" s="516" t="s">
        <v>10</v>
      </c>
      <c r="O22" s="516"/>
      <c r="P22" s="519" cm="1">
        <f t="array" ref="P22:P23">MMULT($J22:$M23,P$6:P$9)</f>
        <v>1</v>
      </c>
      <c r="Q22" s="514"/>
      <c r="R22" s="514"/>
      <c r="S22" s="514"/>
      <c r="T22" s="514"/>
      <c r="U22" s="519" cm="1">
        <f t="array" ref="U22:U23">_xlfn.ANCHORARRAY(P22)</f>
        <v>1</v>
      </c>
      <c r="Y22" s="516"/>
      <c r="Z22" s="519" cm="1">
        <f t="array" ref="Z22:Z23">MMULT($J22:$M23,Z$6:Z$9)</f>
        <v>2</v>
      </c>
      <c r="AA22" s="514"/>
      <c r="AB22" s="514"/>
      <c r="AC22" s="514"/>
      <c r="AD22" s="514"/>
      <c r="AE22" s="519" cm="1">
        <f t="array" ref="AE22:AE23">_xlfn.ANCHORARRAY(Z22)</f>
        <v>2</v>
      </c>
    </row>
    <row r="23" spans="6:33" ht="15" customHeight="1" thickBot="1">
      <c r="J23" s="522">
        <v>0</v>
      </c>
      <c r="K23" s="521">
        <v>1</v>
      </c>
      <c r="L23" s="521">
        <v>1</v>
      </c>
      <c r="M23" s="520">
        <v>-1</v>
      </c>
      <c r="N23" s="514"/>
      <c r="O23" s="516"/>
      <c r="P23" s="519">
        <v>2</v>
      </c>
      <c r="Q23" s="514"/>
      <c r="R23" s="514"/>
      <c r="S23" s="514"/>
      <c r="T23" s="514"/>
      <c r="U23" s="519">
        <v>2</v>
      </c>
      <c r="Y23" s="516"/>
      <c r="Z23" s="519">
        <v>-1</v>
      </c>
      <c r="AA23" s="514"/>
      <c r="AB23" s="514"/>
      <c r="AC23" s="514"/>
      <c r="AD23" s="514"/>
      <c r="AE23" s="519">
        <v>-1</v>
      </c>
    </row>
    <row r="24" spans="6:33" ht="15" customHeight="1">
      <c r="Q24" s="514"/>
      <c r="R24" s="514"/>
      <c r="S24" s="514"/>
      <c r="T24" s="514"/>
      <c r="U24" s="516" t="s">
        <v>8</v>
      </c>
      <c r="AA24" s="514"/>
      <c r="AB24" s="514"/>
      <c r="AC24" s="514"/>
      <c r="AD24" s="514"/>
      <c r="AE24" s="516" t="s">
        <v>8</v>
      </c>
    </row>
    <row r="25" spans="6:33" ht="15" customHeight="1" thickBot="1">
      <c r="F25" s="515"/>
      <c r="G25" s="515"/>
      <c r="M25" s="528"/>
      <c r="Q25" s="514"/>
      <c r="R25" s="514"/>
      <c r="S25" s="514"/>
      <c r="T25" s="514"/>
      <c r="U25" s="514"/>
      <c r="W25" s="515"/>
      <c r="AA25" s="514"/>
      <c r="AB25" s="514"/>
      <c r="AC25" s="514"/>
      <c r="AD25" s="514"/>
      <c r="AE25" s="514"/>
      <c r="AG25" s="515"/>
    </row>
    <row r="26" spans="6:33" ht="15" customHeight="1">
      <c r="F26" s="550">
        <v>0</v>
      </c>
      <c r="G26" s="549">
        <v>1</v>
      </c>
      <c r="H26" s="548">
        <v>0</v>
      </c>
      <c r="J26" s="543" cm="1">
        <f t="array" ref="J26:L27">F26:H27/SQRT(2)</f>
        <v>0</v>
      </c>
      <c r="K26" s="543">
        <v>0.70710678118654746</v>
      </c>
      <c r="L26" s="542">
        <v>0</v>
      </c>
      <c r="M26" s="547">
        <v>0</v>
      </c>
      <c r="N26" s="516" t="s">
        <v>10</v>
      </c>
      <c r="O26" s="516"/>
      <c r="P26" s="519" cm="1">
        <f t="array" ref="P26:P27">MMULT($J26:$M27,P$6:P$9)</f>
        <v>1.4142135623730949</v>
      </c>
      <c r="Q26" s="514"/>
      <c r="R26" s="514"/>
      <c r="S26" s="514"/>
      <c r="T26" s="514"/>
      <c r="U26" s="514"/>
      <c r="W26" s="519" cm="1">
        <f t="array" ref="W26:W27">_xlfn.ANCHORARRAY(P26)</f>
        <v>1.4142135623730949</v>
      </c>
      <c r="Y26" s="516"/>
      <c r="Z26" s="519" cm="1">
        <f t="array" ref="Z26:Z27">MMULT($J26:$M27,Z$6:Z$9)</f>
        <v>-0.70710678118654746</v>
      </c>
      <c r="AA26" s="514"/>
      <c r="AB26" s="514"/>
      <c r="AC26" s="514"/>
      <c r="AD26" s="514"/>
      <c r="AE26" s="514"/>
      <c r="AG26" s="519" cm="1">
        <f t="array" ref="AG26:AG27">_xlfn.ANCHORARRAY(Z26)</f>
        <v>-0.70710678118654746</v>
      </c>
    </row>
    <row r="27" spans="6:33" ht="15" customHeight="1" thickBot="1">
      <c r="F27" s="546">
        <v>-1</v>
      </c>
      <c r="G27" s="545">
        <v>0</v>
      </c>
      <c r="H27" s="544">
        <v>-1</v>
      </c>
      <c r="J27" s="543">
        <v>-0.70710678118654746</v>
      </c>
      <c r="K27" s="543">
        <v>0</v>
      </c>
      <c r="L27" s="542">
        <v>-0.70710678118654746</v>
      </c>
      <c r="M27" s="541">
        <v>1</v>
      </c>
      <c r="N27" s="516" t="s">
        <v>10</v>
      </c>
      <c r="O27" s="516"/>
      <c r="P27" s="519">
        <v>-0.41421356237309492</v>
      </c>
      <c r="Q27" s="514"/>
      <c r="R27" s="531" cm="1">
        <f t="array" ref="R27:S27">TRANSPOSE(_xlfn.ANCHORARRAY(P26))</f>
        <v>1.4142135623730949</v>
      </c>
      <c r="S27" s="531">
        <v>-0.41421356237309492</v>
      </c>
      <c r="T27" s="514"/>
      <c r="U27" s="514"/>
      <c r="W27" s="519">
        <v>-0.41421356237309492</v>
      </c>
      <c r="Y27" s="516"/>
      <c r="Z27" s="519">
        <v>-1.1213203435596424</v>
      </c>
      <c r="AA27" s="514"/>
      <c r="AB27" s="531" cm="1">
        <f t="array" ref="AB27:AC27">TRANSPOSE(_xlfn.ANCHORARRAY(Z26))</f>
        <v>-0.70710678118654746</v>
      </c>
      <c r="AC27" s="531">
        <v>-1.1213203435596424</v>
      </c>
      <c r="AD27" s="514"/>
      <c r="AE27" s="514"/>
      <c r="AG27" s="519">
        <v>-1.1213203435596424</v>
      </c>
    </row>
    <row r="28" spans="6:33" ht="15" customHeight="1">
      <c r="R28" s="516" t="s">
        <v>8</v>
      </c>
      <c r="S28" s="516" t="s">
        <v>8</v>
      </c>
      <c r="T28" s="514"/>
      <c r="U28" s="514"/>
      <c r="AB28" s="516" t="s">
        <v>8</v>
      </c>
      <c r="AC28" s="516" t="s">
        <v>8</v>
      </c>
      <c r="AD28" s="514"/>
      <c r="AE28" s="514"/>
    </row>
    <row r="29" spans="6:33" ht="15" customHeight="1" thickBot="1">
      <c r="H29" s="528"/>
      <c r="M29" s="528"/>
    </row>
    <row r="30" spans="6:33" ht="15" customHeight="1">
      <c r="H30" s="514"/>
      <c r="I30" s="514"/>
      <c r="J30" s="525">
        <v>1</v>
      </c>
      <c r="K30" s="524">
        <v>0</v>
      </c>
      <c r="L30" s="524">
        <v>0.5</v>
      </c>
      <c r="M30" s="523">
        <v>-1</v>
      </c>
      <c r="N30" s="516" t="s">
        <v>10</v>
      </c>
      <c r="O30" s="516"/>
      <c r="P30" s="519" cm="1">
        <f t="array" ref="P30:P31">MMULT($J30:$M31,P$6:P$9)</f>
        <v>0.5</v>
      </c>
      <c r="Q30" s="516" t="s">
        <v>10</v>
      </c>
      <c r="R30" s="531" cm="1">
        <f t="array" ref="R30:S31">MMULT(_xlfn.ANCHORARRAY(P30),_xlfn.ANCHORARRAY(R27))</f>
        <v>0.70710678118654746</v>
      </c>
      <c r="S30" s="531">
        <v>-0.20710678118654746</v>
      </c>
      <c r="Y30" s="516"/>
      <c r="Z30" s="519" cm="1">
        <f t="array" ref="Z30:Z31">MMULT($J30:$M31,Z$6:Z$9)</f>
        <v>1.5</v>
      </c>
      <c r="AA30" s="516" t="s">
        <v>10</v>
      </c>
      <c r="AB30" s="531" cm="1">
        <f t="array" ref="AB30:AC31">MMULT(_xlfn.ANCHORARRAY(Z30),_xlfn.ANCHORARRAY(AB27))</f>
        <v>-1.0606601717798212</v>
      </c>
      <c r="AC30" s="531">
        <v>-1.6819805153394636</v>
      </c>
    </row>
    <row r="31" spans="6:33" ht="15" customHeight="1" thickBot="1">
      <c r="H31" s="514"/>
      <c r="I31" s="514"/>
      <c r="J31" s="522">
        <v>-1</v>
      </c>
      <c r="K31" s="521">
        <v>1</v>
      </c>
      <c r="L31" s="521">
        <v>2</v>
      </c>
      <c r="M31" s="520">
        <v>-2</v>
      </c>
      <c r="N31" s="514"/>
      <c r="O31" s="516"/>
      <c r="P31" s="519">
        <v>1</v>
      </c>
      <c r="Q31" s="516" t="s">
        <v>10</v>
      </c>
      <c r="R31" s="531">
        <v>1.4142135623730949</v>
      </c>
      <c r="S31" s="531">
        <v>-0.41421356237309492</v>
      </c>
      <c r="Y31" s="516"/>
      <c r="Z31" s="519">
        <v>-3</v>
      </c>
      <c r="AA31" s="516" t="s">
        <v>10</v>
      </c>
      <c r="AB31" s="531">
        <v>2.1213203435596424</v>
      </c>
      <c r="AC31" s="531">
        <v>3.3639610306789272</v>
      </c>
    </row>
    <row r="32" spans="6:33" ht="15" customHeight="1">
      <c r="H32" s="514"/>
      <c r="I32" s="514"/>
      <c r="J32" s="514"/>
      <c r="K32" s="514"/>
      <c r="L32" s="514"/>
      <c r="M32" s="514"/>
      <c r="N32" s="514"/>
      <c r="O32" s="516"/>
      <c r="P32" s="514"/>
      <c r="Q32" s="514"/>
      <c r="R32" s="529" t="s">
        <v>306</v>
      </c>
      <c r="S32" s="514"/>
      <c r="T32" s="514"/>
      <c r="W32" s="529" t="s">
        <v>306</v>
      </c>
      <c r="Y32" s="516"/>
      <c r="Z32" s="514"/>
      <c r="AA32" s="514"/>
      <c r="AB32" s="529" t="s">
        <v>306</v>
      </c>
      <c r="AC32" s="514"/>
      <c r="AD32" s="514"/>
      <c r="AG32" s="529" t="s">
        <v>306</v>
      </c>
    </row>
    <row r="33" spans="8:34" ht="15" customHeight="1" thickBot="1">
      <c r="H33" s="514"/>
      <c r="I33" s="514"/>
      <c r="M33" s="528"/>
      <c r="Q33" s="540" t="s">
        <v>396</v>
      </c>
      <c r="R33" s="526"/>
      <c r="S33" s="526"/>
      <c r="T33" s="526"/>
      <c r="W33" s="526"/>
      <c r="AA33" s="540" t="s">
        <v>396</v>
      </c>
      <c r="AB33" s="526"/>
      <c r="AC33" s="526"/>
      <c r="AD33" s="526"/>
      <c r="AG33" s="526"/>
    </row>
    <row r="34" spans="8:34" ht="15" customHeight="1" thickBot="1">
      <c r="H34" s="514"/>
      <c r="I34" s="514"/>
      <c r="J34" s="539">
        <v>1</v>
      </c>
      <c r="K34" s="538">
        <v>-1</v>
      </c>
      <c r="L34" s="538">
        <v>1</v>
      </c>
      <c r="M34" s="537">
        <v>-1</v>
      </c>
      <c r="N34" s="516" t="s">
        <v>10</v>
      </c>
      <c r="O34" s="516"/>
      <c r="P34" s="519" cm="1">
        <f t="array" ref="P34">MMULT($J34:$M34,P$6:P$9)</f>
        <v>-1</v>
      </c>
      <c r="Q34" s="516" t="s">
        <v>9</v>
      </c>
      <c r="R34" s="518">
        <f>EXP(P34)</f>
        <v>0.36787944117144233</v>
      </c>
      <c r="S34" s="526"/>
      <c r="W34" s="518" cm="1">
        <f t="array" ref="W34">_xlfn.ANCHORARRAY(R34)</f>
        <v>0.36787944117144233</v>
      </c>
      <c r="Y34" s="516"/>
      <c r="Z34" s="519" cm="1">
        <f t="array" ref="Z34">MMULT($J34:$M34,Z$6:Z$9)</f>
        <v>3</v>
      </c>
      <c r="AA34" s="516" t="s">
        <v>9</v>
      </c>
      <c r="AB34" s="518">
        <f>EXP(Z34)</f>
        <v>20.085536923187668</v>
      </c>
      <c r="AC34" s="526"/>
      <c r="AG34" s="518" cm="1">
        <f t="array" ref="AG34">_xlfn.ANCHORARRAY(AB34)</f>
        <v>20.085536923187668</v>
      </c>
    </row>
    <row r="35" spans="8:34" ht="15" customHeight="1">
      <c r="Q35" s="514"/>
      <c r="R35" s="516" t="s">
        <v>8</v>
      </c>
      <c r="S35" s="514"/>
      <c r="W35" s="516" t="s">
        <v>8</v>
      </c>
      <c r="AA35" s="514"/>
      <c r="AB35" s="516" t="s">
        <v>8</v>
      </c>
      <c r="AC35" s="514"/>
      <c r="AG35" s="516" t="s">
        <v>8</v>
      </c>
    </row>
    <row r="36" spans="8:34" ht="15" customHeight="1">
      <c r="R36" s="516"/>
      <c r="S36" s="516"/>
      <c r="T36" s="516"/>
      <c r="U36" s="516"/>
      <c r="W36" s="516"/>
      <c r="AB36" s="516"/>
      <c r="AC36" s="516"/>
      <c r="AD36" s="516"/>
      <c r="AE36" s="516"/>
      <c r="AG36" s="516"/>
    </row>
    <row r="37" spans="8:34" ht="15" customHeight="1">
      <c r="R37" s="534" cm="1">
        <f t="array" ref="R37:S38">R13:S14*R17+_xlfn.ANCHORARRAY(R30)*R34</f>
        <v>0.26013004751144442</v>
      </c>
      <c r="S37" s="534">
        <v>-7.6190326925723265E-2</v>
      </c>
      <c r="T37" s="516" t="s">
        <v>10</v>
      </c>
      <c r="U37" s="533" cm="1">
        <f t="array" ref="U37:U38">MMULT(_xlfn.ANCHORARRAY(R37),U22:U23)</f>
        <v>0.10774939365999789</v>
      </c>
      <c r="W37" s="532" cm="1">
        <f t="array" ref="W37:W38">W13:W14*_xlfn.ANCHORARRAY(W17)+_xlfn.ANCHORARRAY(W26)*_xlfn.ANCHORARRAY(W34)</f>
        <v>0.63946301704500641</v>
      </c>
      <c r="AB37" s="534" cm="1">
        <f t="array" ref="AB37:AC38">AB13:AC14*AB17+_xlfn.ANCHORARRAY(AB30)*AB34</f>
        <v>-21.113758740445501</v>
      </c>
      <c r="AC37" s="534">
        <v>-33.839181337040692</v>
      </c>
      <c r="AD37" s="516" t="s">
        <v>10</v>
      </c>
      <c r="AE37" s="533" cm="1">
        <f t="array" ref="AE37:AE38">MMULT(_xlfn.ANCHORARRAY(AB37),AE22:AE23)</f>
        <v>-8.3883361438503101</v>
      </c>
      <c r="AG37" s="532" cm="1">
        <f t="array" ref="AG37:AG38">AG13:AG14*_xlfn.ANCHORARRAY(AG17)+_xlfn.ANCHORARRAY(AG26)*_xlfn.ANCHORARRAY(AG34)</f>
        <v>-13.735134437831405</v>
      </c>
    </row>
    <row r="38" spans="8:34" ht="15" customHeight="1">
      <c r="K38" s="536"/>
      <c r="L38" s="535"/>
      <c r="R38" s="534">
        <v>0.52026009502288884</v>
      </c>
      <c r="S38" s="534">
        <v>-0.15238065385144653</v>
      </c>
      <c r="T38" s="516" t="s">
        <v>10</v>
      </c>
      <c r="U38" s="533">
        <v>0.21549878731999578</v>
      </c>
      <c r="W38" s="532">
        <v>-3.3177731829328982E-2</v>
      </c>
      <c r="AB38" s="534">
        <v>42.988198692061694</v>
      </c>
      <c r="AC38" s="534">
        <v>67.455564305650697</v>
      </c>
      <c r="AD38" s="516" t="s">
        <v>10</v>
      </c>
      <c r="AE38" s="533">
        <v>18.520833078472691</v>
      </c>
      <c r="AG38" s="532">
        <v>-22.546576028761994</v>
      </c>
    </row>
    <row r="39" spans="8:34" ht="15" customHeight="1">
      <c r="U39" s="515" t="s">
        <v>141</v>
      </c>
      <c r="V39" s="515"/>
      <c r="W39" s="515"/>
      <c r="X39" s="515"/>
      <c r="AE39" s="515" t="s">
        <v>141</v>
      </c>
      <c r="AF39" s="515"/>
      <c r="AG39" s="515"/>
      <c r="AH39" s="515"/>
    </row>
    <row r="40" spans="8:34" ht="15" customHeight="1">
      <c r="U40" s="531" cm="1">
        <f t="array" ref="U40">MAX(ABS(MMULT(_xlfn.ANCHORARRAY(W37),TRANSPOSE(W34))),1)</f>
        <v>1</v>
      </c>
      <c r="V40" s="515"/>
      <c r="W40" s="515"/>
      <c r="X40" s="515"/>
      <c r="AE40" s="531" cm="1">
        <f t="array" ref="AE40">MAX(ABS(MMULT(_xlfn.ANCHORARRAY(AG37),TRANSPOSE(AG34))),1)</f>
        <v>452.86008531715703</v>
      </c>
      <c r="AF40" s="515"/>
      <c r="AG40" s="515"/>
      <c r="AH40" s="515"/>
    </row>
    <row r="41" spans="8:34" ht="15" customHeight="1">
      <c r="U41" s="516" t="s">
        <v>8</v>
      </c>
      <c r="V41" s="515"/>
      <c r="X41" s="515"/>
      <c r="AE41" s="516" t="s">
        <v>8</v>
      </c>
      <c r="AF41" s="515"/>
      <c r="AH41" s="515"/>
    </row>
    <row r="42" spans="8:34" ht="15" customHeight="1">
      <c r="S42" s="514"/>
      <c r="T42" s="514"/>
      <c r="U42" s="530"/>
      <c r="AC42" s="514"/>
      <c r="AD42" s="514"/>
      <c r="AE42" s="530"/>
    </row>
    <row r="43" spans="8:34" ht="15" customHeight="1">
      <c r="S43" s="514"/>
      <c r="T43" s="514"/>
      <c r="U43" s="517" cm="1">
        <f t="array" ref="U43:U44">_xlfn.ANCHORARRAY(U37)/U40</f>
        <v>0.10774939365999789</v>
      </c>
      <c r="AC43" s="514"/>
      <c r="AD43" s="514"/>
      <c r="AE43" s="517" cm="1">
        <f t="array" ref="AE43:AE44">_xlfn.ANCHORARRAY(AE37)/AE40</f>
        <v>-1.8523019395660811E-2</v>
      </c>
    </row>
    <row r="44" spans="8:34" ht="15" customHeight="1">
      <c r="S44" s="514"/>
      <c r="T44" s="514"/>
      <c r="U44" s="517">
        <v>0.21549878731999578</v>
      </c>
      <c r="AC44" s="514"/>
      <c r="AD44" s="514"/>
      <c r="AE44" s="517">
        <v>4.0897472925885643E-2</v>
      </c>
    </row>
    <row r="45" spans="8:34" ht="15" customHeight="1">
      <c r="S45" s="514"/>
      <c r="T45" s="514"/>
      <c r="U45" s="529" t="s">
        <v>306</v>
      </c>
      <c r="AC45" s="514"/>
      <c r="AD45" s="514"/>
      <c r="AE45" s="529" t="s">
        <v>306</v>
      </c>
    </row>
    <row r="46" spans="8:34" ht="15" customHeight="1" thickBot="1">
      <c r="J46" s="528"/>
      <c r="M46" s="528"/>
      <c r="Q46" s="527" t="s">
        <v>220</v>
      </c>
      <c r="S46" s="514"/>
      <c r="T46" s="514"/>
      <c r="U46" s="526"/>
      <c r="AA46" s="527" t="s">
        <v>220</v>
      </c>
      <c r="AC46" s="514"/>
      <c r="AD46" s="514"/>
      <c r="AE46" s="526"/>
    </row>
    <row r="47" spans="8:34" ht="15" customHeight="1">
      <c r="J47" s="525">
        <v>1</v>
      </c>
      <c r="K47" s="524">
        <v>1</v>
      </c>
      <c r="L47" s="524">
        <v>0</v>
      </c>
      <c r="M47" s="523">
        <v>1</v>
      </c>
      <c r="N47" s="516" t="s">
        <v>10</v>
      </c>
      <c r="O47" s="516"/>
      <c r="P47" s="519" cm="1">
        <f t="array" ref="P47:P48">MMULT($J47:$M48,P$6:P$9)</f>
        <v>4</v>
      </c>
      <c r="Q47" s="516" t="s">
        <v>9</v>
      </c>
      <c r="S47" s="514"/>
      <c r="T47" s="514"/>
      <c r="U47" s="518" cm="1">
        <f t="array" ref="U47:U48">1/(1+EXP(-_xlfn.ANCHORARRAY(P47)))</f>
        <v>0.98201379003790845</v>
      </c>
      <c r="Y47" s="516"/>
      <c r="Z47" s="519" cm="1">
        <f t="array" ref="Z47:Z48">MMULT($J47:$M48,Z$6:Z$9)</f>
        <v>2</v>
      </c>
      <c r="AA47" s="516" t="s">
        <v>9</v>
      </c>
      <c r="AC47" s="514"/>
      <c r="AD47" s="514"/>
      <c r="AE47" s="518" cm="1">
        <f t="array" ref="AE47:AE48">1/(1+EXP(-_xlfn.ANCHORARRAY(Z47)))</f>
        <v>0.88079707797788231</v>
      </c>
    </row>
    <row r="48" spans="8:34" ht="15" customHeight="1" thickBot="1">
      <c r="J48" s="522">
        <v>0</v>
      </c>
      <c r="K48" s="521">
        <v>0</v>
      </c>
      <c r="L48" s="521">
        <v>-1</v>
      </c>
      <c r="M48" s="520">
        <v>2</v>
      </c>
      <c r="N48" s="516" t="s">
        <v>10</v>
      </c>
      <c r="O48" s="516"/>
      <c r="P48" s="519">
        <v>1</v>
      </c>
      <c r="Q48" s="516" t="s">
        <v>9</v>
      </c>
      <c r="S48" s="514"/>
      <c r="T48" s="514"/>
      <c r="U48" s="518">
        <v>0.7310585786300049</v>
      </c>
      <c r="Y48" s="516"/>
      <c r="Z48" s="519">
        <v>1</v>
      </c>
      <c r="AA48" s="516" t="s">
        <v>9</v>
      </c>
      <c r="AC48" s="514"/>
      <c r="AD48" s="514"/>
      <c r="AE48" s="518">
        <v>0.7310585786300049</v>
      </c>
    </row>
    <row r="49" spans="19:31" ht="15" customHeight="1">
      <c r="S49" s="514"/>
      <c r="T49" s="514"/>
      <c r="U49" s="516" t="s">
        <v>8</v>
      </c>
      <c r="AC49" s="514"/>
      <c r="AD49" s="514"/>
      <c r="AE49" s="516" t="s">
        <v>8</v>
      </c>
    </row>
    <row r="50" spans="19:31" ht="15" customHeight="1">
      <c r="S50" s="514"/>
      <c r="T50" s="514"/>
      <c r="AC50" s="514"/>
      <c r="AD50" s="514"/>
    </row>
    <row r="51" spans="19:31" ht="15" customHeight="1">
      <c r="S51" s="514"/>
      <c r="T51" s="514"/>
      <c r="U51" s="517" cm="1">
        <f t="array" ref="U51:U52">_xlfn.ANCHORARRAY(U43)*_xlfn.ANCHORARRAY(U47)</f>
        <v>0.10581139044234111</v>
      </c>
      <c r="AC51" s="514"/>
      <c r="AD51" s="514"/>
      <c r="AE51" s="517" cm="1">
        <f t="array" ref="AE51:AE52">_xlfn.ANCHORARRAY(AE43)*_xlfn.ANCHORARRAY(AE47)</f>
        <v>-1.6315021359025683E-2</v>
      </c>
    </row>
    <row r="52" spans="19:31">
      <c r="S52" s="514"/>
      <c r="T52" s="514"/>
      <c r="U52" s="517">
        <v>0.15754223715464583</v>
      </c>
      <c r="AC52" s="514"/>
      <c r="AD52" s="514"/>
      <c r="AE52" s="517">
        <v>2.9898448426757065E-2</v>
      </c>
    </row>
    <row r="53" spans="19:31">
      <c r="U53" s="516" t="s">
        <v>8</v>
      </c>
      <c r="AE53" s="516" t="s">
        <v>8</v>
      </c>
    </row>
    <row r="55" spans="19:31">
      <c r="U55" s="514"/>
      <c r="AE55" s="514"/>
    </row>
    <row r="56" spans="19:31">
      <c r="U56" s="514"/>
      <c r="AE56" s="514"/>
    </row>
  </sheetData>
  <phoneticPr fontId="3"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E19E-5204-4BD7-9FE5-23CC0B3748C7}">
  <dimension ref="A1"/>
  <sheetViews>
    <sheetView workbookViewId="0"/>
  </sheetViews>
  <sheetFormatPr defaultRowHeight="14.2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1</vt:i4>
      </vt:variant>
    </vt:vector>
  </HeadingPairs>
  <TitlesOfParts>
    <vt:vector size="17" baseType="lpstr">
      <vt:lpstr>Transformer</vt:lpstr>
      <vt:lpstr>Transformer_Full_Stack</vt:lpstr>
      <vt:lpstr>Backprop</vt:lpstr>
      <vt:lpstr>Self-Attention-rc1</vt:lpstr>
      <vt:lpstr>VectorDatabase</vt:lpstr>
      <vt:lpstr>MLP</vt:lpstr>
      <vt:lpstr>RNN small</vt:lpstr>
      <vt:lpstr>RNN medium</vt:lpstr>
      <vt:lpstr>RNN large</vt:lpstr>
      <vt:lpstr>Temperature small</vt:lpstr>
      <vt:lpstr>Temperature medium</vt:lpstr>
      <vt:lpstr>Alg.7</vt:lpstr>
      <vt:lpstr>Alg.11</vt:lpstr>
      <vt:lpstr>3 heads</vt:lpstr>
      <vt:lpstr>mLSTM</vt:lpstr>
      <vt:lpstr>Sheet1</vt:lpstr>
      <vt:lpstr>FORWARD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 c</cp:lastModifiedBy>
  <dcterms:created xsi:type="dcterms:W3CDTF">2015-06-05T18:17:20Z</dcterms:created>
  <dcterms:modified xsi:type="dcterms:W3CDTF">2025-09-30T06:55:22Z</dcterms:modified>
</cp:coreProperties>
</file>