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yasi-k\Dropbox\RECENT\"/>
    </mc:Choice>
  </mc:AlternateContent>
  <bookViews>
    <workbookView xWindow="945" yWindow="465" windowWidth="20505" windowHeight="7545"/>
  </bookViews>
  <sheets>
    <sheet name="INT, TRUNC" sheetId="12" r:id="rId1"/>
    <sheet name="CEILING" sheetId="13" r:id="rId2"/>
    <sheet name="FLOOR" sheetId="35" r:id="rId3"/>
    <sheet name="SQRT, ABS" sheetId="26" r:id="rId4"/>
    <sheet name="MOD" sheetId="27" r:id="rId5"/>
    <sheet name="WORKDAY" sheetId="3" r:id="rId6"/>
    <sheet name="WORKDAY.INTL" sheetId="28" r:id="rId7"/>
    <sheet name="EDATE" sheetId="1" r:id="rId8"/>
    <sheet name="EOMONTH" sheetId="2" r:id="rId9"/>
    <sheet name="NETWORKDAYS" sheetId="24" r:id="rId10"/>
    <sheet name="WEEKDAY, TEXT" sheetId="29" r:id="rId11"/>
    <sheet name="DATESTRING" sheetId="6" r:id="rId12"/>
    <sheet name="DATEVALUE, TIMEVALUE" sheetId="37" r:id="rId13"/>
    <sheet name="DATE" sheetId="25" r:id="rId14"/>
    <sheet name="DAYS" sheetId="30" r:id="rId15"/>
    <sheet name="TIME" sheetId="5" r:id="rId16"/>
    <sheet name="HOUR, MINUTE" sheetId="4" r:id="rId17"/>
    <sheet name="ISERROR" sheetId="15" r:id="rId18"/>
    <sheet name="ISBLANK" sheetId="31" r:id="rId19"/>
    <sheet name="TRIM" sheetId="21" r:id="rId20"/>
    <sheet name="CLEAN" sheetId="34" r:id="rId21"/>
    <sheet name="SUBSTITUTE, REPLACE" sheetId="32" r:id="rId22"/>
    <sheet name="LOOKUP" sheetId="23" r:id="rId23"/>
    <sheet name="INDEX, MATCH" sheetId="33" r:id="rId24"/>
    <sheet name="SEARCH, FIND" sheetId="38" r:id="rId25"/>
    <sheet name="HLOOKUP" sheetId="17" r:id="rId26"/>
    <sheet name="ROW" sheetId="18" r:id="rId27"/>
    <sheet name="COLUMN" sheetId="39" r:id="rId28"/>
    <sheet name="DSUM" sheetId="19" r:id="rId29"/>
    <sheet name="DAVERAGE" sheetId="36" r:id="rId30"/>
    <sheet name="LARGE, SMALL, MEDIAN, RANK.EQ" sheetId="7" r:id="rId31"/>
    <sheet name="RANK.AVG" sheetId="40" r:id="rId32"/>
    <sheet name="MODE.SNGL, MODE.MULT" sheetId="16" r:id="rId33"/>
  </sheet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" i="40" l="1"/>
  <c r="D6" i="40"/>
  <c r="D7" i="40"/>
  <c r="D8" i="40"/>
  <c r="D9" i="40"/>
  <c r="D10" i="40"/>
  <c r="D11" i="40"/>
  <c r="D12" i="40"/>
  <c r="D13" i="40"/>
  <c r="D4" i="40"/>
  <c r="C5" i="40"/>
  <c r="C6" i="40"/>
  <c r="C7" i="40"/>
  <c r="C8" i="40"/>
  <c r="C9" i="40"/>
  <c r="C10" i="40"/>
  <c r="C11" i="40"/>
  <c r="C12" i="40"/>
  <c r="C13" i="40"/>
  <c r="C4" i="40"/>
  <c r="B3" i="39"/>
  <c r="C3" i="39"/>
  <c r="D3" i="39"/>
  <c r="E3" i="39"/>
  <c r="A3" i="39"/>
  <c r="D3" i="38"/>
  <c r="D4" i="38"/>
  <c r="C3" i="38"/>
  <c r="C4" i="38"/>
  <c r="D2" i="38"/>
  <c r="C2" i="38"/>
  <c r="C9" i="32"/>
  <c r="C8" i="32"/>
  <c r="C7" i="32"/>
  <c r="B4" i="37"/>
  <c r="B9" i="37"/>
  <c r="B8" i="37"/>
  <c r="B7" i="37"/>
  <c r="B3" i="37"/>
  <c r="B2" i="37"/>
  <c r="C5" i="35"/>
  <c r="C6" i="35"/>
  <c r="C4" i="35"/>
  <c r="G1" i="36"/>
  <c r="B3" i="34"/>
  <c r="B4" i="34"/>
  <c r="B5" i="34"/>
  <c r="B2" i="34"/>
  <c r="G5" i="33"/>
  <c r="C4" i="32"/>
  <c r="C3" i="32"/>
  <c r="C2" i="32"/>
  <c r="C5" i="31"/>
  <c r="C6" i="31"/>
  <c r="C7" i="31"/>
  <c r="C8" i="31"/>
  <c r="C4" i="31"/>
  <c r="D5" i="30"/>
  <c r="D6" i="30"/>
  <c r="D7" i="30"/>
  <c r="D4" i="30"/>
  <c r="C5" i="29"/>
  <c r="C6" i="29"/>
  <c r="C4" i="29"/>
  <c r="D5" i="28"/>
  <c r="D6" i="28"/>
  <c r="D4" i="28"/>
  <c r="C5" i="27"/>
  <c r="C6" i="27"/>
  <c r="C7" i="27"/>
  <c r="C4" i="27"/>
  <c r="B7" i="26"/>
  <c r="B5" i="26"/>
  <c r="B6" i="26"/>
  <c r="B4" i="26"/>
  <c r="B10" i="16" a="1"/>
  <c r="B10" i="16"/>
  <c r="B11" i="16"/>
  <c r="B12" i="16"/>
  <c r="E5" i="25"/>
  <c r="E6" i="25"/>
  <c r="E7" i="25"/>
  <c r="E4" i="25"/>
  <c r="D5" i="24"/>
  <c r="D6" i="24"/>
  <c r="D7" i="24"/>
  <c r="D8" i="24"/>
  <c r="D4" i="24"/>
  <c r="H1" i="23"/>
  <c r="F5" i="23"/>
  <c r="F6" i="23"/>
  <c r="F7" i="23"/>
  <c r="F4" i="23"/>
  <c r="B3" i="21"/>
  <c r="B4" i="21"/>
  <c r="B5" i="21"/>
  <c r="B6" i="21"/>
  <c r="B2" i="21"/>
  <c r="G1" i="19"/>
  <c r="A3" i="18"/>
  <c r="A4" i="18"/>
  <c r="A5" i="18"/>
  <c r="A6" i="18"/>
  <c r="A2" i="18"/>
  <c r="E1" i="17"/>
  <c r="F3" i="7"/>
  <c r="F2" i="7"/>
  <c r="C10" i="16"/>
  <c r="E5" i="13"/>
  <c r="E4" i="13"/>
  <c r="B9" i="13"/>
  <c r="D3" i="15"/>
  <c r="D4" i="15"/>
  <c r="D2" i="15"/>
  <c r="D4" i="12"/>
  <c r="C4" i="12"/>
  <c r="D5" i="12"/>
  <c r="D6" i="12"/>
  <c r="D7" i="12"/>
  <c r="D8" i="12"/>
  <c r="C5" i="12"/>
  <c r="C6" i="12"/>
  <c r="C7" i="12"/>
  <c r="C8" i="12"/>
  <c r="C4" i="7"/>
  <c r="C5" i="7"/>
  <c r="C6" i="7"/>
  <c r="C7" i="7"/>
  <c r="C8" i="7"/>
  <c r="C3" i="7"/>
  <c r="F5" i="7"/>
  <c r="C4" i="6"/>
  <c r="C5" i="6"/>
  <c r="C6" i="6"/>
  <c r="C3" i="6"/>
  <c r="E4" i="5"/>
  <c r="E5" i="5"/>
  <c r="E6" i="5"/>
  <c r="E3" i="5"/>
  <c r="E4" i="4"/>
  <c r="E5" i="4"/>
  <c r="E6" i="4"/>
  <c r="E3" i="4"/>
  <c r="D4" i="4"/>
  <c r="D5" i="4"/>
  <c r="D6" i="4"/>
  <c r="D3" i="4"/>
  <c r="D4" i="3"/>
  <c r="D5" i="3"/>
  <c r="D6" i="3"/>
  <c r="D7" i="3"/>
  <c r="D8" i="3"/>
  <c r="D3" i="3"/>
  <c r="E4" i="2"/>
  <c r="E5" i="2"/>
  <c r="E6" i="2"/>
  <c r="E7" i="2"/>
  <c r="E3" i="2"/>
  <c r="D4" i="1"/>
  <c r="D5" i="1"/>
  <c r="D6" i="1"/>
  <c r="D3" i="1"/>
</calcChain>
</file>

<file path=xl/sharedStrings.xml><?xml version="1.0" encoding="utf-8"?>
<sst xmlns="http://schemas.openxmlformats.org/spreadsheetml/2006/main" count="398" uniqueCount="332">
  <si>
    <t>製品製造日と保証期間一覧</t>
    <rPh sb="0" eb="2">
      <t>セイヒン</t>
    </rPh>
    <rPh sb="2" eb="5">
      <t>セイゾウビ</t>
    </rPh>
    <rPh sb="6" eb="8">
      <t>ホショウ</t>
    </rPh>
    <rPh sb="8" eb="10">
      <t>キカン</t>
    </rPh>
    <rPh sb="10" eb="12">
      <t>イチラン</t>
    </rPh>
    <phoneticPr fontId="1"/>
  </si>
  <si>
    <t>製品番号</t>
    <rPh sb="0" eb="2">
      <t>セイヒン</t>
    </rPh>
    <rPh sb="2" eb="4">
      <t>バンゴウ</t>
    </rPh>
    <phoneticPr fontId="1"/>
  </si>
  <si>
    <t>製品名</t>
    <rPh sb="0" eb="3">
      <t>セイヒンメイ</t>
    </rPh>
    <phoneticPr fontId="1"/>
  </si>
  <si>
    <t>製造日</t>
    <rPh sb="0" eb="3">
      <t>セイゾウビ</t>
    </rPh>
    <phoneticPr fontId="1"/>
  </si>
  <si>
    <t>保証期限</t>
    <rPh sb="0" eb="2">
      <t>ホショウ</t>
    </rPh>
    <rPh sb="2" eb="4">
      <t>キゲン</t>
    </rPh>
    <phoneticPr fontId="1"/>
  </si>
  <si>
    <t>A001</t>
    <phoneticPr fontId="1"/>
  </si>
  <si>
    <t>電気ケトル</t>
    <rPh sb="0" eb="2">
      <t>デンキ</t>
    </rPh>
    <phoneticPr fontId="1"/>
  </si>
  <si>
    <t>A002</t>
    <phoneticPr fontId="1"/>
  </si>
  <si>
    <t>オーブントースター</t>
    <phoneticPr fontId="1"/>
  </si>
  <si>
    <t>A003</t>
    <phoneticPr fontId="1"/>
  </si>
  <si>
    <t>コーヒーメーカー</t>
    <phoneticPr fontId="1"/>
  </si>
  <si>
    <t>A004</t>
    <phoneticPr fontId="1"/>
  </si>
  <si>
    <t>エスプレッソマシーン</t>
    <phoneticPr fontId="1"/>
  </si>
  <si>
    <t>取引先名</t>
    <rPh sb="0" eb="2">
      <t>トリヒキ</t>
    </rPh>
    <rPh sb="2" eb="3">
      <t>サキ</t>
    </rPh>
    <rPh sb="3" eb="4">
      <t>メイ</t>
    </rPh>
    <phoneticPr fontId="1"/>
  </si>
  <si>
    <t>請求額</t>
    <rPh sb="0" eb="2">
      <t>セイキュウ</t>
    </rPh>
    <rPh sb="2" eb="3">
      <t>ガク</t>
    </rPh>
    <phoneticPr fontId="1"/>
  </si>
  <si>
    <t>伝票処理日</t>
    <rPh sb="0" eb="2">
      <t>デンピョウ</t>
    </rPh>
    <rPh sb="2" eb="4">
      <t>ショリ</t>
    </rPh>
    <rPh sb="4" eb="5">
      <t>ヒ</t>
    </rPh>
    <phoneticPr fontId="1"/>
  </si>
  <si>
    <t>支払期限</t>
    <rPh sb="0" eb="2">
      <t>シハラ</t>
    </rPh>
    <rPh sb="2" eb="4">
      <t>キゲン</t>
    </rPh>
    <phoneticPr fontId="1"/>
  </si>
  <si>
    <t>スタジオ都築</t>
    <rPh sb="4" eb="6">
      <t>ツヅキ</t>
    </rPh>
    <phoneticPr fontId="1"/>
  </si>
  <si>
    <t>苫前物産</t>
    <rPh sb="0" eb="2">
      <t>トママエ</t>
    </rPh>
    <rPh sb="2" eb="4">
      <t>ブッサン</t>
    </rPh>
    <phoneticPr fontId="1"/>
  </si>
  <si>
    <t>鳥飼ペットショップ</t>
    <rPh sb="0" eb="2">
      <t>トリカイ</t>
    </rPh>
    <phoneticPr fontId="1"/>
  </si>
  <si>
    <t>大平鶏卵店</t>
    <rPh sb="0" eb="2">
      <t>オオダイラ</t>
    </rPh>
    <rPh sb="2" eb="4">
      <t>ケイラン</t>
    </rPh>
    <rPh sb="4" eb="5">
      <t>テン</t>
    </rPh>
    <phoneticPr fontId="1"/>
  </si>
  <si>
    <t>エンゼル熱帯魚</t>
    <rPh sb="4" eb="7">
      <t>ネッタイギョ</t>
    </rPh>
    <phoneticPr fontId="1"/>
  </si>
  <si>
    <t>支払いまでの期間</t>
    <rPh sb="0" eb="2">
      <t>シハラ</t>
    </rPh>
    <rPh sb="6" eb="8">
      <t>キカン</t>
    </rPh>
    <phoneticPr fontId="1"/>
  </si>
  <si>
    <t>請求額と支払期限一覧</t>
    <rPh sb="0" eb="2">
      <t>セイキュウ</t>
    </rPh>
    <rPh sb="2" eb="3">
      <t>ガク</t>
    </rPh>
    <rPh sb="4" eb="6">
      <t>シハラ</t>
    </rPh>
    <rPh sb="6" eb="8">
      <t>キゲン</t>
    </rPh>
    <rPh sb="8" eb="10">
      <t>イチラン</t>
    </rPh>
    <phoneticPr fontId="1"/>
  </si>
  <si>
    <t>商品発送予定日一覧</t>
    <rPh sb="0" eb="2">
      <t>ショウヒン</t>
    </rPh>
    <rPh sb="2" eb="4">
      <t>ハッソウ</t>
    </rPh>
    <rPh sb="4" eb="6">
      <t>ヨテイ</t>
    </rPh>
    <rPh sb="6" eb="7">
      <t>ビ</t>
    </rPh>
    <rPh sb="7" eb="9">
      <t>イチラン</t>
    </rPh>
    <phoneticPr fontId="1"/>
  </si>
  <si>
    <t>注文受付日</t>
    <rPh sb="0" eb="2">
      <t>チュウモン</t>
    </rPh>
    <rPh sb="2" eb="4">
      <t>ウケツケ</t>
    </rPh>
    <rPh sb="4" eb="5">
      <t>ヒ</t>
    </rPh>
    <phoneticPr fontId="1"/>
  </si>
  <si>
    <t>発送予定日</t>
    <rPh sb="0" eb="2">
      <t>ハッソウ</t>
    </rPh>
    <rPh sb="2" eb="4">
      <t>ヨテイ</t>
    </rPh>
    <rPh sb="4" eb="5">
      <t>ビ</t>
    </rPh>
    <phoneticPr fontId="1"/>
  </si>
  <si>
    <t>準備日数</t>
    <rPh sb="0" eb="2">
      <t>ジュンビ</t>
    </rPh>
    <rPh sb="2" eb="4">
      <t>ニッスウ</t>
    </rPh>
    <phoneticPr fontId="1"/>
  </si>
  <si>
    <t>エクセル田中</t>
    <rPh sb="4" eb="6">
      <t>タナカ</t>
    </rPh>
    <phoneticPr fontId="1"/>
  </si>
  <si>
    <t>フォレスト中央</t>
    <rPh sb="5" eb="7">
      <t>チュウオウ</t>
    </rPh>
    <phoneticPr fontId="1"/>
  </si>
  <si>
    <t>オフィスサウスウッド</t>
    <phoneticPr fontId="1"/>
  </si>
  <si>
    <t>緑が丘銀行</t>
    <rPh sb="0" eb="1">
      <t>ミドリ</t>
    </rPh>
    <rPh sb="2" eb="3">
      <t>オカ</t>
    </rPh>
    <rPh sb="3" eb="5">
      <t>ギンコウ</t>
    </rPh>
    <phoneticPr fontId="1"/>
  </si>
  <si>
    <t>品川デパート</t>
    <rPh sb="0" eb="2">
      <t>シナガワ</t>
    </rPh>
    <phoneticPr fontId="1"/>
  </si>
  <si>
    <t>メロン薬局</t>
    <rPh sb="3" eb="5">
      <t>ヤッキョク</t>
    </rPh>
    <phoneticPr fontId="1"/>
  </si>
  <si>
    <t>10月以降の祝日</t>
    <rPh sb="2" eb="3">
      <t>ガツ</t>
    </rPh>
    <rPh sb="3" eb="5">
      <t>イコウ</t>
    </rPh>
    <rPh sb="6" eb="8">
      <t>シュクジツ</t>
    </rPh>
    <phoneticPr fontId="1"/>
  </si>
  <si>
    <t>10月勤務記録</t>
    <rPh sb="2" eb="3">
      <t>ガツ</t>
    </rPh>
    <rPh sb="3" eb="5">
      <t>キンム</t>
    </rPh>
    <rPh sb="5" eb="7">
      <t>キロク</t>
    </rPh>
    <phoneticPr fontId="1"/>
  </si>
  <si>
    <t>日付</t>
    <rPh sb="0" eb="2">
      <t>ヒヅケ</t>
    </rPh>
    <phoneticPr fontId="1"/>
  </si>
  <si>
    <t>出勤時刻</t>
    <rPh sb="0" eb="2">
      <t>シュッキン</t>
    </rPh>
    <rPh sb="2" eb="4">
      <t>ジコク</t>
    </rPh>
    <phoneticPr fontId="1"/>
  </si>
  <si>
    <t>退勤時刻</t>
    <rPh sb="0" eb="2">
      <t>タイキン</t>
    </rPh>
    <rPh sb="2" eb="4">
      <t>ジコク</t>
    </rPh>
    <phoneticPr fontId="1"/>
  </si>
  <si>
    <t>勤務時間（時）</t>
    <rPh sb="0" eb="2">
      <t>キンム</t>
    </rPh>
    <rPh sb="2" eb="4">
      <t>ジカン</t>
    </rPh>
    <rPh sb="5" eb="6">
      <t>ジ</t>
    </rPh>
    <phoneticPr fontId="1"/>
  </si>
  <si>
    <t>勤務時間（分）</t>
    <rPh sb="0" eb="2">
      <t>キンム</t>
    </rPh>
    <rPh sb="2" eb="4">
      <t>ジカン</t>
    </rPh>
    <rPh sb="5" eb="6">
      <t>フン</t>
    </rPh>
    <phoneticPr fontId="1"/>
  </si>
  <si>
    <t>休</t>
    <rPh sb="0" eb="1">
      <t>ヤス</t>
    </rPh>
    <phoneticPr fontId="1"/>
  </si>
  <si>
    <t>氏名</t>
    <rPh sb="0" eb="2">
      <t>シメイ</t>
    </rPh>
    <phoneticPr fontId="1"/>
  </si>
  <si>
    <t>時</t>
    <rPh sb="0" eb="1">
      <t>トキ</t>
    </rPh>
    <phoneticPr fontId="1"/>
  </si>
  <si>
    <t>分</t>
    <rPh sb="0" eb="1">
      <t>フン</t>
    </rPh>
    <phoneticPr fontId="1"/>
  </si>
  <si>
    <t>秒</t>
    <rPh sb="0" eb="1">
      <t>ビョウ</t>
    </rPh>
    <phoneticPr fontId="1"/>
  </si>
  <si>
    <t>タイム</t>
    <phoneticPr fontId="1"/>
  </si>
  <si>
    <t>大河原雄太</t>
    <rPh sb="0" eb="3">
      <t>オオガワラ</t>
    </rPh>
    <rPh sb="3" eb="5">
      <t>ユウタ</t>
    </rPh>
    <phoneticPr fontId="1"/>
  </si>
  <si>
    <t>貝塚健</t>
    <rPh sb="0" eb="2">
      <t>カイヅカ</t>
    </rPh>
    <rPh sb="2" eb="3">
      <t>タケル</t>
    </rPh>
    <phoneticPr fontId="1"/>
  </si>
  <si>
    <t>木下隆平</t>
    <rPh sb="0" eb="2">
      <t>キノシタ</t>
    </rPh>
    <rPh sb="2" eb="4">
      <t>リュウヘイ</t>
    </rPh>
    <phoneticPr fontId="1"/>
  </si>
  <si>
    <t>久下田昇</t>
    <rPh sb="0" eb="3">
      <t>クゲタ</t>
    </rPh>
    <rPh sb="3" eb="4">
      <t>ノボル</t>
    </rPh>
    <phoneticPr fontId="1"/>
  </si>
  <si>
    <t>4組男子・マラソン大会記録表</t>
    <rPh sb="1" eb="2">
      <t>クミ</t>
    </rPh>
    <rPh sb="2" eb="4">
      <t>ダンシ</t>
    </rPh>
    <rPh sb="9" eb="11">
      <t>タイカイ</t>
    </rPh>
    <rPh sb="11" eb="13">
      <t>キロク</t>
    </rPh>
    <rPh sb="13" eb="14">
      <t>ヒョウ</t>
    </rPh>
    <phoneticPr fontId="1"/>
  </si>
  <si>
    <t>英会話クラス入会日一覧</t>
    <rPh sb="0" eb="3">
      <t>エイカイワ</t>
    </rPh>
    <rPh sb="6" eb="8">
      <t>ニュウカイ</t>
    </rPh>
    <rPh sb="8" eb="9">
      <t>ビ</t>
    </rPh>
    <rPh sb="9" eb="11">
      <t>イチラン</t>
    </rPh>
    <phoneticPr fontId="1"/>
  </si>
  <si>
    <t>入会日（西暦）</t>
    <rPh sb="0" eb="2">
      <t>ニュウカイ</t>
    </rPh>
    <rPh sb="2" eb="3">
      <t>ビ</t>
    </rPh>
    <rPh sb="4" eb="6">
      <t>セイレキ</t>
    </rPh>
    <phoneticPr fontId="1"/>
  </si>
  <si>
    <t>入会日（和暦）</t>
    <rPh sb="0" eb="2">
      <t>ニュウカイ</t>
    </rPh>
    <rPh sb="2" eb="3">
      <t>ビ</t>
    </rPh>
    <rPh sb="4" eb="6">
      <t>ワレキ</t>
    </rPh>
    <phoneticPr fontId="1"/>
  </si>
  <si>
    <t>柚木美智</t>
    <rPh sb="0" eb="2">
      <t>ユズキ</t>
    </rPh>
    <rPh sb="2" eb="4">
      <t>ミチ</t>
    </rPh>
    <phoneticPr fontId="1"/>
  </si>
  <si>
    <t>宮下恵子</t>
    <rPh sb="0" eb="2">
      <t>ミヤシタ</t>
    </rPh>
    <rPh sb="2" eb="4">
      <t>ケイコ</t>
    </rPh>
    <phoneticPr fontId="1"/>
  </si>
  <si>
    <t>田中宏和</t>
    <rPh sb="0" eb="2">
      <t>タナカ</t>
    </rPh>
    <rPh sb="2" eb="4">
      <t>ヒロカズ</t>
    </rPh>
    <phoneticPr fontId="1"/>
  </si>
  <si>
    <t>和久井孝光</t>
    <rPh sb="0" eb="3">
      <t>ワクイ</t>
    </rPh>
    <rPh sb="3" eb="5">
      <t>タカミツ</t>
    </rPh>
    <phoneticPr fontId="1"/>
  </si>
  <si>
    <t>英単語小テスト点数表</t>
    <rPh sb="0" eb="3">
      <t>エイタンゴ</t>
    </rPh>
    <rPh sb="3" eb="4">
      <t>ショウ</t>
    </rPh>
    <rPh sb="7" eb="9">
      <t>テンスウ</t>
    </rPh>
    <rPh sb="9" eb="10">
      <t>ヒョウ</t>
    </rPh>
    <phoneticPr fontId="1"/>
  </si>
  <si>
    <t>得点</t>
    <rPh sb="0" eb="2">
      <t>トクテン</t>
    </rPh>
    <phoneticPr fontId="1"/>
  </si>
  <si>
    <t>朝川市子</t>
    <rPh sb="0" eb="2">
      <t>アサガワ</t>
    </rPh>
    <rPh sb="2" eb="4">
      <t>イチコ</t>
    </rPh>
    <phoneticPr fontId="1"/>
  </si>
  <si>
    <t>猪田守</t>
    <rPh sb="0" eb="2">
      <t>イノダ</t>
    </rPh>
    <rPh sb="2" eb="3">
      <t>マモル</t>
    </rPh>
    <phoneticPr fontId="1"/>
  </si>
  <si>
    <t>宇津見浩太</t>
    <rPh sb="0" eb="3">
      <t>ウツミ</t>
    </rPh>
    <rPh sb="3" eb="5">
      <t>コウタ</t>
    </rPh>
    <phoneticPr fontId="1"/>
  </si>
  <si>
    <t>江崎海子</t>
    <rPh sb="0" eb="2">
      <t>エザキ</t>
    </rPh>
    <rPh sb="2" eb="4">
      <t>ウミコ</t>
    </rPh>
    <phoneticPr fontId="1"/>
  </si>
  <si>
    <t>大沢裕次郎</t>
    <rPh sb="0" eb="2">
      <t>オオサワ</t>
    </rPh>
    <rPh sb="2" eb="5">
      <t>ユウジロウ</t>
    </rPh>
    <phoneticPr fontId="1"/>
  </si>
  <si>
    <t>加古川望</t>
    <rPh sb="0" eb="3">
      <t>カコガワ</t>
    </rPh>
    <rPh sb="3" eb="4">
      <t>ノゾ</t>
    </rPh>
    <phoneticPr fontId="1"/>
  </si>
  <si>
    <t>中央値</t>
    <rPh sb="0" eb="2">
      <t>チュウオウ</t>
    </rPh>
    <rPh sb="2" eb="3">
      <t>チ</t>
    </rPh>
    <phoneticPr fontId="1"/>
  </si>
  <si>
    <t>順位</t>
    <rPh sb="0" eb="2">
      <t>ジュンイ</t>
    </rPh>
    <phoneticPr fontId="1"/>
  </si>
  <si>
    <t>クラス別平均点</t>
    <rPh sb="3" eb="4">
      <t>ベツ</t>
    </rPh>
    <rPh sb="4" eb="7">
      <t>ヘイキンテン</t>
    </rPh>
    <phoneticPr fontId="1"/>
  </si>
  <si>
    <t>クラス</t>
    <phoneticPr fontId="1"/>
  </si>
  <si>
    <t>1組</t>
    <rPh sb="1" eb="2">
      <t>クミ</t>
    </rPh>
    <phoneticPr fontId="1"/>
  </si>
  <si>
    <t>2組</t>
    <rPh sb="1" eb="2">
      <t>クミ</t>
    </rPh>
    <phoneticPr fontId="1"/>
  </si>
  <si>
    <t>3組</t>
    <rPh sb="1" eb="2">
      <t>クミ</t>
    </rPh>
    <phoneticPr fontId="1"/>
  </si>
  <si>
    <t>4組</t>
    <rPh sb="1" eb="2">
      <t>クミ</t>
    </rPh>
    <phoneticPr fontId="1"/>
  </si>
  <si>
    <t>5組</t>
    <rPh sb="1" eb="2">
      <t>クミ</t>
    </rPh>
    <phoneticPr fontId="1"/>
  </si>
  <si>
    <t>平均点</t>
    <rPh sb="0" eb="3">
      <t>ヘイキンテン</t>
    </rPh>
    <phoneticPr fontId="1"/>
  </si>
  <si>
    <t>小数第2位切り捨て</t>
    <rPh sb="0" eb="2">
      <t>ショウスウ</t>
    </rPh>
    <rPh sb="2" eb="3">
      <t>ダイ</t>
    </rPh>
    <rPh sb="4" eb="5">
      <t>イ</t>
    </rPh>
    <rPh sb="5" eb="6">
      <t>キ</t>
    </rPh>
    <rPh sb="7" eb="8">
      <t>ス</t>
    </rPh>
    <phoneticPr fontId="1"/>
  </si>
  <si>
    <t>整数値</t>
    <rPh sb="0" eb="2">
      <t>セイスウ</t>
    </rPh>
    <rPh sb="2" eb="3">
      <t>チ</t>
    </rPh>
    <phoneticPr fontId="1"/>
  </si>
  <si>
    <t>商品名</t>
    <rPh sb="0" eb="3">
      <t>ショウヒンメイ</t>
    </rPh>
    <phoneticPr fontId="1"/>
  </si>
  <si>
    <t>増減</t>
    <rPh sb="0" eb="2">
      <t>ゾウゲン</t>
    </rPh>
    <phoneticPr fontId="1"/>
  </si>
  <si>
    <t>ヘアドライヤー</t>
    <phoneticPr fontId="1"/>
  </si>
  <si>
    <t>卓上ファン</t>
    <rPh sb="0" eb="2">
      <t>タクジョウ</t>
    </rPh>
    <phoneticPr fontId="1"/>
  </si>
  <si>
    <t>デスククリーナー</t>
    <phoneticPr fontId="1"/>
  </si>
  <si>
    <t>昨年度売上（千円）</t>
    <rPh sb="0" eb="3">
      <t>サクネンド</t>
    </rPh>
    <rPh sb="3" eb="5">
      <t>ウリアゲ</t>
    </rPh>
    <rPh sb="6" eb="8">
      <t>センエン</t>
    </rPh>
    <phoneticPr fontId="1"/>
  </si>
  <si>
    <t>今年度売上（千円）</t>
    <rPh sb="0" eb="3">
      <t>コンネンド</t>
    </rPh>
    <rPh sb="3" eb="5">
      <t>ウリアゲ</t>
    </rPh>
    <rPh sb="6" eb="8">
      <t>センエン</t>
    </rPh>
    <phoneticPr fontId="1"/>
  </si>
  <si>
    <t>集計中</t>
    <rPh sb="0" eb="3">
      <t>シュウケイチュウ</t>
    </rPh>
    <phoneticPr fontId="1"/>
  </si>
  <si>
    <t>部署別社内販売注文数</t>
    <rPh sb="0" eb="2">
      <t>ブショ</t>
    </rPh>
    <rPh sb="2" eb="3">
      <t>ベツ</t>
    </rPh>
    <rPh sb="3" eb="5">
      <t>シャナイ</t>
    </rPh>
    <rPh sb="5" eb="7">
      <t>ハンバイ</t>
    </rPh>
    <rPh sb="7" eb="10">
      <t>チュウモンスウ</t>
    </rPh>
    <phoneticPr fontId="1"/>
  </si>
  <si>
    <t>部署名</t>
    <rPh sb="0" eb="2">
      <t>ブショ</t>
    </rPh>
    <rPh sb="2" eb="3">
      <t>メイ</t>
    </rPh>
    <phoneticPr fontId="1"/>
  </si>
  <si>
    <t>注文数</t>
    <rPh sb="0" eb="3">
      <t>チュウモンスウ</t>
    </rPh>
    <phoneticPr fontId="1"/>
  </si>
  <si>
    <t>総務部</t>
    <rPh sb="0" eb="2">
      <t>ソウム</t>
    </rPh>
    <rPh sb="2" eb="3">
      <t>ブ</t>
    </rPh>
    <phoneticPr fontId="1"/>
  </si>
  <si>
    <t>経営企画部</t>
    <rPh sb="0" eb="2">
      <t>ケイエイ</t>
    </rPh>
    <rPh sb="2" eb="4">
      <t>キカク</t>
    </rPh>
    <rPh sb="4" eb="5">
      <t>ブ</t>
    </rPh>
    <phoneticPr fontId="1"/>
  </si>
  <si>
    <t>営業部</t>
    <rPh sb="0" eb="2">
      <t>エイギョウ</t>
    </rPh>
    <rPh sb="2" eb="3">
      <t>ブ</t>
    </rPh>
    <phoneticPr fontId="1"/>
  </si>
  <si>
    <t>製造管理部</t>
    <rPh sb="0" eb="2">
      <t>セイゾウ</t>
    </rPh>
    <rPh sb="2" eb="4">
      <t>カンリ</t>
    </rPh>
    <rPh sb="4" eb="5">
      <t>ブ</t>
    </rPh>
    <phoneticPr fontId="1"/>
  </si>
  <si>
    <t>設備部</t>
    <rPh sb="0" eb="2">
      <t>セツビ</t>
    </rPh>
    <rPh sb="2" eb="3">
      <t>ブ</t>
    </rPh>
    <phoneticPr fontId="1"/>
  </si>
  <si>
    <t>合計</t>
    <rPh sb="0" eb="2">
      <t>ゴウケイ</t>
    </rPh>
    <phoneticPr fontId="1"/>
  </si>
  <si>
    <t>1箱あたりの個数</t>
    <rPh sb="1" eb="2">
      <t>ハコ</t>
    </rPh>
    <rPh sb="6" eb="8">
      <t>コスウ</t>
    </rPh>
    <phoneticPr fontId="1"/>
  </si>
  <si>
    <t>全発注個数</t>
    <rPh sb="0" eb="1">
      <t>ゼン</t>
    </rPh>
    <rPh sb="1" eb="3">
      <t>ハッチュウ</t>
    </rPh>
    <rPh sb="3" eb="5">
      <t>コスウ</t>
    </rPh>
    <phoneticPr fontId="1"/>
  </si>
  <si>
    <t>発注箱数</t>
    <rPh sb="0" eb="2">
      <t>ハッチュウ</t>
    </rPh>
    <rPh sb="2" eb="4">
      <t>ハコスウ</t>
    </rPh>
    <phoneticPr fontId="1"/>
  </si>
  <si>
    <t>アンケート集計結果</t>
    <rPh sb="5" eb="7">
      <t>シュウケイ</t>
    </rPh>
    <rPh sb="7" eb="9">
      <t>ケッカ</t>
    </rPh>
    <phoneticPr fontId="1"/>
  </si>
  <si>
    <t>会員番号</t>
    <rPh sb="0" eb="2">
      <t>カイイン</t>
    </rPh>
    <rPh sb="2" eb="4">
      <t>バンゴウ</t>
    </rPh>
    <phoneticPr fontId="1"/>
  </si>
  <si>
    <t>最多</t>
    <rPh sb="0" eb="2">
      <t>サイタ</t>
    </rPh>
    <phoneticPr fontId="1"/>
  </si>
  <si>
    <t>上位2位</t>
    <rPh sb="0" eb="2">
      <t>ジョウイ</t>
    </rPh>
    <rPh sb="3" eb="4">
      <t>イ</t>
    </rPh>
    <phoneticPr fontId="1"/>
  </si>
  <si>
    <t>下位2位</t>
    <rPh sb="0" eb="2">
      <t>カイ</t>
    </rPh>
    <rPh sb="3" eb="4">
      <t>イ</t>
    </rPh>
    <phoneticPr fontId="1"/>
  </si>
  <si>
    <t>納品番号</t>
    <rPh sb="0" eb="2">
      <t>ノウヒン</t>
    </rPh>
    <rPh sb="2" eb="4">
      <t>バンゴウ</t>
    </rPh>
    <phoneticPr fontId="1"/>
  </si>
  <si>
    <t>納品先</t>
    <rPh sb="0" eb="2">
      <t>ノウヒン</t>
    </rPh>
    <rPh sb="2" eb="3">
      <t>サキ</t>
    </rPh>
    <phoneticPr fontId="1"/>
  </si>
  <si>
    <t>受注番号</t>
    <rPh sb="0" eb="2">
      <t>ジュチュウ</t>
    </rPh>
    <rPh sb="2" eb="4">
      <t>バンゴウ</t>
    </rPh>
    <phoneticPr fontId="1"/>
  </si>
  <si>
    <t>商品名</t>
    <rPh sb="0" eb="3">
      <t>ショウヒンメイ</t>
    </rPh>
    <phoneticPr fontId="1"/>
  </si>
  <si>
    <t>1-101</t>
    <phoneticPr fontId="1"/>
  </si>
  <si>
    <t>1-102</t>
    <phoneticPr fontId="1"/>
  </si>
  <si>
    <t>1-103</t>
    <phoneticPr fontId="1"/>
  </si>
  <si>
    <t>1-104</t>
    <phoneticPr fontId="1"/>
  </si>
  <si>
    <t>1-105</t>
    <phoneticPr fontId="1"/>
  </si>
  <si>
    <t>ペンキ（赤）</t>
    <rPh sb="4" eb="5">
      <t>アカ</t>
    </rPh>
    <phoneticPr fontId="1"/>
  </si>
  <si>
    <t>スプレー（青）</t>
    <rPh sb="5" eb="6">
      <t>アオ</t>
    </rPh>
    <phoneticPr fontId="1"/>
  </si>
  <si>
    <t>ペンキ（黄）</t>
    <rPh sb="4" eb="5">
      <t>キ</t>
    </rPh>
    <phoneticPr fontId="1"/>
  </si>
  <si>
    <t>ペンキ（黒）</t>
    <rPh sb="4" eb="5">
      <t>クロ</t>
    </rPh>
    <phoneticPr fontId="1"/>
  </si>
  <si>
    <t>塗料薄め液</t>
    <rPh sb="0" eb="2">
      <t>トリョウ</t>
    </rPh>
    <rPh sb="2" eb="3">
      <t>ウス</t>
    </rPh>
    <rPh sb="4" eb="5">
      <t>エキ</t>
    </rPh>
    <phoneticPr fontId="1"/>
  </si>
  <si>
    <t>西新ペイント</t>
    <rPh sb="0" eb="2">
      <t>ニシジン</t>
    </rPh>
    <phoneticPr fontId="1"/>
  </si>
  <si>
    <t>塗装の大濠</t>
    <rPh sb="0" eb="2">
      <t>トソウ</t>
    </rPh>
    <rPh sb="3" eb="5">
      <t>オオホリ</t>
    </rPh>
    <phoneticPr fontId="1"/>
  </si>
  <si>
    <t>金額</t>
    <rPh sb="0" eb="2">
      <t>キンガク</t>
    </rPh>
    <phoneticPr fontId="1"/>
  </si>
  <si>
    <t>比恵外装</t>
    <rPh sb="0" eb="2">
      <t>ヒエ</t>
    </rPh>
    <rPh sb="2" eb="4">
      <t>ガイソウ</t>
    </rPh>
    <phoneticPr fontId="1"/>
  </si>
  <si>
    <t>須崎塗装店</t>
    <rPh sb="0" eb="2">
      <t>スザキ</t>
    </rPh>
    <rPh sb="2" eb="5">
      <t>トソウテン</t>
    </rPh>
    <phoneticPr fontId="1"/>
  </si>
  <si>
    <t>ペイント藤崎</t>
    <rPh sb="4" eb="6">
      <t>フジサキ</t>
    </rPh>
    <phoneticPr fontId="1"/>
  </si>
  <si>
    <t>年齢</t>
    <rPh sb="0" eb="2">
      <t>ネンレイ</t>
    </rPh>
    <phoneticPr fontId="1"/>
  </si>
  <si>
    <t>荒川雄二</t>
    <rPh sb="0" eb="2">
      <t>アラカワ</t>
    </rPh>
    <rPh sb="2" eb="4">
      <t>ユウジ</t>
    </rPh>
    <phoneticPr fontId="1"/>
  </si>
  <si>
    <t>猪口牧夫</t>
    <rPh sb="0" eb="2">
      <t>イノグチ</t>
    </rPh>
    <rPh sb="2" eb="4">
      <t>マキオ</t>
    </rPh>
    <phoneticPr fontId="1"/>
  </si>
  <si>
    <t>卯之原健太</t>
    <rPh sb="0" eb="3">
      <t>ウノハラ</t>
    </rPh>
    <rPh sb="3" eb="5">
      <t>ケンタ</t>
    </rPh>
    <phoneticPr fontId="1"/>
  </si>
  <si>
    <t>榎本武久</t>
    <rPh sb="0" eb="2">
      <t>エノモト</t>
    </rPh>
    <rPh sb="2" eb="4">
      <t>タケヒサ</t>
    </rPh>
    <phoneticPr fontId="1"/>
  </si>
  <si>
    <t>小野田洋平</t>
    <rPh sb="0" eb="3">
      <t>オノダ</t>
    </rPh>
    <rPh sb="3" eb="5">
      <t>ヨウヘイ</t>
    </rPh>
    <phoneticPr fontId="1"/>
  </si>
  <si>
    <t>日付</t>
  </si>
  <si>
    <t>顧客名</t>
  </si>
  <si>
    <t>商品名</t>
  </si>
  <si>
    <t>商品分類</t>
  </si>
  <si>
    <t>単価</t>
  </si>
  <si>
    <t>数量</t>
  </si>
  <si>
    <t>売上金額</t>
  </si>
  <si>
    <t>東大路商事</t>
  </si>
  <si>
    <t>ボールペン黒</t>
  </si>
  <si>
    <t>筆記具</t>
  </si>
  <si>
    <t>えびす川産業</t>
  </si>
  <si>
    <t>コピー用紙A4</t>
  </si>
  <si>
    <t>用紙</t>
  </si>
  <si>
    <t>先斗印刷</t>
  </si>
  <si>
    <t>コピー用紙B4</t>
  </si>
  <si>
    <t>ボールペン赤</t>
  </si>
  <si>
    <t>クラフト封筒角２</t>
  </si>
  <si>
    <t>封筒</t>
  </si>
  <si>
    <t>顧客名</t>
    <rPh sb="0" eb="2">
      <t>コキャク</t>
    </rPh>
    <rPh sb="2" eb="3">
      <t>メイ</t>
    </rPh>
    <phoneticPr fontId="1"/>
  </si>
  <si>
    <t>商品名</t>
    <rPh sb="0" eb="3">
      <t>ショウヒンメイ</t>
    </rPh>
    <phoneticPr fontId="1"/>
  </si>
  <si>
    <t>売上合計</t>
    <rPh sb="0" eb="2">
      <t>ウリアゲ</t>
    </rPh>
    <rPh sb="2" eb="4">
      <t>ゴウケイ</t>
    </rPh>
    <phoneticPr fontId="1"/>
  </si>
  <si>
    <t>日付</t>
    <rPh sb="0" eb="2">
      <t>ヒヅケ</t>
    </rPh>
    <phoneticPr fontId="1"/>
  </si>
  <si>
    <t>商品分類</t>
    <rPh sb="0" eb="2">
      <t>ショウヒン</t>
    </rPh>
    <rPh sb="2" eb="4">
      <t>ブンルイ</t>
    </rPh>
    <phoneticPr fontId="1"/>
  </si>
  <si>
    <t>えびす川産業</t>
    <rPh sb="3" eb="4">
      <t>カワ</t>
    </rPh>
    <rPh sb="4" eb="6">
      <t>サンギョウ</t>
    </rPh>
    <phoneticPr fontId="1"/>
  </si>
  <si>
    <t>用紙</t>
    <rPh sb="0" eb="2">
      <t>ヨウシ</t>
    </rPh>
    <phoneticPr fontId="1"/>
  </si>
  <si>
    <t>大野　祐樹</t>
    <rPh sb="0" eb="2">
      <t>オオノ</t>
    </rPh>
    <rPh sb="3" eb="5">
      <t>ユウキ</t>
    </rPh>
    <phoneticPr fontId="1"/>
  </si>
  <si>
    <t>相川　 昭二</t>
    <rPh sb="0" eb="2">
      <t>アイカワ</t>
    </rPh>
    <rPh sb="4" eb="6">
      <t>ショウジ</t>
    </rPh>
    <phoneticPr fontId="1"/>
  </si>
  <si>
    <t>氏名（整理後）</t>
    <rPh sb="0" eb="2">
      <t>シメイ</t>
    </rPh>
    <rPh sb="3" eb="5">
      <t>セイリ</t>
    </rPh>
    <rPh sb="5" eb="6">
      <t>ゴ</t>
    </rPh>
    <phoneticPr fontId="1"/>
  </si>
  <si>
    <t xml:space="preserve"> 飯塚　一朗</t>
    <rPh sb="1" eb="3">
      <t>イイヅカ</t>
    </rPh>
    <rPh sb="4" eb="6">
      <t>イチロウ</t>
    </rPh>
    <phoneticPr fontId="1"/>
  </si>
  <si>
    <t xml:space="preserve"> 宇田川　涼子</t>
    <rPh sb="1" eb="4">
      <t>ウダガワ</t>
    </rPh>
    <rPh sb="5" eb="7">
      <t>リョウコ</t>
    </rPh>
    <phoneticPr fontId="1"/>
  </si>
  <si>
    <t xml:space="preserve">江崎　　佳那  </t>
    <rPh sb="0" eb="2">
      <t>エザキ</t>
    </rPh>
    <rPh sb="4" eb="6">
      <t>カナ</t>
    </rPh>
    <phoneticPr fontId="1"/>
  </si>
  <si>
    <t>月</t>
    <rPh sb="0" eb="1">
      <t>ツキ</t>
    </rPh>
    <phoneticPr fontId="1"/>
  </si>
  <si>
    <t>東京</t>
    <rPh sb="0" eb="2">
      <t>トウキョウ</t>
    </rPh>
    <phoneticPr fontId="1"/>
  </si>
  <si>
    <t>大阪</t>
    <rPh sb="0" eb="2">
      <t>オオサカ</t>
    </rPh>
    <phoneticPr fontId="1"/>
  </si>
  <si>
    <t>福岡</t>
    <rPh sb="0" eb="2">
      <t>フクオカ</t>
    </rPh>
    <phoneticPr fontId="1"/>
  </si>
  <si>
    <t>広島</t>
    <rPh sb="0" eb="2">
      <t>ヒロシマ</t>
    </rPh>
    <phoneticPr fontId="1"/>
  </si>
  <si>
    <t>支店別売上一覧表（単位：万円）</t>
    <rPh sb="0" eb="2">
      <t>シテン</t>
    </rPh>
    <rPh sb="2" eb="3">
      <t>ベツ</t>
    </rPh>
    <rPh sb="3" eb="5">
      <t>ウリアゲ</t>
    </rPh>
    <rPh sb="5" eb="7">
      <t>イチラン</t>
    </rPh>
    <rPh sb="7" eb="8">
      <t>ヒョウ</t>
    </rPh>
    <rPh sb="9" eb="11">
      <t>タンイ</t>
    </rPh>
    <rPh sb="12" eb="14">
      <t>マンエン</t>
    </rPh>
    <phoneticPr fontId="1"/>
  </si>
  <si>
    <t>福岡店の売上</t>
    <rPh sb="0" eb="3">
      <t>フクオカテン</t>
    </rPh>
    <rPh sb="4" eb="6">
      <t>ウリアゲ</t>
    </rPh>
    <phoneticPr fontId="1"/>
  </si>
  <si>
    <t>みどり町内工事期間一覧</t>
    <rPh sb="3" eb="4">
      <t>マチ</t>
    </rPh>
    <rPh sb="4" eb="5">
      <t>ナイ</t>
    </rPh>
    <rPh sb="5" eb="7">
      <t>コウジ</t>
    </rPh>
    <rPh sb="7" eb="9">
      <t>キカン</t>
    </rPh>
    <rPh sb="9" eb="11">
      <t>イチラン</t>
    </rPh>
    <phoneticPr fontId="1"/>
  </si>
  <si>
    <t>場所</t>
    <rPh sb="0" eb="2">
      <t>バショ</t>
    </rPh>
    <phoneticPr fontId="1"/>
  </si>
  <si>
    <t>工事開始</t>
    <rPh sb="0" eb="2">
      <t>コウジ</t>
    </rPh>
    <rPh sb="2" eb="4">
      <t>カイシ</t>
    </rPh>
    <phoneticPr fontId="1"/>
  </si>
  <si>
    <t>工事終了</t>
    <rPh sb="0" eb="2">
      <t>コウジ</t>
    </rPh>
    <rPh sb="2" eb="4">
      <t>シュウリョウ</t>
    </rPh>
    <phoneticPr fontId="1"/>
  </si>
  <si>
    <t>稼働日数</t>
    <rPh sb="0" eb="2">
      <t>カドウ</t>
    </rPh>
    <rPh sb="2" eb="4">
      <t>ニッスウ</t>
    </rPh>
    <phoneticPr fontId="1"/>
  </si>
  <si>
    <t>3丁目</t>
    <rPh sb="1" eb="3">
      <t>チョウメ</t>
    </rPh>
    <phoneticPr fontId="1"/>
  </si>
  <si>
    <t>5丁目</t>
    <rPh sb="1" eb="3">
      <t>チョウメ</t>
    </rPh>
    <phoneticPr fontId="1"/>
  </si>
  <si>
    <t>役場前</t>
    <rPh sb="0" eb="2">
      <t>ヤクバ</t>
    </rPh>
    <rPh sb="2" eb="3">
      <t>マエ</t>
    </rPh>
    <phoneticPr fontId="1"/>
  </si>
  <si>
    <t>7丁目</t>
    <rPh sb="1" eb="3">
      <t>チョウメ</t>
    </rPh>
    <phoneticPr fontId="1"/>
  </si>
  <si>
    <t>8丁目</t>
    <rPh sb="1" eb="3">
      <t>チョウメ</t>
    </rPh>
    <phoneticPr fontId="1"/>
  </si>
  <si>
    <t>祭日一覧</t>
    <rPh sb="0" eb="2">
      <t>サイジツ</t>
    </rPh>
    <rPh sb="2" eb="4">
      <t>イチラン</t>
    </rPh>
    <phoneticPr fontId="1"/>
  </si>
  <si>
    <t>会員生年月日一覧</t>
    <rPh sb="0" eb="2">
      <t>カイイン</t>
    </rPh>
    <rPh sb="2" eb="4">
      <t>セイネン</t>
    </rPh>
    <rPh sb="4" eb="6">
      <t>ガッピ</t>
    </rPh>
    <rPh sb="6" eb="8">
      <t>イチラン</t>
    </rPh>
    <phoneticPr fontId="1"/>
  </si>
  <si>
    <t>年</t>
    <rPh sb="0" eb="1">
      <t>ネン</t>
    </rPh>
    <phoneticPr fontId="1"/>
  </si>
  <si>
    <t>日</t>
    <rPh sb="0" eb="1">
      <t>ヒ</t>
    </rPh>
    <phoneticPr fontId="1"/>
  </si>
  <si>
    <t>川崎純太</t>
    <rPh sb="0" eb="2">
      <t>カワサキ</t>
    </rPh>
    <rPh sb="2" eb="4">
      <t>ジュンタ</t>
    </rPh>
    <phoneticPr fontId="1"/>
  </si>
  <si>
    <t>木下礼香</t>
    <rPh sb="0" eb="2">
      <t>キノシタ</t>
    </rPh>
    <rPh sb="2" eb="4">
      <t>レイカ</t>
    </rPh>
    <phoneticPr fontId="1"/>
  </si>
  <si>
    <t>桑原美知</t>
    <rPh sb="0" eb="2">
      <t>クワハラ</t>
    </rPh>
    <rPh sb="2" eb="4">
      <t>ミチ</t>
    </rPh>
    <phoneticPr fontId="1"/>
  </si>
  <si>
    <t>小牛田鉄治</t>
    <rPh sb="0" eb="3">
      <t>コゴタ</t>
    </rPh>
    <rPh sb="3" eb="5">
      <t>テツジ</t>
    </rPh>
    <phoneticPr fontId="1"/>
  </si>
  <si>
    <t>希望会場</t>
    <rPh sb="0" eb="2">
      <t>キボウ</t>
    </rPh>
    <rPh sb="2" eb="4">
      <t>カイジョウ</t>
    </rPh>
    <phoneticPr fontId="1"/>
  </si>
  <si>
    <t>希望日程</t>
    <rPh sb="0" eb="2">
      <t>キボウ</t>
    </rPh>
    <rPh sb="2" eb="4">
      <t>ニッテイ</t>
    </rPh>
    <phoneticPr fontId="1"/>
  </si>
  <si>
    <t>最多</t>
    <rPh sb="0" eb="2">
      <t>サイタ</t>
    </rPh>
    <phoneticPr fontId="1"/>
  </si>
  <si>
    <t>数値</t>
    <rPh sb="0" eb="2">
      <t>スウチ</t>
    </rPh>
    <phoneticPr fontId="1"/>
  </si>
  <si>
    <t>平方根</t>
    <rPh sb="0" eb="3">
      <t>ヘイホウコン</t>
    </rPh>
    <phoneticPr fontId="1"/>
  </si>
  <si>
    <t>平方根を求める・数値の絶対値を求める</t>
    <rPh sb="0" eb="3">
      <t>ヘイホウコン</t>
    </rPh>
    <rPh sb="4" eb="5">
      <t>モト</t>
    </rPh>
    <rPh sb="8" eb="10">
      <t>スウチ</t>
    </rPh>
    <rPh sb="11" eb="14">
      <t>ゼッタイチ</t>
    </rPh>
    <rPh sb="15" eb="16">
      <t>モト</t>
    </rPh>
    <phoneticPr fontId="1"/>
  </si>
  <si>
    <t>←SQRT関数は、負の数を引数にするとエラーになります。</t>
    <rPh sb="5" eb="7">
      <t>カンスウ</t>
    </rPh>
    <rPh sb="9" eb="10">
      <t>フ</t>
    </rPh>
    <rPh sb="11" eb="12">
      <t>スウ</t>
    </rPh>
    <rPh sb="13" eb="15">
      <t>ヒキスウ</t>
    </rPh>
    <phoneticPr fontId="1"/>
  </si>
  <si>
    <t>←セルB5では、ABS関数を使って数値の絶対値だけを求め、その平方根を求めています。</t>
    <rPh sb="11" eb="13">
      <t>カンスウ</t>
    </rPh>
    <rPh sb="14" eb="15">
      <t>ツカ</t>
    </rPh>
    <rPh sb="17" eb="19">
      <t>スウチ</t>
    </rPh>
    <rPh sb="20" eb="23">
      <t>ゼッタイチ</t>
    </rPh>
    <rPh sb="26" eb="27">
      <t>モト</t>
    </rPh>
    <rPh sb="31" eb="34">
      <t>ヘイホウコン</t>
    </rPh>
    <rPh sb="35" eb="36">
      <t>モト</t>
    </rPh>
    <phoneticPr fontId="1"/>
  </si>
  <si>
    <t>割り算の余りを求める</t>
    <rPh sb="0" eb="1">
      <t>ワ</t>
    </rPh>
    <rPh sb="2" eb="3">
      <t>ザン</t>
    </rPh>
    <rPh sb="4" eb="5">
      <t>アマ</t>
    </rPh>
    <rPh sb="7" eb="8">
      <t>モト</t>
    </rPh>
    <phoneticPr fontId="1"/>
  </si>
  <si>
    <t>除数</t>
    <rPh sb="0" eb="2">
      <t>ジョスウ</t>
    </rPh>
    <phoneticPr fontId="1"/>
  </si>
  <si>
    <t>余り</t>
    <rPh sb="0" eb="1">
      <t>アマ</t>
    </rPh>
    <phoneticPr fontId="1"/>
  </si>
  <si>
    <t>←「-6あまり-4」という計算結果を意味しています</t>
    <rPh sb="13" eb="15">
      <t>ケイサン</t>
    </rPh>
    <rPh sb="15" eb="17">
      <t>ケッカ</t>
    </rPh>
    <rPh sb="18" eb="20">
      <t>イミ</t>
    </rPh>
    <phoneticPr fontId="1"/>
  </si>
  <si>
    <t>←「-10あまり2」という計算結果を意味しています</t>
    <rPh sb="13" eb="15">
      <t>ケイサン</t>
    </rPh>
    <rPh sb="15" eb="17">
      <t>ケッカ</t>
    </rPh>
    <rPh sb="18" eb="20">
      <t>イミ</t>
    </rPh>
    <phoneticPr fontId="1"/>
  </si>
  <si>
    <t>←余りが出ないので、0です</t>
    <rPh sb="1" eb="2">
      <t>アマ</t>
    </rPh>
    <rPh sb="4" eb="5">
      <t>デ</t>
    </rPh>
    <phoneticPr fontId="1"/>
  </si>
  <si>
    <t>シャンプー発送日一覧</t>
    <rPh sb="5" eb="7">
      <t>ハッソウ</t>
    </rPh>
    <rPh sb="7" eb="8">
      <t>ヒ</t>
    </rPh>
    <rPh sb="8" eb="10">
      <t>イチラン</t>
    </rPh>
    <phoneticPr fontId="1"/>
  </si>
  <si>
    <t>注文受付日</t>
    <rPh sb="0" eb="2">
      <t>チュウモン</t>
    </rPh>
    <rPh sb="2" eb="5">
      <t>ウケツケビ</t>
    </rPh>
    <phoneticPr fontId="1"/>
  </si>
  <si>
    <t>エクセル美容院</t>
    <rPh sb="4" eb="7">
      <t>ビヨウイン</t>
    </rPh>
    <phoneticPr fontId="1"/>
  </si>
  <si>
    <t>サロンドオフィス</t>
    <phoneticPr fontId="1"/>
  </si>
  <si>
    <t>ヘアサロンEXE</t>
    <phoneticPr fontId="1"/>
  </si>
  <si>
    <t>祭日</t>
    <rPh sb="0" eb="2">
      <t>サイジツ</t>
    </rPh>
    <phoneticPr fontId="1"/>
  </si>
  <si>
    <t>この例では、週末番号を13（火曜日のみを休日とする）として発送予定日を計算しています。</t>
    <rPh sb="2" eb="3">
      <t>レイ</t>
    </rPh>
    <rPh sb="6" eb="8">
      <t>シュウマツ</t>
    </rPh>
    <rPh sb="8" eb="10">
      <t>バンゴウ</t>
    </rPh>
    <rPh sb="14" eb="17">
      <t>カヨウビ</t>
    </rPh>
    <rPh sb="20" eb="22">
      <t>キュウジツ</t>
    </rPh>
    <rPh sb="29" eb="31">
      <t>ハッソウ</t>
    </rPh>
    <rPh sb="31" eb="33">
      <t>ヨテイ</t>
    </rPh>
    <rPh sb="33" eb="34">
      <t>ビ</t>
    </rPh>
    <rPh sb="35" eb="37">
      <t>ケイサン</t>
    </rPh>
    <phoneticPr fontId="1"/>
  </si>
  <si>
    <t>誕生日の曜日を調べる</t>
    <rPh sb="0" eb="3">
      <t>タンジョウビ</t>
    </rPh>
    <rPh sb="4" eb="6">
      <t>ヨウビ</t>
    </rPh>
    <rPh sb="7" eb="8">
      <t>シラ</t>
    </rPh>
    <phoneticPr fontId="1"/>
  </si>
  <si>
    <t>名前</t>
    <rPh sb="0" eb="2">
      <t>ナマエ</t>
    </rPh>
    <phoneticPr fontId="1"/>
  </si>
  <si>
    <t>誕生日</t>
    <rPh sb="0" eb="3">
      <t>タンジョウビ</t>
    </rPh>
    <phoneticPr fontId="1"/>
  </si>
  <si>
    <t>曜日</t>
    <rPh sb="0" eb="2">
      <t>ヨウビ</t>
    </rPh>
    <phoneticPr fontId="1"/>
  </si>
  <si>
    <t>木崎洋平</t>
    <rPh sb="0" eb="2">
      <t>キザキ</t>
    </rPh>
    <rPh sb="2" eb="4">
      <t>ヨウヘイ</t>
    </rPh>
    <phoneticPr fontId="1"/>
  </si>
  <si>
    <t>大原竜太</t>
    <rPh sb="0" eb="2">
      <t>オオハラ</t>
    </rPh>
    <rPh sb="2" eb="4">
      <t>リュウタ</t>
    </rPh>
    <phoneticPr fontId="1"/>
  </si>
  <si>
    <t>高木美恵</t>
    <rPh sb="0" eb="2">
      <t>タカキ</t>
    </rPh>
    <rPh sb="2" eb="4">
      <t>ミエ</t>
    </rPh>
    <phoneticPr fontId="1"/>
  </si>
  <si>
    <t>←WEEKDAY関数で曜日を調べ、TEXT関数を使って日本語で曜日を表示しています。</t>
    <rPh sb="8" eb="10">
      <t>カンスウ</t>
    </rPh>
    <rPh sb="11" eb="13">
      <t>ヨウビ</t>
    </rPh>
    <rPh sb="14" eb="15">
      <t>シラ</t>
    </rPh>
    <rPh sb="21" eb="23">
      <t>カンスウ</t>
    </rPh>
    <rPh sb="24" eb="25">
      <t>ツカ</t>
    </rPh>
    <rPh sb="27" eb="30">
      <t>ニホンゴ</t>
    </rPh>
    <rPh sb="31" eb="33">
      <t>ヨウビ</t>
    </rPh>
    <rPh sb="34" eb="36">
      <t>ヒョウジ</t>
    </rPh>
    <phoneticPr fontId="1"/>
  </si>
  <si>
    <t>学習期間の記録</t>
    <rPh sb="0" eb="2">
      <t>ガクシュウ</t>
    </rPh>
    <rPh sb="2" eb="4">
      <t>キカン</t>
    </rPh>
    <rPh sb="5" eb="7">
      <t>キロク</t>
    </rPh>
    <phoneticPr fontId="1"/>
  </si>
  <si>
    <t>章</t>
    <rPh sb="0" eb="1">
      <t>ショウ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</si>
  <si>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</si>
  <si>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</si>
  <si>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日数</t>
    <rPh sb="0" eb="2">
      <t>ニッスウ</t>
    </rPh>
    <phoneticPr fontId="1"/>
  </si>
  <si>
    <t>←DAYS関数を使って、各章の学習期間を計算しています。</t>
    <rPh sb="5" eb="7">
      <t>カンスウ</t>
    </rPh>
    <rPh sb="8" eb="9">
      <t>ツカ</t>
    </rPh>
    <rPh sb="12" eb="14">
      <t>カクショウ</t>
    </rPh>
    <rPh sb="15" eb="17">
      <t>ガクシュウ</t>
    </rPh>
    <rPh sb="17" eb="19">
      <t>キカン</t>
    </rPh>
    <rPh sb="20" eb="22">
      <t>ケイサン</t>
    </rPh>
    <phoneticPr fontId="1"/>
  </si>
  <si>
    <t>期末試験の成績と判定</t>
    <rPh sb="0" eb="2">
      <t>キマツ</t>
    </rPh>
    <rPh sb="2" eb="4">
      <t>シケン</t>
    </rPh>
    <rPh sb="5" eb="7">
      <t>セイセキ</t>
    </rPh>
    <rPh sb="8" eb="10">
      <t>ハンテイ</t>
    </rPh>
    <phoneticPr fontId="1"/>
  </si>
  <si>
    <t>学生番号</t>
    <rPh sb="0" eb="2">
      <t>ガクセイ</t>
    </rPh>
    <rPh sb="2" eb="4">
      <t>バンゴウ</t>
    </rPh>
    <phoneticPr fontId="1"/>
  </si>
  <si>
    <t>判定</t>
    <rPh sb="0" eb="2">
      <t>ハンテイ</t>
    </rPh>
    <phoneticPr fontId="1"/>
  </si>
  <si>
    <t>判定基準</t>
    <rPh sb="0" eb="2">
      <t>ハンテイ</t>
    </rPh>
    <rPh sb="2" eb="4">
      <t>キジュン</t>
    </rPh>
    <phoneticPr fontId="1"/>
  </si>
  <si>
    <t>60点以上</t>
    <rPh sb="2" eb="5">
      <t>テンイジョウ</t>
    </rPh>
    <phoneticPr fontId="1"/>
  </si>
  <si>
    <t>合格</t>
    <rPh sb="0" eb="2">
      <t>ゴウカク</t>
    </rPh>
    <phoneticPr fontId="1"/>
  </si>
  <si>
    <t>←IF関数とISBLANK関数を使って、60点以上を合格とし、「得点」のセルが空白だった場合は判定に「未受験」と表示するようにしています。</t>
    <rPh sb="3" eb="5">
      <t>カンスウ</t>
    </rPh>
    <rPh sb="13" eb="15">
      <t>カンスウ</t>
    </rPh>
    <rPh sb="16" eb="17">
      <t>ツカ</t>
    </rPh>
    <rPh sb="22" eb="23">
      <t>テン</t>
    </rPh>
    <rPh sb="23" eb="25">
      <t>イジョウ</t>
    </rPh>
    <rPh sb="26" eb="28">
      <t>ゴウカク</t>
    </rPh>
    <rPh sb="32" eb="34">
      <t>トクテン</t>
    </rPh>
    <rPh sb="39" eb="41">
      <t>クウハク</t>
    </rPh>
    <rPh sb="44" eb="46">
      <t>バアイ</t>
    </rPh>
    <rPh sb="47" eb="49">
      <t>ハンテイ</t>
    </rPh>
    <rPh sb="51" eb="52">
      <t>ミ</t>
    </rPh>
    <rPh sb="52" eb="54">
      <t>ジュケン</t>
    </rPh>
    <rPh sb="56" eb="58">
      <t>ヒョウジ</t>
    </rPh>
    <phoneticPr fontId="1"/>
  </si>
  <si>
    <t>旧部署名</t>
    <rPh sb="0" eb="3">
      <t>キュウブショ</t>
    </rPh>
    <rPh sb="3" eb="4">
      <t>メイ</t>
    </rPh>
    <phoneticPr fontId="1"/>
  </si>
  <si>
    <t>新部署名</t>
    <rPh sb="0" eb="3">
      <t>シンブショ</t>
    </rPh>
    <rPh sb="3" eb="4">
      <t>メイ</t>
    </rPh>
    <phoneticPr fontId="1"/>
  </si>
  <si>
    <t>渡部仁</t>
    <rPh sb="0" eb="2">
      <t>ワタベ</t>
    </rPh>
    <rPh sb="2" eb="3">
      <t>ヒトシ</t>
    </rPh>
    <phoneticPr fontId="1"/>
  </si>
  <si>
    <t>総務部総務課</t>
    <rPh sb="0" eb="2">
      <t>ソウム</t>
    </rPh>
    <rPh sb="2" eb="3">
      <t>ブ</t>
    </rPh>
    <rPh sb="3" eb="6">
      <t>ソウムカ</t>
    </rPh>
    <phoneticPr fontId="1"/>
  </si>
  <si>
    <t>田辺篤志</t>
    <rPh sb="0" eb="2">
      <t>タナベ</t>
    </rPh>
    <rPh sb="2" eb="4">
      <t>アツシ</t>
    </rPh>
    <phoneticPr fontId="1"/>
  </si>
  <si>
    <t>総務部人事課</t>
    <rPh sb="0" eb="2">
      <t>ソウム</t>
    </rPh>
    <rPh sb="2" eb="3">
      <t>ブ</t>
    </rPh>
    <rPh sb="3" eb="6">
      <t>ジンジカ</t>
    </rPh>
    <phoneticPr fontId="1"/>
  </si>
  <si>
    <t>片岡美紀子</t>
    <rPh sb="0" eb="2">
      <t>カタオカ</t>
    </rPh>
    <rPh sb="2" eb="5">
      <t>ミキコ</t>
    </rPh>
    <phoneticPr fontId="1"/>
  </si>
  <si>
    <t>企画営業部営業課</t>
    <rPh sb="0" eb="2">
      <t>キカク</t>
    </rPh>
    <rPh sb="2" eb="4">
      <t>エイギョウ</t>
    </rPh>
    <rPh sb="4" eb="5">
      <t>ブ</t>
    </rPh>
    <rPh sb="5" eb="8">
      <t>エイギョウカ</t>
    </rPh>
    <phoneticPr fontId="1"/>
  </si>
  <si>
    <t>←2番目に出てくる「総務」という文字列を、「経理」に置き換えています。</t>
    <rPh sb="2" eb="4">
      <t>バンメ</t>
    </rPh>
    <rPh sb="5" eb="6">
      <t>デ</t>
    </rPh>
    <rPh sb="10" eb="12">
      <t>ソウム</t>
    </rPh>
    <rPh sb="16" eb="19">
      <t>モジレツ</t>
    </rPh>
    <rPh sb="22" eb="24">
      <t>ケイリ</t>
    </rPh>
    <rPh sb="26" eb="27">
      <t>オ</t>
    </rPh>
    <rPh sb="28" eb="29">
      <t>カ</t>
    </rPh>
    <phoneticPr fontId="1"/>
  </si>
  <si>
    <t>←「総務」という文字列が一度しか出てこない場合は、置き換えられません。</t>
    <rPh sb="2" eb="4">
      <t>ソウム</t>
    </rPh>
    <rPh sb="8" eb="11">
      <t>モジレツ</t>
    </rPh>
    <rPh sb="12" eb="14">
      <t>イチド</t>
    </rPh>
    <rPh sb="16" eb="17">
      <t>デ</t>
    </rPh>
    <rPh sb="21" eb="23">
      <t>バアイ</t>
    </rPh>
    <rPh sb="25" eb="26">
      <t>オ</t>
    </rPh>
    <rPh sb="27" eb="28">
      <t>カ</t>
    </rPh>
    <phoneticPr fontId="1"/>
  </si>
  <si>
    <t>エクセル美容室料金表</t>
    <rPh sb="4" eb="6">
      <t>ビヨウ</t>
    </rPh>
    <rPh sb="6" eb="7">
      <t>シツ</t>
    </rPh>
    <rPh sb="7" eb="9">
      <t>リョウキン</t>
    </rPh>
    <rPh sb="9" eb="10">
      <t>ヒョウ</t>
    </rPh>
    <phoneticPr fontId="1"/>
  </si>
  <si>
    <t>長さ</t>
    <rPh sb="0" eb="1">
      <t>ナガ</t>
    </rPh>
    <phoneticPr fontId="1"/>
  </si>
  <si>
    <t>カット</t>
    <phoneticPr fontId="1"/>
  </si>
  <si>
    <t>カット＋パーマ</t>
    <phoneticPr fontId="1"/>
  </si>
  <si>
    <t>カット＋カラー</t>
    <phoneticPr fontId="1"/>
  </si>
  <si>
    <t>ショート</t>
    <phoneticPr fontId="1"/>
  </si>
  <si>
    <t>ミディアム</t>
    <phoneticPr fontId="1"/>
  </si>
  <si>
    <t>ロング</t>
    <phoneticPr fontId="1"/>
  </si>
  <si>
    <t>メニュー</t>
    <phoneticPr fontId="1"/>
  </si>
  <si>
    <t>ミディアム</t>
    <phoneticPr fontId="1"/>
  </si>
  <si>
    <t>料金</t>
    <rPh sb="0" eb="2">
      <t>リョウキン</t>
    </rPh>
    <phoneticPr fontId="1"/>
  </si>
  <si>
    <t>←セルB3～D5の範囲の中で、「ミディアム」の行と、「カット＋カラー」の列が交わる位置にあるセルの内容を表示しています。</t>
    <rPh sb="9" eb="11">
      <t>ハンイ</t>
    </rPh>
    <rPh sb="12" eb="13">
      <t>ナカ</t>
    </rPh>
    <rPh sb="23" eb="24">
      <t>ギョウ</t>
    </rPh>
    <rPh sb="36" eb="37">
      <t>レツ</t>
    </rPh>
    <rPh sb="38" eb="39">
      <t>マジ</t>
    </rPh>
    <rPh sb="41" eb="43">
      <t>イチ</t>
    </rPh>
    <rPh sb="49" eb="51">
      <t>ナイヨウ</t>
    </rPh>
    <rPh sb="52" eb="54">
      <t>ヒョウジ</t>
    </rPh>
    <phoneticPr fontId="1"/>
  </si>
  <si>
    <t>部署名（改行なし）</t>
    <rPh sb="0" eb="2">
      <t>ブショ</t>
    </rPh>
    <rPh sb="2" eb="3">
      <t>メイ</t>
    </rPh>
    <rPh sb="4" eb="6">
      <t>カイギョウ</t>
    </rPh>
    <phoneticPr fontId="1"/>
  </si>
  <si>
    <t>総務部
総務課</t>
    <rPh sb="0" eb="2">
      <t>ソウム</t>
    </rPh>
    <rPh sb="2" eb="3">
      <t>ブ</t>
    </rPh>
    <rPh sb="4" eb="7">
      <t>ソウムカ</t>
    </rPh>
    <phoneticPr fontId="1"/>
  </si>
  <si>
    <t>総務部
経理2課</t>
    <rPh sb="0" eb="2">
      <t>ソウム</t>
    </rPh>
    <rPh sb="2" eb="3">
      <t>ブ</t>
    </rPh>
    <rPh sb="4" eb="6">
      <t>ケイリ</t>
    </rPh>
    <rPh sb="7" eb="8">
      <t>カ</t>
    </rPh>
    <phoneticPr fontId="1"/>
  </si>
  <si>
    <t>経営企画部
経営戦略課</t>
    <rPh sb="0" eb="2">
      <t>ケイエイ</t>
    </rPh>
    <rPh sb="2" eb="4">
      <t>キカク</t>
    </rPh>
    <rPh sb="4" eb="5">
      <t>ブ</t>
    </rPh>
    <rPh sb="6" eb="8">
      <t>ケイエイ</t>
    </rPh>
    <rPh sb="8" eb="10">
      <t>センリャク</t>
    </rPh>
    <rPh sb="10" eb="11">
      <t>カ</t>
    </rPh>
    <phoneticPr fontId="1"/>
  </si>
  <si>
    <t>人事部
人材育成課</t>
    <rPh sb="0" eb="2">
      <t>ジンジ</t>
    </rPh>
    <rPh sb="2" eb="3">
      <t>ブ</t>
    </rPh>
    <rPh sb="4" eb="6">
      <t>ジンザイ</t>
    </rPh>
    <rPh sb="6" eb="8">
      <t>イクセイ</t>
    </rPh>
    <rPh sb="8" eb="9">
      <t>カ</t>
    </rPh>
    <phoneticPr fontId="1"/>
  </si>
  <si>
    <t>←CLEAN関数を使って、セル内の改行を取り除いています。</t>
    <rPh sb="6" eb="8">
      <t>カンスウ</t>
    </rPh>
    <rPh sb="9" eb="10">
      <t>ツカ</t>
    </rPh>
    <rPh sb="15" eb="16">
      <t>ナイ</t>
    </rPh>
    <rPh sb="17" eb="19">
      <t>カイギョウ</t>
    </rPh>
    <rPh sb="20" eb="21">
      <t>ト</t>
    </rPh>
    <rPh sb="22" eb="23">
      <t>ノゾ</t>
    </rPh>
    <phoneticPr fontId="1"/>
  </si>
  <si>
    <t>←DAVERAGE関数を使って、「えびす川産業」の「用紙」に関する注文1回あたりの売上平均を求めています。</t>
    <rPh sb="9" eb="11">
      <t>カンスウ</t>
    </rPh>
    <rPh sb="12" eb="13">
      <t>ツカ</t>
    </rPh>
    <rPh sb="20" eb="21">
      <t>カワ</t>
    </rPh>
    <rPh sb="21" eb="23">
      <t>サンギョウ</t>
    </rPh>
    <rPh sb="26" eb="28">
      <t>ヨウシ</t>
    </rPh>
    <rPh sb="30" eb="31">
      <t>カン</t>
    </rPh>
    <rPh sb="33" eb="35">
      <t>チュウモン</t>
    </rPh>
    <rPh sb="36" eb="37">
      <t>カイ</t>
    </rPh>
    <rPh sb="41" eb="43">
      <t>ウリアゲ</t>
    </rPh>
    <rPh sb="43" eb="45">
      <t>ヘイキン</t>
    </rPh>
    <rPh sb="46" eb="47">
      <t>モト</t>
    </rPh>
    <phoneticPr fontId="1"/>
  </si>
  <si>
    <t>商品名</t>
    <rPh sb="0" eb="3">
      <t>ショウヒンメイ</t>
    </rPh>
    <phoneticPr fontId="1"/>
  </si>
  <si>
    <t>値下げ前価格</t>
    <rPh sb="0" eb="2">
      <t>ネサ</t>
    </rPh>
    <rPh sb="3" eb="4">
      <t>マエ</t>
    </rPh>
    <rPh sb="4" eb="6">
      <t>カカク</t>
    </rPh>
    <phoneticPr fontId="1"/>
  </si>
  <si>
    <t>値下げ後価格</t>
    <rPh sb="0" eb="2">
      <t>ネサ</t>
    </rPh>
    <rPh sb="3" eb="4">
      <t>アト</t>
    </rPh>
    <rPh sb="4" eb="6">
      <t>カカク</t>
    </rPh>
    <phoneticPr fontId="1"/>
  </si>
  <si>
    <t>充電ケーブル</t>
    <rPh sb="0" eb="2">
      <t>ジュウデン</t>
    </rPh>
    <phoneticPr fontId="1"/>
  </si>
  <si>
    <t>卓上ホルダー</t>
    <rPh sb="0" eb="2">
      <t>タクジョウ</t>
    </rPh>
    <phoneticPr fontId="1"/>
  </si>
  <si>
    <t>スマホケース</t>
    <phoneticPr fontId="1"/>
  </si>
  <si>
    <t>←FLOOR関数を使って、価格を切り捨てて500の倍数にしています。</t>
    <rPh sb="6" eb="8">
      <t>カンスウ</t>
    </rPh>
    <rPh sb="9" eb="10">
      <t>ツカ</t>
    </rPh>
    <rPh sb="13" eb="15">
      <t>カカク</t>
    </rPh>
    <rPh sb="16" eb="17">
      <t>キ</t>
    </rPh>
    <rPh sb="18" eb="19">
      <t>ス</t>
    </rPh>
    <rPh sb="25" eb="27">
      <t>バイスウ</t>
    </rPh>
    <phoneticPr fontId="1"/>
  </si>
  <si>
    <t>値下げ後価格一覧</t>
    <rPh sb="0" eb="2">
      <t>ネサ</t>
    </rPh>
    <rPh sb="3" eb="4">
      <t>アト</t>
    </rPh>
    <rPh sb="4" eb="6">
      <t>カカク</t>
    </rPh>
    <rPh sb="6" eb="8">
      <t>イチラン</t>
    </rPh>
    <phoneticPr fontId="1"/>
  </si>
  <si>
    <t>時刻</t>
    <rPh sb="0" eb="2">
      <t>ジコク</t>
    </rPh>
    <phoneticPr fontId="1"/>
  </si>
  <si>
    <t>シリアル値</t>
    <rPh sb="4" eb="5">
      <t>アタイ</t>
    </rPh>
    <phoneticPr fontId="1"/>
  </si>
  <si>
    <t>8時30分25秒</t>
    <rPh sb="1" eb="2">
      <t>ジ</t>
    </rPh>
    <rPh sb="4" eb="5">
      <t>フン</t>
    </rPh>
    <rPh sb="7" eb="8">
      <t>ビョウ</t>
    </rPh>
    <phoneticPr fontId="1"/>
  </si>
  <si>
    <t>12:44:58</t>
    <phoneticPr fontId="1"/>
  </si>
  <si>
    <t>11:55 PM</t>
    <phoneticPr fontId="1"/>
  </si>
  <si>
    <t>←TIMEVALUE関数を使って時刻文字列をシリアル値にしました。A列では時刻が文字列として入力されています。</t>
    <rPh sb="10" eb="12">
      <t>カンスウ</t>
    </rPh>
    <rPh sb="13" eb="14">
      <t>ツカ</t>
    </rPh>
    <rPh sb="16" eb="18">
      <t>ジコク</t>
    </rPh>
    <rPh sb="18" eb="21">
      <t>モジレツ</t>
    </rPh>
    <rPh sb="26" eb="27">
      <t>チ</t>
    </rPh>
    <rPh sb="34" eb="35">
      <t>レツ</t>
    </rPh>
    <rPh sb="37" eb="39">
      <t>ジコク</t>
    </rPh>
    <rPh sb="40" eb="43">
      <t>モジレツ</t>
    </rPh>
    <rPh sb="46" eb="48">
      <t>ニュウリョク</t>
    </rPh>
    <phoneticPr fontId="1"/>
  </si>
  <si>
    <t>シリアル値</t>
    <rPh sb="4" eb="5">
      <t>チ</t>
    </rPh>
    <phoneticPr fontId="1"/>
  </si>
  <si>
    <t>2016年10月5日</t>
    <rPh sb="4" eb="5">
      <t>ネン</t>
    </rPh>
    <rPh sb="7" eb="8">
      <t>ガツ</t>
    </rPh>
    <rPh sb="9" eb="10">
      <t>ニチ</t>
    </rPh>
    <phoneticPr fontId="1"/>
  </si>
  <si>
    <t>2016/11/15</t>
    <phoneticPr fontId="1"/>
  </si>
  <si>
    <t>2017年2月29日</t>
    <rPh sb="4" eb="5">
      <t>ネン</t>
    </rPh>
    <rPh sb="6" eb="7">
      <t>ガツ</t>
    </rPh>
    <rPh sb="9" eb="10">
      <t>ニチ</t>
    </rPh>
    <phoneticPr fontId="1"/>
  </si>
  <si>
    <t>←文字列を直接引数に指定する場合は、「"」で囲みます。</t>
    <rPh sb="1" eb="4">
      <t>モジレツ</t>
    </rPh>
    <rPh sb="5" eb="7">
      <t>チョクセツ</t>
    </rPh>
    <rPh sb="7" eb="9">
      <t>ヒキスウ</t>
    </rPh>
    <rPh sb="10" eb="12">
      <t>シテイ</t>
    </rPh>
    <rPh sb="14" eb="16">
      <t>バアイ</t>
    </rPh>
    <rPh sb="22" eb="23">
      <t>カコ</t>
    </rPh>
    <phoneticPr fontId="1"/>
  </si>
  <si>
    <t>←DATEVALUE関数を使って日付文字列をシリアル値にしました。A列では日付が文字列として入力されています。</t>
    <rPh sb="10" eb="12">
      <t>カンスウ</t>
    </rPh>
    <rPh sb="13" eb="14">
      <t>ツカ</t>
    </rPh>
    <rPh sb="16" eb="18">
      <t>ヒヅケ</t>
    </rPh>
    <rPh sb="18" eb="21">
      <t>モジレツ</t>
    </rPh>
    <rPh sb="26" eb="27">
      <t>チ</t>
    </rPh>
    <rPh sb="34" eb="35">
      <t>レツ</t>
    </rPh>
    <rPh sb="37" eb="39">
      <t>ヒヅケ</t>
    </rPh>
    <rPh sb="40" eb="43">
      <t>モジレツ</t>
    </rPh>
    <rPh sb="46" eb="48">
      <t>ニュウリョク</t>
    </rPh>
    <phoneticPr fontId="1"/>
  </si>
  <si>
    <t>←存在しない日付を引数に指定するとエラーになります。</t>
    <rPh sb="1" eb="3">
      <t>ソンザイ</t>
    </rPh>
    <rPh sb="6" eb="8">
      <t>ヒヅケ</t>
    </rPh>
    <rPh sb="9" eb="11">
      <t>ヒキスウ</t>
    </rPh>
    <rPh sb="12" eb="14">
      <t>シテイ</t>
    </rPh>
    <phoneticPr fontId="1"/>
  </si>
  <si>
    <t>氏名</t>
    <rPh sb="0" eb="2">
      <t>シメイ</t>
    </rPh>
    <phoneticPr fontId="1"/>
  </si>
  <si>
    <t>旧部署名</t>
    <rPh sb="0" eb="3">
      <t>キュウブショ</t>
    </rPh>
    <rPh sb="3" eb="4">
      <t>メイ</t>
    </rPh>
    <phoneticPr fontId="1"/>
  </si>
  <si>
    <t>新部署名</t>
    <rPh sb="0" eb="3">
      <t>シンブショ</t>
    </rPh>
    <rPh sb="3" eb="4">
      <t>メイ</t>
    </rPh>
    <phoneticPr fontId="1"/>
  </si>
  <si>
    <t>渡部仁</t>
    <rPh sb="0" eb="2">
      <t>ワタナベ</t>
    </rPh>
    <rPh sb="2" eb="3">
      <t>ヒトシ</t>
    </rPh>
    <phoneticPr fontId="1"/>
  </si>
  <si>
    <t>田辺篤志</t>
    <rPh sb="0" eb="2">
      <t>タナベ</t>
    </rPh>
    <rPh sb="2" eb="4">
      <t>アツシ</t>
    </rPh>
    <phoneticPr fontId="1"/>
  </si>
  <si>
    <t>片岡美紀子</t>
    <rPh sb="0" eb="2">
      <t>カタオカ</t>
    </rPh>
    <rPh sb="2" eb="5">
      <t>ミキコ</t>
    </rPh>
    <phoneticPr fontId="1"/>
  </si>
  <si>
    <t>総務部総務課</t>
    <rPh sb="0" eb="2">
      <t>ソウム</t>
    </rPh>
    <rPh sb="2" eb="3">
      <t>ブ</t>
    </rPh>
    <rPh sb="3" eb="6">
      <t>ソウムカ</t>
    </rPh>
    <phoneticPr fontId="1"/>
  </si>
  <si>
    <t>総務部人事課</t>
    <rPh sb="0" eb="2">
      <t>ソウム</t>
    </rPh>
    <rPh sb="2" eb="3">
      <t>ブ</t>
    </rPh>
    <rPh sb="3" eb="6">
      <t>ジンジカ</t>
    </rPh>
    <phoneticPr fontId="1"/>
  </si>
  <si>
    <t>企画営業部営業課</t>
    <rPh sb="0" eb="2">
      <t>キカク</t>
    </rPh>
    <rPh sb="2" eb="4">
      <t>エイギョウ</t>
    </rPh>
    <rPh sb="4" eb="5">
      <t>ブ</t>
    </rPh>
    <rPh sb="5" eb="8">
      <t>エイギョウカ</t>
    </rPh>
    <phoneticPr fontId="1"/>
  </si>
  <si>
    <t>←REPLACE関数を使って、4文字目から2文字分（「総務課」の「総務」）を「経理」に置き換えました</t>
    <rPh sb="8" eb="10">
      <t>カンスウ</t>
    </rPh>
    <rPh sb="11" eb="12">
      <t>ツカ</t>
    </rPh>
    <rPh sb="16" eb="19">
      <t>モジメ</t>
    </rPh>
    <rPh sb="22" eb="25">
      <t>モジブン</t>
    </rPh>
    <rPh sb="27" eb="30">
      <t>ソウムカ</t>
    </rPh>
    <rPh sb="33" eb="35">
      <t>ソウム</t>
    </rPh>
    <rPh sb="39" eb="41">
      <t>ケイリ</t>
    </rPh>
    <rPh sb="43" eb="44">
      <t>オ</t>
    </rPh>
    <rPh sb="45" eb="46">
      <t>カ</t>
    </rPh>
    <phoneticPr fontId="1"/>
  </si>
  <si>
    <t>←6文字目から2文字分（「営業」）を「企画開発」に置き換えました。文字数が違う文字列に置き換えることもできます。</t>
    <rPh sb="2" eb="5">
      <t>モジメ</t>
    </rPh>
    <rPh sb="8" eb="11">
      <t>モジブン</t>
    </rPh>
    <rPh sb="13" eb="15">
      <t>エイギョウ</t>
    </rPh>
    <rPh sb="19" eb="21">
      <t>キカク</t>
    </rPh>
    <rPh sb="21" eb="23">
      <t>カイハツ</t>
    </rPh>
    <rPh sb="25" eb="26">
      <t>オ</t>
    </rPh>
    <rPh sb="27" eb="28">
      <t>カ</t>
    </rPh>
    <rPh sb="33" eb="36">
      <t>モジスウ</t>
    </rPh>
    <rPh sb="37" eb="38">
      <t>チガ</t>
    </rPh>
    <rPh sb="39" eb="42">
      <t>モジレツ</t>
    </rPh>
    <rPh sb="43" eb="44">
      <t>オ</t>
    </rPh>
    <rPh sb="45" eb="46">
      <t>カ</t>
    </rPh>
    <phoneticPr fontId="1"/>
  </si>
  <si>
    <t>文字列</t>
    <rPh sb="0" eb="3">
      <t>モジレツ</t>
    </rPh>
    <phoneticPr fontId="1"/>
  </si>
  <si>
    <t>SEKAIICHI YASASHII EXCEL</t>
    <phoneticPr fontId="1"/>
  </si>
  <si>
    <t>Sekaiichi Yasashii Excel</t>
    <phoneticPr fontId="1"/>
  </si>
  <si>
    <t>sekaiichi yasashii excel</t>
    <phoneticPr fontId="1"/>
  </si>
  <si>
    <t>探す文字列</t>
    <rPh sb="0" eb="1">
      <t>サガ</t>
    </rPh>
    <rPh sb="2" eb="5">
      <t>モジレツ</t>
    </rPh>
    <phoneticPr fontId="1"/>
  </si>
  <si>
    <t>Excel</t>
    <phoneticPr fontId="1"/>
  </si>
  <si>
    <t>EXCEL</t>
    <phoneticPr fontId="1"/>
  </si>
  <si>
    <t>SEARCH関数の結果</t>
    <rPh sb="6" eb="8">
      <t>カンスウ</t>
    </rPh>
    <rPh sb="9" eb="11">
      <t>ケッカ</t>
    </rPh>
    <phoneticPr fontId="1"/>
  </si>
  <si>
    <t>FIND関数の結果</t>
    <rPh sb="4" eb="6">
      <t>カンスウ</t>
    </rPh>
    <rPh sb="7" eb="9">
      <t>ケッカ</t>
    </rPh>
    <phoneticPr fontId="1"/>
  </si>
  <si>
    <t>Yasashii</t>
    <phoneticPr fontId="1"/>
  </si>
  <si>
    <t>←SEARCH関数では20文字目とされますが、FIND関数ではエラーになります。</t>
    <rPh sb="7" eb="9">
      <t>カンスウ</t>
    </rPh>
    <rPh sb="13" eb="16">
      <t>モジメ</t>
    </rPh>
    <rPh sb="27" eb="29">
      <t>カンスウ</t>
    </rPh>
    <phoneticPr fontId="1"/>
  </si>
  <si>
    <t>宿泊学習班分け</t>
    <rPh sb="0" eb="2">
      <t>シュクハク</t>
    </rPh>
    <rPh sb="2" eb="4">
      <t>ガクシュウ</t>
    </rPh>
    <rPh sb="4" eb="6">
      <t>ハンワ</t>
    </rPh>
    <phoneticPr fontId="1"/>
  </si>
  <si>
    <t>阿川</t>
    <rPh sb="0" eb="2">
      <t>アガワ</t>
    </rPh>
    <phoneticPr fontId="1"/>
  </si>
  <si>
    <t>石田</t>
    <rPh sb="0" eb="2">
      <t>イシダ</t>
    </rPh>
    <phoneticPr fontId="1"/>
  </si>
  <si>
    <t>宇賀神</t>
    <rPh sb="0" eb="3">
      <t>ウガジン</t>
    </rPh>
    <phoneticPr fontId="1"/>
  </si>
  <si>
    <t>江口</t>
    <rPh sb="0" eb="2">
      <t>エグチ</t>
    </rPh>
    <phoneticPr fontId="1"/>
  </si>
  <si>
    <t>小野川</t>
    <rPh sb="0" eb="3">
      <t>オノカワ</t>
    </rPh>
    <phoneticPr fontId="1"/>
  </si>
  <si>
    <t>川野</t>
    <rPh sb="0" eb="1">
      <t>カワ</t>
    </rPh>
    <rPh sb="1" eb="2">
      <t>ノ</t>
    </rPh>
    <phoneticPr fontId="1"/>
  </si>
  <si>
    <t>木下</t>
    <rPh sb="0" eb="2">
      <t>キノシタ</t>
    </rPh>
    <phoneticPr fontId="1"/>
  </si>
  <si>
    <t>久下田</t>
    <rPh sb="0" eb="3">
      <t>クゲタ</t>
    </rPh>
    <phoneticPr fontId="1"/>
  </si>
  <si>
    <t>剣持</t>
    <rPh sb="0" eb="2">
      <t>ケンモチ</t>
    </rPh>
    <phoneticPr fontId="1"/>
  </si>
  <si>
    <t>国分</t>
    <rPh sb="0" eb="2">
      <t>コクブ</t>
    </rPh>
    <phoneticPr fontId="1"/>
  </si>
  <si>
    <t>沢崎</t>
    <rPh sb="0" eb="2">
      <t>サワザキ</t>
    </rPh>
    <phoneticPr fontId="1"/>
  </si>
  <si>
    <t>篠口</t>
    <rPh sb="0" eb="2">
      <t>シノグチ</t>
    </rPh>
    <phoneticPr fontId="1"/>
  </si>
  <si>
    <t>鈴木</t>
    <rPh sb="0" eb="2">
      <t>スズキ</t>
    </rPh>
    <phoneticPr fontId="1"/>
  </si>
  <si>
    <t>摂津</t>
    <rPh sb="0" eb="2">
      <t>セッツ</t>
    </rPh>
    <phoneticPr fontId="1"/>
  </si>
  <si>
    <t>添田</t>
    <rPh sb="0" eb="2">
      <t>ソエダ</t>
    </rPh>
    <phoneticPr fontId="1"/>
  </si>
  <si>
    <t>武本</t>
    <rPh sb="0" eb="2">
      <t>タケモト</t>
    </rPh>
    <phoneticPr fontId="1"/>
  </si>
  <si>
    <t>千鳥</t>
    <rPh sb="0" eb="2">
      <t>チドリ</t>
    </rPh>
    <phoneticPr fontId="1"/>
  </si>
  <si>
    <t>都築</t>
    <rPh sb="0" eb="2">
      <t>ツヅキ</t>
    </rPh>
    <phoneticPr fontId="1"/>
  </si>
  <si>
    <t>手塚</t>
    <rPh sb="0" eb="2">
      <t>テヅカ</t>
    </rPh>
    <phoneticPr fontId="1"/>
  </si>
  <si>
    <t>遠野</t>
    <rPh sb="0" eb="2">
      <t>トオノ</t>
    </rPh>
    <phoneticPr fontId="1"/>
  </si>
  <si>
    <t>楢崎</t>
    <rPh sb="0" eb="2">
      <t>ナラザキ</t>
    </rPh>
    <phoneticPr fontId="1"/>
  </si>
  <si>
    <t>寝屋川</t>
    <rPh sb="0" eb="3">
      <t>ネヤガワ</t>
    </rPh>
    <phoneticPr fontId="1"/>
  </si>
  <si>
    <t>直方</t>
    <rPh sb="0" eb="2">
      <t>ノオガタ</t>
    </rPh>
    <phoneticPr fontId="1"/>
  </si>
  <si>
    <t>←COLUMN関数で班番号を振っています。</t>
    <rPh sb="7" eb="9">
      <t>カンスウ</t>
    </rPh>
    <rPh sb="10" eb="11">
      <t>ハン</t>
    </rPh>
    <rPh sb="11" eb="13">
      <t>バンゴウ</t>
    </rPh>
    <rPh sb="14" eb="15">
      <t>フ</t>
    </rPh>
    <phoneticPr fontId="1"/>
  </si>
  <si>
    <t>新田</t>
    <rPh sb="0" eb="2">
      <t>ニッタ</t>
    </rPh>
    <phoneticPr fontId="1"/>
  </si>
  <si>
    <t>布井</t>
    <rPh sb="0" eb="2">
      <t>ヌノイ</t>
    </rPh>
    <phoneticPr fontId="1"/>
  </si>
  <si>
    <t>数学小テスト成績</t>
    <rPh sb="0" eb="2">
      <t>スウガク</t>
    </rPh>
    <rPh sb="2" eb="3">
      <t>ショウ</t>
    </rPh>
    <rPh sb="6" eb="8">
      <t>セイセキ</t>
    </rPh>
    <phoneticPr fontId="1"/>
  </si>
  <si>
    <t>順位（RANK.EQ）</t>
    <rPh sb="0" eb="2">
      <t>ジュンイ</t>
    </rPh>
    <phoneticPr fontId="1"/>
  </si>
  <si>
    <t>順位（RANK.AVG）</t>
    <rPh sb="0" eb="2">
      <t>ジュンイ</t>
    </rPh>
    <phoneticPr fontId="1"/>
  </si>
  <si>
    <t>点数</t>
    <rPh sb="0" eb="2">
      <t>テンスウ</t>
    </rPh>
    <phoneticPr fontId="1"/>
  </si>
  <si>
    <t>←6位（75点）が2人いるので、6位と7位の平均の6.5が順位として表示されています。</t>
    <rPh sb="2" eb="3">
      <t>イ</t>
    </rPh>
    <rPh sb="6" eb="7">
      <t>テン</t>
    </rPh>
    <rPh sb="10" eb="11">
      <t>ニン</t>
    </rPh>
    <rPh sb="17" eb="18">
      <t>イ</t>
    </rPh>
    <rPh sb="20" eb="21">
      <t>イ</t>
    </rPh>
    <rPh sb="22" eb="24">
      <t>ヘイキン</t>
    </rPh>
    <rPh sb="29" eb="31">
      <t>ジュンイ</t>
    </rPh>
    <rPh sb="34" eb="36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</si>
</sst>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&quot;¥&quot;#,##0_);[Red]\(&quot;¥&quot;#,##0\)"/>
    <numFmt numFmtId="177" formatCode="[$-F400]h:mm:ss\ AM/PM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C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 diagonalUp="1">
      <left/>
      <right/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5" borderId="1" xfId="0" applyFill="1" applyBorder="1">
      <alignment vertical="center"/>
    </xf>
    <xf numFmtId="0" fontId="0" fillId="3" borderId="1" xfId="0" applyFill="1" applyBorder="1">
      <alignment vertical="center"/>
    </xf>
    <xf numFmtId="176" fontId="0" fillId="0" borderId="1" xfId="0" applyNumberFormat="1" applyBorder="1">
      <alignment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9" borderId="1" xfId="0" applyFill="1" applyBorder="1">
      <alignment vertical="center"/>
    </xf>
    <xf numFmtId="56" fontId="0" fillId="0" borderId="1" xfId="0" applyNumberFormat="1" applyBorder="1">
      <alignment vertical="center"/>
    </xf>
    <xf numFmtId="20" fontId="0" fillId="0" borderId="1" xfId="0" applyNumberFormat="1" applyBorder="1">
      <alignment vertical="center"/>
    </xf>
    <xf numFmtId="0" fontId="0" fillId="11" borderId="1" xfId="0" applyFill="1" applyBorder="1">
      <alignment vertical="center"/>
    </xf>
    <xf numFmtId="177" fontId="0" fillId="0" borderId="1" xfId="0" applyNumberFormat="1" applyBorder="1">
      <alignment vertical="center"/>
    </xf>
    <xf numFmtId="0" fontId="0" fillId="12" borderId="1" xfId="0" applyFill="1" applyBorder="1">
      <alignment vertical="center"/>
    </xf>
    <xf numFmtId="0" fontId="0" fillId="1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7" borderId="2" xfId="0" applyFill="1" applyBorder="1">
      <alignment vertical="center"/>
    </xf>
    <xf numFmtId="14" fontId="0" fillId="0" borderId="0" xfId="0" applyNumberFormat="1">
      <alignment vertical="center"/>
    </xf>
    <xf numFmtId="0" fontId="0" fillId="9" borderId="2" xfId="0" applyFill="1" applyBorder="1" applyAlignment="1">
      <alignment horizontal="center" vertical="center"/>
    </xf>
    <xf numFmtId="0" fontId="0" fillId="14" borderId="2" xfId="0" applyFill="1" applyBorder="1">
      <alignment vertical="center"/>
    </xf>
    <xf numFmtId="0" fontId="0" fillId="0" borderId="0" xfId="0" applyNumberFormat="1">
      <alignment vertical="center"/>
    </xf>
    <xf numFmtId="0" fontId="0" fillId="9" borderId="1" xfId="0" applyFill="1" applyBorder="1" applyAlignment="1">
      <alignment vertical="center"/>
    </xf>
    <xf numFmtId="14" fontId="0" fillId="0" borderId="3" xfId="0" applyNumberFormat="1" applyBorder="1">
      <alignment vertical="center"/>
    </xf>
    <xf numFmtId="0" fontId="0" fillId="0" borderId="3" xfId="0" applyNumberFormat="1" applyBorder="1">
      <alignment vertical="center"/>
    </xf>
    <xf numFmtId="0" fontId="0" fillId="10" borderId="2" xfId="0" applyFill="1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9" borderId="6" xfId="0" applyFill="1" applyBorder="1">
      <alignment vertical="center"/>
    </xf>
    <xf numFmtId="0" fontId="0" fillId="15" borderId="2" xfId="0" applyFill="1" applyBorder="1">
      <alignment vertical="center"/>
    </xf>
    <xf numFmtId="3" fontId="0" fillId="0" borderId="0" xfId="0" applyNumberFormat="1">
      <alignment vertical="center"/>
    </xf>
    <xf numFmtId="0" fontId="0" fillId="16" borderId="2" xfId="0" applyFill="1" applyBorder="1">
      <alignment vertical="center"/>
    </xf>
    <xf numFmtId="0" fontId="0" fillId="16" borderId="1" xfId="0" applyFill="1" applyBorder="1">
      <alignment vertical="center"/>
    </xf>
    <xf numFmtId="0" fontId="0" fillId="9" borderId="2" xfId="0" applyFill="1" applyBorder="1">
      <alignment vertical="center"/>
    </xf>
    <xf numFmtId="0" fontId="0" fillId="17" borderId="2" xfId="0" applyFill="1" applyBorder="1">
      <alignment vertical="center"/>
    </xf>
    <xf numFmtId="0" fontId="0" fillId="11" borderId="2" xfId="0" applyFill="1" applyBorder="1">
      <alignment vertical="center"/>
    </xf>
    <xf numFmtId="14" fontId="0" fillId="0" borderId="5" xfId="0" applyNumberFormat="1" applyBorder="1">
      <alignment vertical="center"/>
    </xf>
    <xf numFmtId="14" fontId="0" fillId="0" borderId="4" xfId="0" applyNumberFormat="1" applyBorder="1">
      <alignment vertical="center"/>
    </xf>
    <xf numFmtId="0" fontId="0" fillId="0" borderId="7" xfId="0" applyBorder="1">
      <alignment vertical="center"/>
    </xf>
    <xf numFmtId="14" fontId="0" fillId="0" borderId="7" xfId="0" applyNumberFormat="1" applyBorder="1">
      <alignment vertical="center"/>
    </xf>
    <xf numFmtId="0" fontId="0" fillId="0" borderId="8" xfId="0" applyBorder="1">
      <alignment vertical="center"/>
    </xf>
    <xf numFmtId="0" fontId="0" fillId="0" borderId="2" xfId="0" applyBorder="1">
      <alignment vertical="center"/>
    </xf>
    <xf numFmtId="0" fontId="0" fillId="18" borderId="2" xfId="0" applyFill="1" applyBorder="1">
      <alignment vertical="center"/>
    </xf>
    <xf numFmtId="0" fontId="0" fillId="19" borderId="2" xfId="0" applyFill="1" applyBorder="1">
      <alignment vertical="center"/>
    </xf>
    <xf numFmtId="0" fontId="0" fillId="20" borderId="2" xfId="0" applyFill="1" applyBorder="1">
      <alignment vertical="center"/>
    </xf>
    <xf numFmtId="0" fontId="0" fillId="2" borderId="2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0" xfId="0" applyFill="1">
      <alignment vertical="center"/>
    </xf>
    <xf numFmtId="0" fontId="0" fillId="0" borderId="0" xfId="0" applyFill="1" applyBorder="1">
      <alignment vertical="center"/>
    </xf>
    <xf numFmtId="0" fontId="0" fillId="21" borderId="0" xfId="0" applyFill="1" applyBorder="1">
      <alignment vertical="center"/>
    </xf>
    <xf numFmtId="0" fontId="0" fillId="21" borderId="0" xfId="0" applyFill="1">
      <alignment vertical="center"/>
    </xf>
    <xf numFmtId="0" fontId="0" fillId="0" borderId="10" xfId="0" applyBorder="1">
      <alignment vertical="center"/>
    </xf>
    <xf numFmtId="0" fontId="0" fillId="0" borderId="9" xfId="0" applyFill="1" applyBorder="1">
      <alignment vertical="center"/>
    </xf>
    <xf numFmtId="0" fontId="0" fillId="16" borderId="9" xfId="0" applyFill="1" applyBorder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49" fontId="0" fillId="14" borderId="2" xfId="0" applyNumberFormat="1" applyFill="1" applyBorder="1">
      <alignment vertical="center"/>
    </xf>
    <xf numFmtId="0" fontId="0" fillId="5" borderId="2" xfId="0" applyFill="1" applyBorder="1">
      <alignment vertical="center"/>
    </xf>
    <xf numFmtId="0" fontId="0" fillId="10" borderId="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99"/>
      <color rgb="FFFFCCCC"/>
      <color rgb="FFFFFFFF"/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4" sqref="D4"/>
    </sheetView>
  </sheetViews>
  <sheetFormatPr defaultColWidth="8.875" defaultRowHeight="18.75" x14ac:dyDescent="0.4"/>
  <cols>
    <col min="2" max="2" width="11" customWidth="1"/>
    <col min="3" max="3" width="18.375" bestFit="1" customWidth="1"/>
    <col min="4" max="4" width="7.125" bestFit="1" customWidth="1"/>
  </cols>
  <sheetData>
    <row r="1" spans="1:4" x14ac:dyDescent="0.4">
      <c r="A1" t="s">
        <v>69</v>
      </c>
    </row>
    <row r="3" spans="1:4" ht="19.5" thickBot="1" x14ac:dyDescent="0.45">
      <c r="A3" s="17" t="s">
        <v>70</v>
      </c>
      <c r="B3" s="17" t="s">
        <v>76</v>
      </c>
      <c r="C3" s="17" t="s">
        <v>77</v>
      </c>
      <c r="D3" s="17" t="s">
        <v>78</v>
      </c>
    </row>
    <row r="4" spans="1:4" ht="19.5" thickTop="1" x14ac:dyDescent="0.4">
      <c r="A4" t="s">
        <v>71</v>
      </c>
      <c r="B4">
        <v>78.967299999999994</v>
      </c>
      <c r="C4">
        <f>TRUNC(B4,1)</f>
        <v>78.900000000000006</v>
      </c>
      <c r="D4">
        <f>INT(B4)</f>
        <v>78</v>
      </c>
    </row>
    <row r="5" spans="1:4" x14ac:dyDescent="0.4">
      <c r="A5" t="s">
        <v>72</v>
      </c>
      <c r="B5">
        <v>83.152000000000001</v>
      </c>
      <c r="C5">
        <f t="shared" ref="C5:C8" si="0">TRUNC(B5,1)</f>
        <v>83.1</v>
      </c>
      <c r="D5">
        <f t="shared" ref="D5:D8" si="1">INT(B5)</f>
        <v>83</v>
      </c>
    </row>
    <row r="6" spans="1:4" x14ac:dyDescent="0.4">
      <c r="A6" t="s">
        <v>73</v>
      </c>
      <c r="B6">
        <v>73.556399999999996</v>
      </c>
      <c r="C6">
        <f t="shared" si="0"/>
        <v>73.5</v>
      </c>
      <c r="D6">
        <f t="shared" si="1"/>
        <v>73</v>
      </c>
    </row>
    <row r="7" spans="1:4" x14ac:dyDescent="0.4">
      <c r="A7" t="s">
        <v>74</v>
      </c>
      <c r="B7">
        <v>75.14</v>
      </c>
      <c r="C7">
        <f t="shared" si="0"/>
        <v>75.099999999999994</v>
      </c>
      <c r="D7">
        <f t="shared" si="1"/>
        <v>75</v>
      </c>
    </row>
    <row r="8" spans="1:4" x14ac:dyDescent="0.4">
      <c r="A8" t="s">
        <v>75</v>
      </c>
      <c r="B8">
        <v>80.355699999999999</v>
      </c>
      <c r="C8">
        <f t="shared" si="0"/>
        <v>80.3</v>
      </c>
      <c r="D8">
        <f t="shared" si="1"/>
        <v>80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4" sqref="E4"/>
    </sheetView>
  </sheetViews>
  <sheetFormatPr defaultColWidth="8.875" defaultRowHeight="18.75" x14ac:dyDescent="0.4"/>
  <cols>
    <col min="1" max="1" width="15.875" customWidth="1"/>
    <col min="4" max="4" width="16.125" bestFit="1" customWidth="1"/>
  </cols>
  <sheetData>
    <row r="1" spans="1:5" x14ac:dyDescent="0.4">
      <c r="A1" t="s">
        <v>87</v>
      </c>
    </row>
    <row r="3" spans="1:5" ht="19.5" thickBot="1" x14ac:dyDescent="0.45">
      <c r="A3" s="19" t="s">
        <v>88</v>
      </c>
      <c r="B3" s="19" t="s">
        <v>89</v>
      </c>
      <c r="D3" s="22" t="s">
        <v>96</v>
      </c>
      <c r="E3" s="1">
        <v>20</v>
      </c>
    </row>
    <row r="4" spans="1:5" ht="19.5" thickTop="1" x14ac:dyDescent="0.4">
      <c r="A4" s="18" t="s">
        <v>90</v>
      </c>
      <c r="B4" s="21">
        <v>34</v>
      </c>
      <c r="D4" s="9" t="s">
        <v>97</v>
      </c>
      <c r="E4" s="1">
        <f>CEILING(B9,E3)</f>
        <v>160</v>
      </c>
    </row>
    <row r="5" spans="1:5" x14ac:dyDescent="0.4">
      <c r="A5" s="18" t="s">
        <v>91</v>
      </c>
      <c r="B5" s="21">
        <v>25</v>
      </c>
      <c r="D5" s="9" t="s">
        <v>98</v>
      </c>
      <c r="E5" s="1">
        <f>E4/E3</f>
        <v>8</v>
      </c>
    </row>
    <row r="6" spans="1:5" x14ac:dyDescent="0.4">
      <c r="A6" s="18" t="s">
        <v>92</v>
      </c>
      <c r="B6" s="21">
        <v>41</v>
      </c>
    </row>
    <row r="7" spans="1:5" x14ac:dyDescent="0.4">
      <c r="A7" s="18" t="s">
        <v>93</v>
      </c>
      <c r="B7" s="21">
        <v>19</v>
      </c>
    </row>
    <row r="8" spans="1:5" ht="19.5" thickBot="1" x14ac:dyDescent="0.45">
      <c r="A8" s="23" t="s">
        <v>94</v>
      </c>
      <c r="B8" s="24">
        <v>28</v>
      </c>
    </row>
    <row r="9" spans="1:5" ht="19.5" thickTop="1" x14ac:dyDescent="0.4">
      <c r="A9" s="18" t="s">
        <v>95</v>
      </c>
      <c r="B9">
        <f>SUM(B4:B8)</f>
        <v>147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2" sqref="A2"/>
    </sheetView>
  </sheetViews>
  <sheetFormatPr defaultColWidth="8.875" defaultRowHeight="18.75" x14ac:dyDescent="0.4"/>
  <cols>
    <col min="1" max="1" width="15.125" bestFit="1" customWidth="1"/>
    <col min="2" max="3" width="13" bestFit="1" customWidth="1"/>
  </cols>
  <sheetData>
    <row r="1" spans="1:5" x14ac:dyDescent="0.4">
      <c r="A1" t="s">
        <v>264</v>
      </c>
    </row>
    <row r="3" spans="1:5" ht="19.5" thickBot="1" x14ac:dyDescent="0.45">
      <c r="A3" s="43" t="s">
        <v>257</v>
      </c>
      <c r="B3" s="43" t="s">
        <v>258</v>
      </c>
      <c r="C3" s="43" t="s">
        <v>259</v>
      </c>
    </row>
    <row r="4" spans="1:5" ht="19.5" thickTop="1" x14ac:dyDescent="0.4">
      <c r="A4" t="s">
        <v>260</v>
      </c>
      <c r="B4">
        <v>1980</v>
      </c>
      <c r="C4">
        <f>FLOOR(B4,500)</f>
        <v>1500</v>
      </c>
      <c r="E4" t="s">
        <v>263</v>
      </c>
    </row>
    <row r="5" spans="1:5" x14ac:dyDescent="0.4">
      <c r="A5" t="s">
        <v>261</v>
      </c>
      <c r="B5">
        <v>790</v>
      </c>
      <c r="C5">
        <f t="shared" ref="C5:C6" si="0">FLOOR(B5,500)</f>
        <v>500</v>
      </c>
    </row>
    <row r="6" spans="1:5" x14ac:dyDescent="0.4">
      <c r="A6" t="s">
        <v>262</v>
      </c>
      <c r="B6">
        <v>2480</v>
      </c>
      <c r="C6">
        <f t="shared" si="0"/>
        <v>2000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7" sqref="B7"/>
    </sheetView>
  </sheetViews>
  <sheetFormatPr defaultColWidth="8.875" defaultRowHeight="18.75" x14ac:dyDescent="0.4"/>
  <sheetData>
    <row r="1" spans="1:4" x14ac:dyDescent="0.4">
      <c r="A1" t="s">
        <v>191</v>
      </c>
    </row>
    <row r="3" spans="1:4" ht="19.5" thickBot="1" x14ac:dyDescent="0.45">
      <c r="A3" s="43" t="s">
        <v>189</v>
      </c>
      <c r="B3" s="43" t="s">
        <v>190</v>
      </c>
    </row>
    <row r="4" spans="1:4" ht="19.5" thickTop="1" x14ac:dyDescent="0.4">
      <c r="A4">
        <v>25</v>
      </c>
      <c r="B4">
        <f>SQRT(A4)</f>
        <v>5</v>
      </c>
    </row>
    <row r="5" spans="1:4" x14ac:dyDescent="0.4">
      <c r="A5">
        <v>-16</v>
      </c>
      <c r="B5" t="e">
        <f t="shared" ref="B5:B6" si="0">SQRT(A5)</f>
        <v>#NUM!</v>
      </c>
      <c r="D5" t="s">
        <v>192</v>
      </c>
    </row>
    <row r="6" spans="1:4" x14ac:dyDescent="0.4">
      <c r="A6">
        <v>2</v>
      </c>
      <c r="B6">
        <f t="shared" si="0"/>
        <v>1.4142135623730951</v>
      </c>
    </row>
    <row r="7" spans="1:4" x14ac:dyDescent="0.4">
      <c r="A7">
        <v>-144</v>
      </c>
      <c r="B7">
        <f>SQRT(ABS(A7))</f>
        <v>12</v>
      </c>
      <c r="D7" t="s">
        <v>193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7" sqref="D7"/>
    </sheetView>
  </sheetViews>
  <sheetFormatPr defaultColWidth="8.875" defaultRowHeight="18.75" x14ac:dyDescent="0.4"/>
  <sheetData>
    <row r="1" spans="1:5" x14ac:dyDescent="0.4">
      <c r="A1" t="s">
        <v>194</v>
      </c>
    </row>
    <row r="3" spans="1:5" ht="19.5" thickBot="1" x14ac:dyDescent="0.45">
      <c r="A3" s="20" t="s">
        <v>189</v>
      </c>
      <c r="B3" s="20" t="s">
        <v>195</v>
      </c>
      <c r="C3" s="20" t="s">
        <v>196</v>
      </c>
    </row>
    <row r="4" spans="1:5" ht="19.5" thickTop="1" x14ac:dyDescent="0.4">
      <c r="A4">
        <v>125</v>
      </c>
      <c r="B4">
        <v>3</v>
      </c>
      <c r="C4">
        <f>MOD(A4,B4)</f>
        <v>2</v>
      </c>
    </row>
    <row r="5" spans="1:5" x14ac:dyDescent="0.4">
      <c r="A5">
        <v>32</v>
      </c>
      <c r="B5">
        <v>-6</v>
      </c>
      <c r="C5">
        <f t="shared" ref="C5:C7" si="0">MOD(A5,B5)</f>
        <v>-4</v>
      </c>
      <c r="E5" t="s">
        <v>197</v>
      </c>
    </row>
    <row r="6" spans="1:5" x14ac:dyDescent="0.4">
      <c r="A6">
        <v>-48</v>
      </c>
      <c r="B6">
        <v>5</v>
      </c>
      <c r="C6">
        <f t="shared" si="0"/>
        <v>2</v>
      </c>
      <c r="E6" t="s">
        <v>198</v>
      </c>
    </row>
    <row r="7" spans="1:5" x14ac:dyDescent="0.4">
      <c r="A7">
        <v>51</v>
      </c>
      <c r="B7">
        <v>3</v>
      </c>
      <c r="C7">
        <f t="shared" si="0"/>
        <v>0</v>
      </c>
      <c r="E7" t="s">
        <v>199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3" sqref="D3"/>
    </sheetView>
  </sheetViews>
  <sheetFormatPr defaultColWidth="8.875" defaultRowHeight="18.75" x14ac:dyDescent="0.4"/>
  <cols>
    <col min="1" max="1" width="23.375" customWidth="1"/>
    <col min="2" max="2" width="12.875" customWidth="1"/>
    <col min="3" max="3" width="9" customWidth="1"/>
    <col min="4" max="4" width="13.625" customWidth="1"/>
    <col min="6" max="6" width="14.625" customWidth="1"/>
  </cols>
  <sheetData>
    <row r="1" spans="1:6" x14ac:dyDescent="0.4">
      <c r="A1" s="61" t="s">
        <v>24</v>
      </c>
      <c r="B1" s="61"/>
      <c r="C1" s="61"/>
      <c r="D1" s="61"/>
    </row>
    <row r="2" spans="1:6" x14ac:dyDescent="0.4">
      <c r="A2" s="8" t="s">
        <v>13</v>
      </c>
      <c r="B2" s="8" t="s">
        <v>25</v>
      </c>
      <c r="C2" s="8" t="s">
        <v>27</v>
      </c>
      <c r="D2" s="8" t="s">
        <v>26</v>
      </c>
      <c r="F2" s="9" t="s">
        <v>34</v>
      </c>
    </row>
    <row r="3" spans="1:6" x14ac:dyDescent="0.4">
      <c r="A3" s="1" t="s">
        <v>28</v>
      </c>
      <c r="B3" s="2">
        <v>42656</v>
      </c>
      <c r="C3" s="1">
        <v>6</v>
      </c>
      <c r="D3" s="2">
        <f>WORKDAY(B3,C3,F$3:F$6)</f>
        <v>42664</v>
      </c>
      <c r="F3" s="2">
        <v>42653</v>
      </c>
    </row>
    <row r="4" spans="1:6" x14ac:dyDescent="0.4">
      <c r="A4" s="1" t="s">
        <v>29</v>
      </c>
      <c r="B4" s="2">
        <v>42675</v>
      </c>
      <c r="C4" s="1">
        <v>3</v>
      </c>
      <c r="D4" s="2">
        <f t="shared" ref="D4:D8" si="0">WORKDAY(B4,C4,F$3:F$6)</f>
        <v>42681</v>
      </c>
      <c r="F4" s="2">
        <v>42677</v>
      </c>
    </row>
    <row r="5" spans="1:6" x14ac:dyDescent="0.4">
      <c r="A5" s="1" t="s">
        <v>30</v>
      </c>
      <c r="B5" s="2">
        <v>42682</v>
      </c>
      <c r="C5" s="1">
        <v>8</v>
      </c>
      <c r="D5" s="2">
        <f t="shared" si="0"/>
        <v>42692</v>
      </c>
      <c r="F5" s="2">
        <v>42697</v>
      </c>
    </row>
    <row r="6" spans="1:6" x14ac:dyDescent="0.4">
      <c r="A6" s="1" t="s">
        <v>31</v>
      </c>
      <c r="B6" s="2">
        <v>42692</v>
      </c>
      <c r="C6" s="1">
        <v>3</v>
      </c>
      <c r="D6" s="2">
        <f t="shared" si="0"/>
        <v>42698</v>
      </c>
      <c r="F6" s="2">
        <v>42727</v>
      </c>
    </row>
    <row r="7" spans="1:6" x14ac:dyDescent="0.4">
      <c r="A7" s="1" t="s">
        <v>32</v>
      </c>
      <c r="B7" s="2">
        <v>42706</v>
      </c>
      <c r="C7" s="1">
        <v>4</v>
      </c>
      <c r="D7" s="2">
        <f t="shared" si="0"/>
        <v>42712</v>
      </c>
    </row>
    <row r="8" spans="1:6" x14ac:dyDescent="0.4">
      <c r="A8" s="1" t="s">
        <v>33</v>
      </c>
      <c r="B8" s="2">
        <v>42719</v>
      </c>
      <c r="C8" s="1">
        <v>5</v>
      </c>
      <c r="D8" s="2">
        <f t="shared" si="0"/>
        <v>42726</v>
      </c>
    </row>
  </sheetData>
  <mergeCells count="1">
    <mergeCell ref="A1:D1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4" sqref="D4"/>
    </sheetView>
  </sheetViews>
  <sheetFormatPr defaultColWidth="8.875" defaultRowHeight="18.75" x14ac:dyDescent="0.4"/>
  <cols>
    <col min="1" max="1" width="18.125" customWidth="1"/>
    <col min="2" max="2" width="11.375" bestFit="1" customWidth="1"/>
    <col min="4" max="4" width="11.375" bestFit="1" customWidth="1"/>
    <col min="6" max="6" width="11.375" bestFit="1" customWidth="1"/>
  </cols>
  <sheetData>
    <row r="1" spans="1:6" x14ac:dyDescent="0.4">
      <c r="A1" t="s">
        <v>200</v>
      </c>
    </row>
    <row r="3" spans="1:6" ht="19.5" thickBot="1" x14ac:dyDescent="0.45">
      <c r="A3" s="44" t="s">
        <v>148</v>
      </c>
      <c r="B3" s="44" t="s">
        <v>201</v>
      </c>
      <c r="C3" s="44" t="s">
        <v>27</v>
      </c>
      <c r="D3" s="44" t="s">
        <v>26</v>
      </c>
      <c r="F3" s="44" t="s">
        <v>205</v>
      </c>
    </row>
    <row r="4" spans="1:6" ht="19.5" thickTop="1" x14ac:dyDescent="0.4">
      <c r="A4" t="s">
        <v>202</v>
      </c>
      <c r="B4" s="18">
        <v>42634</v>
      </c>
      <c r="C4">
        <v>3</v>
      </c>
      <c r="D4" s="18">
        <f>WORKDAY.INTL(B4,C4,13,F$4:F$5)</f>
        <v>42638</v>
      </c>
      <c r="F4" s="18">
        <v>42635</v>
      </c>
    </row>
    <row r="5" spans="1:6" x14ac:dyDescent="0.4">
      <c r="A5" t="s">
        <v>203</v>
      </c>
      <c r="B5" s="18">
        <v>42650</v>
      </c>
      <c r="C5">
        <v>4</v>
      </c>
      <c r="D5" s="18">
        <f t="shared" ref="D5:D6" si="0">WORKDAY.INTL(B5,C5,13,F$4:F$5)</f>
        <v>42656</v>
      </c>
      <c r="F5" s="18">
        <v>42653</v>
      </c>
    </row>
    <row r="6" spans="1:6" x14ac:dyDescent="0.4">
      <c r="A6" t="s">
        <v>204</v>
      </c>
      <c r="B6" s="18">
        <v>42658</v>
      </c>
      <c r="C6">
        <v>3</v>
      </c>
      <c r="D6" s="18">
        <f t="shared" si="0"/>
        <v>42662</v>
      </c>
    </row>
    <row r="8" spans="1:6" x14ac:dyDescent="0.4">
      <c r="A8" t="s">
        <v>206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3" sqref="D3"/>
    </sheetView>
  </sheetViews>
  <sheetFormatPr defaultColWidth="8.875" defaultRowHeight="18.75" x14ac:dyDescent="0.4"/>
  <cols>
    <col min="2" max="2" width="21.5" customWidth="1"/>
    <col min="3" max="3" width="11.375" bestFit="1" customWidth="1"/>
    <col min="4" max="4" width="10.125" bestFit="1" customWidth="1"/>
  </cols>
  <sheetData>
    <row r="1" spans="1:4" x14ac:dyDescent="0.4">
      <c r="A1" s="62" t="s">
        <v>0</v>
      </c>
      <c r="B1" s="62"/>
      <c r="C1" s="62"/>
      <c r="D1" s="62"/>
    </row>
    <row r="2" spans="1:4" x14ac:dyDescent="0.4">
      <c r="A2" s="4" t="s">
        <v>1</v>
      </c>
      <c r="B2" s="4" t="s">
        <v>2</v>
      </c>
      <c r="C2" s="4" t="s">
        <v>3</v>
      </c>
      <c r="D2" s="4" t="s">
        <v>4</v>
      </c>
    </row>
    <row r="3" spans="1:4" x14ac:dyDescent="0.4">
      <c r="A3" s="1" t="s">
        <v>5</v>
      </c>
      <c r="B3" s="1" t="s">
        <v>6</v>
      </c>
      <c r="C3" s="2">
        <v>42657</v>
      </c>
      <c r="D3" s="2">
        <f>EDATE(C3,6)</f>
        <v>42839</v>
      </c>
    </row>
    <row r="4" spans="1:4" x14ac:dyDescent="0.4">
      <c r="A4" s="1" t="s">
        <v>7</v>
      </c>
      <c r="B4" s="1" t="s">
        <v>8</v>
      </c>
      <c r="C4" s="2">
        <v>42696</v>
      </c>
      <c r="D4" s="2">
        <f t="shared" ref="D4:D6" si="0">EDATE(C4,6)</f>
        <v>42877</v>
      </c>
    </row>
    <row r="5" spans="1:4" x14ac:dyDescent="0.4">
      <c r="A5" s="1" t="s">
        <v>9</v>
      </c>
      <c r="B5" s="1" t="s">
        <v>10</v>
      </c>
      <c r="C5" s="2">
        <v>42704</v>
      </c>
      <c r="D5" s="2">
        <f t="shared" si="0"/>
        <v>42885</v>
      </c>
    </row>
    <row r="6" spans="1:4" x14ac:dyDescent="0.4">
      <c r="A6" s="1" t="s">
        <v>11</v>
      </c>
      <c r="B6" s="1" t="s">
        <v>12</v>
      </c>
      <c r="C6" s="2">
        <v>42707</v>
      </c>
      <c r="D6" s="2">
        <f t="shared" si="0"/>
        <v>42889</v>
      </c>
    </row>
  </sheetData>
  <mergeCells count="1">
    <mergeCell ref="A1:D1"/>
  </mergeCells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3" sqref="E3"/>
    </sheetView>
  </sheetViews>
  <sheetFormatPr defaultColWidth="8.875" defaultRowHeight="18.75" x14ac:dyDescent="0.4"/>
  <cols>
    <col min="1" max="1" width="21.875" customWidth="1"/>
    <col min="2" max="2" width="12.125" customWidth="1"/>
    <col min="3" max="3" width="11.875" customWidth="1"/>
    <col min="4" max="4" width="10.5" customWidth="1"/>
    <col min="5" max="5" width="11.875" customWidth="1"/>
  </cols>
  <sheetData>
    <row r="1" spans="1:5" x14ac:dyDescent="0.4">
      <c r="A1" s="63" t="s">
        <v>23</v>
      </c>
      <c r="B1" s="63"/>
      <c r="C1" s="63"/>
      <c r="D1" s="63"/>
      <c r="E1" s="63"/>
    </row>
    <row r="2" spans="1:5" ht="37.5" x14ac:dyDescent="0.4">
      <c r="A2" s="6" t="s">
        <v>13</v>
      </c>
      <c r="B2" s="6" t="s">
        <v>14</v>
      </c>
      <c r="C2" s="6" t="s">
        <v>15</v>
      </c>
      <c r="D2" s="7" t="s">
        <v>22</v>
      </c>
      <c r="E2" s="6" t="s">
        <v>16</v>
      </c>
    </row>
    <row r="3" spans="1:5" x14ac:dyDescent="0.4">
      <c r="A3" s="1" t="s">
        <v>17</v>
      </c>
      <c r="B3" s="5">
        <v>52300</v>
      </c>
      <c r="C3" s="2">
        <v>42626</v>
      </c>
      <c r="D3" s="1">
        <v>2</v>
      </c>
      <c r="E3" s="2">
        <f>EOMONTH(C3,D3)</f>
        <v>42704</v>
      </c>
    </row>
    <row r="4" spans="1:5" x14ac:dyDescent="0.4">
      <c r="A4" s="1" t="s">
        <v>18</v>
      </c>
      <c r="B4" s="5">
        <v>194230</v>
      </c>
      <c r="C4" s="2">
        <v>42629</v>
      </c>
      <c r="D4" s="1">
        <v>3</v>
      </c>
      <c r="E4" s="2">
        <f t="shared" ref="E4:E7" si="0">EOMONTH(C4,D4)</f>
        <v>42735</v>
      </c>
    </row>
    <row r="5" spans="1:5" x14ac:dyDescent="0.4">
      <c r="A5" s="1" t="s">
        <v>19</v>
      </c>
      <c r="B5" s="5">
        <v>12013</v>
      </c>
      <c r="C5" s="2">
        <v>42646</v>
      </c>
      <c r="D5" s="1">
        <v>1</v>
      </c>
      <c r="E5" s="2">
        <f t="shared" si="0"/>
        <v>42704</v>
      </c>
    </row>
    <row r="6" spans="1:5" x14ac:dyDescent="0.4">
      <c r="A6" s="1" t="s">
        <v>20</v>
      </c>
      <c r="B6" s="5">
        <v>25350</v>
      </c>
      <c r="C6" s="2">
        <v>42658</v>
      </c>
      <c r="D6" s="1">
        <v>2</v>
      </c>
      <c r="E6" s="2">
        <f t="shared" si="0"/>
        <v>42735</v>
      </c>
    </row>
    <row r="7" spans="1:5" x14ac:dyDescent="0.4">
      <c r="A7" s="1" t="s">
        <v>21</v>
      </c>
      <c r="B7" s="5">
        <v>5309</v>
      </c>
      <c r="C7" s="2">
        <v>42685</v>
      </c>
      <c r="D7" s="1">
        <v>1</v>
      </c>
      <c r="E7" s="2">
        <f t="shared" si="0"/>
        <v>42735</v>
      </c>
    </row>
  </sheetData>
  <mergeCells count="1">
    <mergeCell ref="A1:E1"/>
  </mergeCells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4" sqref="D4"/>
    </sheetView>
  </sheetViews>
  <sheetFormatPr defaultColWidth="8.875" defaultRowHeight="18.75" x14ac:dyDescent="0.4"/>
  <cols>
    <col min="2" max="3" width="11.375" bestFit="1" customWidth="1"/>
    <col min="6" max="6" width="11.375" bestFit="1" customWidth="1"/>
  </cols>
  <sheetData>
    <row r="1" spans="1:6" x14ac:dyDescent="0.4">
      <c r="A1" t="s">
        <v>168</v>
      </c>
    </row>
    <row r="3" spans="1:6" ht="19.5" thickBot="1" x14ac:dyDescent="0.45">
      <c r="A3" s="35" t="s">
        <v>169</v>
      </c>
      <c r="B3" s="35" t="s">
        <v>170</v>
      </c>
      <c r="C3" s="35" t="s">
        <v>171</v>
      </c>
      <c r="D3" s="35" t="s">
        <v>172</v>
      </c>
      <c r="F3" s="35" t="s">
        <v>178</v>
      </c>
    </row>
    <row r="4" spans="1:6" ht="19.5" thickTop="1" x14ac:dyDescent="0.4">
      <c r="A4" t="s">
        <v>173</v>
      </c>
      <c r="B4" s="18">
        <v>42626</v>
      </c>
      <c r="C4" s="18">
        <v>42664</v>
      </c>
      <c r="D4">
        <f>NETWORKDAYS(B4,C4,F$4:F$8)</f>
        <v>26</v>
      </c>
      <c r="F4" s="18">
        <v>42632</v>
      </c>
    </row>
    <row r="5" spans="1:6" x14ac:dyDescent="0.4">
      <c r="A5" t="s">
        <v>174</v>
      </c>
      <c r="B5" s="18">
        <v>42639</v>
      </c>
      <c r="C5" s="18">
        <v>42681</v>
      </c>
      <c r="D5">
        <f t="shared" ref="D5:D8" si="0">NETWORKDAYS(B5,C5,F$4:F$8)</f>
        <v>29</v>
      </c>
      <c r="F5" s="18">
        <v>42635</v>
      </c>
    </row>
    <row r="6" spans="1:6" x14ac:dyDescent="0.4">
      <c r="A6" t="s">
        <v>175</v>
      </c>
      <c r="B6" s="18">
        <v>42641</v>
      </c>
      <c r="C6" s="18">
        <v>42712</v>
      </c>
      <c r="D6">
        <f t="shared" si="0"/>
        <v>49</v>
      </c>
      <c r="F6" s="18">
        <v>42653</v>
      </c>
    </row>
    <row r="7" spans="1:6" x14ac:dyDescent="0.4">
      <c r="A7" t="s">
        <v>176</v>
      </c>
      <c r="B7" s="18">
        <v>42648</v>
      </c>
      <c r="C7" s="18">
        <v>42718</v>
      </c>
      <c r="D7">
        <f t="shared" si="0"/>
        <v>48</v>
      </c>
      <c r="F7" s="18">
        <v>42677</v>
      </c>
    </row>
    <row r="8" spans="1:6" x14ac:dyDescent="0.4">
      <c r="A8" t="s">
        <v>177</v>
      </c>
      <c r="B8" s="18">
        <v>42654</v>
      </c>
      <c r="C8" s="18">
        <v>42732</v>
      </c>
      <c r="D8">
        <f t="shared" si="0"/>
        <v>55</v>
      </c>
      <c r="F8" s="18">
        <v>42697</v>
      </c>
    </row>
  </sheetData>
  <phoneticPr fontId="1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4" sqref="C4"/>
    </sheetView>
  </sheetViews>
  <sheetFormatPr defaultColWidth="8.875" defaultRowHeight="18.75" x14ac:dyDescent="0.4"/>
  <cols>
    <col min="1" max="1" width="11.625" customWidth="1"/>
    <col min="2" max="2" width="10.125" bestFit="1" customWidth="1"/>
  </cols>
  <sheetData>
    <row r="1" spans="1:5" x14ac:dyDescent="0.4">
      <c r="A1" t="s">
        <v>207</v>
      </c>
    </row>
    <row r="3" spans="1:5" ht="19.5" thickBot="1" x14ac:dyDescent="0.45">
      <c r="A3" s="46" t="s">
        <v>208</v>
      </c>
      <c r="B3" s="46" t="s">
        <v>209</v>
      </c>
      <c r="C3" s="46" t="s">
        <v>210</v>
      </c>
    </row>
    <row r="4" spans="1:5" ht="19.5" thickTop="1" x14ac:dyDescent="0.4">
      <c r="A4" t="s">
        <v>211</v>
      </c>
      <c r="B4" s="18">
        <v>31547</v>
      </c>
      <c r="C4" t="str">
        <f>TEXT(WEEKDAY(B4,1),"aaaa")</f>
        <v>木曜日</v>
      </c>
      <c r="E4" t="s">
        <v>214</v>
      </c>
    </row>
    <row r="5" spans="1:5" x14ac:dyDescent="0.4">
      <c r="A5" t="s">
        <v>212</v>
      </c>
      <c r="B5" s="18">
        <v>29166</v>
      </c>
      <c r="C5" t="str">
        <f t="shared" ref="C5:C6" si="0">TEXT(WEEKDAY(B5,1),"aaaa")</f>
        <v>水曜日</v>
      </c>
    </row>
    <row r="6" spans="1:5" x14ac:dyDescent="0.4">
      <c r="A6" t="s">
        <v>213</v>
      </c>
      <c r="B6" s="18">
        <v>32152</v>
      </c>
      <c r="C6" t="str">
        <f t="shared" si="0"/>
        <v>日曜日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3" sqref="C3"/>
    </sheetView>
  </sheetViews>
  <sheetFormatPr defaultColWidth="8.875" defaultRowHeight="18.75" x14ac:dyDescent="0.4"/>
  <cols>
    <col min="1" max="1" width="13.125" customWidth="1"/>
    <col min="2" max="2" width="15.5" customWidth="1"/>
    <col min="3" max="3" width="17.125" customWidth="1"/>
  </cols>
  <sheetData>
    <row r="1" spans="1:3" x14ac:dyDescent="0.4">
      <c r="A1" t="s">
        <v>52</v>
      </c>
    </row>
    <row r="2" spans="1:3" x14ac:dyDescent="0.4">
      <c r="A2" s="15" t="s">
        <v>42</v>
      </c>
      <c r="B2" s="15" t="s">
        <v>53</v>
      </c>
      <c r="C2" s="15" t="s">
        <v>54</v>
      </c>
    </row>
    <row r="3" spans="1:3" x14ac:dyDescent="0.4">
      <c r="A3" s="1" t="s">
        <v>55</v>
      </c>
      <c r="B3" s="2">
        <v>42646</v>
      </c>
      <c r="C3" s="1" t="str">
        <f>DATESTRING(B3)</f>
        <v>平成28年10月03日</v>
      </c>
    </row>
    <row r="4" spans="1:3" x14ac:dyDescent="0.4">
      <c r="A4" s="1" t="s">
        <v>56</v>
      </c>
      <c r="B4" s="2">
        <v>42658</v>
      </c>
      <c r="C4" s="1" t="str">
        <f t="shared" ref="C4:C6" si="0">DATESTRING(B4)</f>
        <v>平成28年10月15日</v>
      </c>
    </row>
    <row r="5" spans="1:3" x14ac:dyDescent="0.4">
      <c r="A5" s="1" t="s">
        <v>57</v>
      </c>
      <c r="B5" s="2">
        <v>42693</v>
      </c>
      <c r="C5" s="1" t="str">
        <f t="shared" si="0"/>
        <v>平成28年11月19日</v>
      </c>
    </row>
    <row r="6" spans="1:3" x14ac:dyDescent="0.4">
      <c r="A6" s="1" t="s">
        <v>58</v>
      </c>
      <c r="B6" s="2">
        <v>42725</v>
      </c>
      <c r="C6" s="1" t="str">
        <f t="shared" si="0"/>
        <v>平成28年12月21日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4" sqref="B4"/>
    </sheetView>
  </sheetViews>
  <sheetFormatPr defaultColWidth="8.875" defaultRowHeight="18.75" x14ac:dyDescent="0.4"/>
  <cols>
    <col min="1" max="1" width="14.625" bestFit="1" customWidth="1"/>
    <col min="2" max="2" width="10.875" bestFit="1" customWidth="1"/>
  </cols>
  <sheetData>
    <row r="1" spans="1:4" ht="19.5" thickBot="1" x14ac:dyDescent="0.45">
      <c r="A1" s="46" t="s">
        <v>265</v>
      </c>
      <c r="B1" s="46" t="s">
        <v>266</v>
      </c>
    </row>
    <row r="2" spans="1:4" ht="19.5" thickTop="1" x14ac:dyDescent="0.4">
      <c r="A2" s="57" t="s">
        <v>267</v>
      </c>
      <c r="B2">
        <f>TIMEVALUE(A2)</f>
        <v>0.35445601851851855</v>
      </c>
      <c r="D2" t="s">
        <v>270</v>
      </c>
    </row>
    <row r="3" spans="1:4" x14ac:dyDescent="0.4">
      <c r="A3" s="57" t="s">
        <v>268</v>
      </c>
      <c r="B3">
        <f>TIMEVALUE(A3)</f>
        <v>0.53122685185185181</v>
      </c>
    </row>
    <row r="4" spans="1:4" x14ac:dyDescent="0.4">
      <c r="A4" s="57" t="s">
        <v>269</v>
      </c>
      <c r="B4">
        <f>TIMEVALUE("11:55 PM")</f>
        <v>0.99652777777777779</v>
      </c>
      <c r="D4" t="s">
        <v>275</v>
      </c>
    </row>
    <row r="6" spans="1:4" ht="19.5" thickBot="1" x14ac:dyDescent="0.45">
      <c r="A6" s="58" t="s">
        <v>36</v>
      </c>
      <c r="B6" s="20" t="s">
        <v>271</v>
      </c>
    </row>
    <row r="7" spans="1:4" ht="19.5" thickTop="1" x14ac:dyDescent="0.4">
      <c r="A7" s="57" t="s">
        <v>272</v>
      </c>
      <c r="B7">
        <f>DATEVALUE(A7)</f>
        <v>42648</v>
      </c>
      <c r="D7" t="s">
        <v>276</v>
      </c>
    </row>
    <row r="8" spans="1:4" x14ac:dyDescent="0.4">
      <c r="A8" s="57" t="s">
        <v>273</v>
      </c>
      <c r="B8">
        <f>DATEVALUE(A8)</f>
        <v>42689</v>
      </c>
    </row>
    <row r="9" spans="1:4" x14ac:dyDescent="0.4">
      <c r="A9" s="57" t="s">
        <v>274</v>
      </c>
      <c r="B9" t="e">
        <f>DATEVALUE(A9)</f>
        <v>#VALUE!</v>
      </c>
      <c r="D9" t="s">
        <v>277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4" sqref="E4"/>
    </sheetView>
  </sheetViews>
  <sheetFormatPr defaultColWidth="8.875" defaultRowHeight="18.75" x14ac:dyDescent="0.4"/>
  <cols>
    <col min="1" max="1" width="13.5" customWidth="1"/>
    <col min="5" max="5" width="10.125" bestFit="1" customWidth="1"/>
  </cols>
  <sheetData>
    <row r="1" spans="1:5" x14ac:dyDescent="0.4">
      <c r="A1" t="s">
        <v>179</v>
      </c>
    </row>
    <row r="3" spans="1:5" ht="19.5" thickBot="1" x14ac:dyDescent="0.45">
      <c r="A3" s="36" t="s">
        <v>42</v>
      </c>
      <c r="B3" s="36" t="s">
        <v>180</v>
      </c>
      <c r="C3" s="36" t="s">
        <v>161</v>
      </c>
      <c r="D3" s="36" t="s">
        <v>181</v>
      </c>
      <c r="E3" s="36" t="s">
        <v>36</v>
      </c>
    </row>
    <row r="4" spans="1:5" ht="19.5" thickTop="1" x14ac:dyDescent="0.4">
      <c r="A4" t="s">
        <v>182</v>
      </c>
      <c r="B4">
        <v>1954</v>
      </c>
      <c r="C4">
        <v>3</v>
      </c>
      <c r="D4">
        <v>15</v>
      </c>
      <c r="E4" s="18">
        <f>DATE(B4,C4,D4)</f>
        <v>19798</v>
      </c>
    </row>
    <row r="5" spans="1:5" x14ac:dyDescent="0.4">
      <c r="A5" t="s">
        <v>183</v>
      </c>
      <c r="B5">
        <v>1974</v>
      </c>
      <c r="C5">
        <v>12</v>
      </c>
      <c r="D5">
        <v>3</v>
      </c>
      <c r="E5" s="18">
        <f t="shared" ref="E5:E7" si="0">DATE(B5,C5,D5)</f>
        <v>27366</v>
      </c>
    </row>
    <row r="6" spans="1:5" x14ac:dyDescent="0.4">
      <c r="A6" t="s">
        <v>184</v>
      </c>
      <c r="B6">
        <v>1969</v>
      </c>
      <c r="C6">
        <v>5</v>
      </c>
      <c r="D6">
        <v>21</v>
      </c>
      <c r="E6" s="18">
        <f t="shared" si="0"/>
        <v>25344</v>
      </c>
    </row>
    <row r="7" spans="1:5" x14ac:dyDescent="0.4">
      <c r="A7" t="s">
        <v>185</v>
      </c>
      <c r="B7">
        <v>1950</v>
      </c>
      <c r="C7">
        <v>9</v>
      </c>
      <c r="D7">
        <v>7</v>
      </c>
      <c r="E7" s="18">
        <f t="shared" si="0"/>
        <v>18513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4" sqref="D4"/>
    </sheetView>
  </sheetViews>
  <sheetFormatPr defaultColWidth="8.875" defaultRowHeight="18.75" x14ac:dyDescent="0.4"/>
  <cols>
    <col min="2" max="3" width="10.125" bestFit="1" customWidth="1"/>
  </cols>
  <sheetData>
    <row r="1" spans="1:6" x14ac:dyDescent="0.4">
      <c r="A1" t="s">
        <v>215</v>
      </c>
    </row>
    <row r="3" spans="1:6" ht="19.5" thickBot="1" x14ac:dyDescent="0.45">
      <c r="A3" s="45" t="s">
        <v>216</v>
      </c>
      <c r="B3" s="45" t="s">
        <v>217</v>
      </c>
      <c r="C3" s="45" t="s">
        <v>218</v>
      </c>
      <c r="D3" s="45" t="s">
        <v>219</v>
      </c>
    </row>
    <row r="4" spans="1:6" ht="19.5" thickTop="1" x14ac:dyDescent="0.4">
      <c r="A4">
        <v>1</v>
      </c>
      <c r="B4" s="18">
        <v>42571</v>
      </c>
      <c r="C4" s="18">
        <v>42579</v>
      </c>
      <c r="D4">
        <f>_xlfn.DAYS(C4,B4)</f>
        <v>8</v>
      </c>
      <c r="F4" t="s">
        <v>220</v>
      </c>
    </row>
    <row r="5" spans="1:6" x14ac:dyDescent="0.4">
      <c r="A5">
        <v>2</v>
      </c>
      <c r="B5" s="18">
        <v>42580</v>
      </c>
      <c r="C5" s="18">
        <v>42595</v>
      </c>
      <c r="D5">
        <f t="shared" ref="D5:D7" si="0">_xlfn.DAYS(C5,B5)</f>
        <v>15</v>
      </c>
    </row>
    <row r="6" spans="1:6" x14ac:dyDescent="0.4">
      <c r="A6">
        <v>3</v>
      </c>
      <c r="B6" s="18">
        <v>42598</v>
      </c>
      <c r="C6" s="18">
        <v>42608</v>
      </c>
      <c r="D6">
        <f t="shared" si="0"/>
        <v>10</v>
      </c>
    </row>
    <row r="7" spans="1:6" x14ac:dyDescent="0.4">
      <c r="A7">
        <v>4</v>
      </c>
      <c r="B7" s="18">
        <v>42609</v>
      </c>
      <c r="C7" s="18">
        <v>42627</v>
      </c>
      <c r="D7">
        <f t="shared" si="0"/>
        <v>18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3" sqref="E3"/>
    </sheetView>
  </sheetViews>
  <sheetFormatPr defaultColWidth="8.875" defaultRowHeight="18.75" x14ac:dyDescent="0.4"/>
  <cols>
    <col min="1" max="1" width="14.125" customWidth="1"/>
    <col min="2" max="3" width="8.125" customWidth="1"/>
    <col min="4" max="4" width="8" customWidth="1"/>
    <col min="5" max="5" width="14.125" customWidth="1"/>
  </cols>
  <sheetData>
    <row r="1" spans="1:5" x14ac:dyDescent="0.4">
      <c r="A1" t="s">
        <v>51</v>
      </c>
    </row>
    <row r="2" spans="1:5" x14ac:dyDescent="0.4">
      <c r="A2" s="14" t="s">
        <v>42</v>
      </c>
      <c r="B2" s="14" t="s">
        <v>43</v>
      </c>
      <c r="C2" s="14" t="s">
        <v>44</v>
      </c>
      <c r="D2" s="14" t="s">
        <v>45</v>
      </c>
      <c r="E2" s="14" t="s">
        <v>46</v>
      </c>
    </row>
    <row r="3" spans="1:5" x14ac:dyDescent="0.4">
      <c r="A3" s="1" t="s">
        <v>47</v>
      </c>
      <c r="B3" s="1">
        <v>4</v>
      </c>
      <c r="C3" s="1">
        <v>32</v>
      </c>
      <c r="D3" s="1">
        <v>28</v>
      </c>
      <c r="E3" s="13">
        <f>TIME(B3,C3,D3)</f>
        <v>0.18921296296296297</v>
      </c>
    </row>
    <row r="4" spans="1:5" x14ac:dyDescent="0.4">
      <c r="A4" s="1" t="s">
        <v>48</v>
      </c>
      <c r="B4" s="1">
        <v>3</v>
      </c>
      <c r="C4" s="1">
        <v>15</v>
      </c>
      <c r="D4" s="1">
        <v>38</v>
      </c>
      <c r="E4" s="13">
        <f t="shared" ref="E4:E6" si="0">TIME(B4,C4,D4)</f>
        <v>0.13585648148148147</v>
      </c>
    </row>
    <row r="5" spans="1:5" x14ac:dyDescent="0.4">
      <c r="A5" s="1" t="s">
        <v>49</v>
      </c>
      <c r="B5" s="1">
        <v>6</v>
      </c>
      <c r="C5" s="1">
        <v>2</v>
      </c>
      <c r="D5" s="1">
        <v>3</v>
      </c>
      <c r="E5" s="13">
        <f t="shared" si="0"/>
        <v>0.25142361111111111</v>
      </c>
    </row>
    <row r="6" spans="1:5" x14ac:dyDescent="0.4">
      <c r="A6" s="1" t="s">
        <v>50</v>
      </c>
      <c r="B6" s="1">
        <v>4</v>
      </c>
      <c r="C6" s="1">
        <v>15</v>
      </c>
      <c r="D6" s="1">
        <v>11</v>
      </c>
      <c r="E6" s="13">
        <f t="shared" si="0"/>
        <v>0.17721064814814813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3" sqref="E3"/>
    </sheetView>
  </sheetViews>
  <sheetFormatPr defaultColWidth="8.875" defaultRowHeight="18.75" x14ac:dyDescent="0.4"/>
  <cols>
    <col min="1" max="1" width="11.125" customWidth="1"/>
    <col min="2" max="2" width="9" customWidth="1"/>
    <col min="4" max="4" width="13.125" customWidth="1"/>
    <col min="5" max="5" width="14" customWidth="1"/>
  </cols>
  <sheetData>
    <row r="1" spans="1:5" x14ac:dyDescent="0.4">
      <c r="A1" t="s">
        <v>35</v>
      </c>
    </row>
    <row r="2" spans="1:5" x14ac:dyDescent="0.4">
      <c r="A2" s="12" t="s">
        <v>36</v>
      </c>
      <c r="B2" s="12" t="s">
        <v>37</v>
      </c>
      <c r="C2" s="12" t="s">
        <v>38</v>
      </c>
      <c r="D2" s="12" t="s">
        <v>39</v>
      </c>
      <c r="E2" s="12" t="s">
        <v>40</v>
      </c>
    </row>
    <row r="3" spans="1:5" x14ac:dyDescent="0.4">
      <c r="A3" s="10">
        <v>42644</v>
      </c>
      <c r="B3" s="11">
        <v>0.34930555555555554</v>
      </c>
      <c r="C3" s="11">
        <v>0.7104166666666667</v>
      </c>
      <c r="D3" s="1">
        <f>HOUR(C3-B3)</f>
        <v>8</v>
      </c>
      <c r="E3" s="1">
        <f>MINUTE(C3-B3)</f>
        <v>40</v>
      </c>
    </row>
    <row r="4" spans="1:5" x14ac:dyDescent="0.4">
      <c r="A4" s="10">
        <v>42645</v>
      </c>
      <c r="B4" s="11">
        <v>0.39930555555555558</v>
      </c>
      <c r="C4" s="11">
        <v>0.75138888888888899</v>
      </c>
      <c r="D4" s="1">
        <f t="shared" ref="D4:D6" si="0">HOUR(C4-B4)</f>
        <v>8</v>
      </c>
      <c r="E4" s="1">
        <f t="shared" ref="E4:E6" si="1">MINUTE(C4-B4)</f>
        <v>27</v>
      </c>
    </row>
    <row r="5" spans="1:5" x14ac:dyDescent="0.4">
      <c r="A5" s="10">
        <v>42646</v>
      </c>
      <c r="B5" s="11">
        <v>0.37847222222222227</v>
      </c>
      <c r="C5" s="11">
        <v>0.81666666666666676</v>
      </c>
      <c r="D5" s="1">
        <f t="shared" si="0"/>
        <v>10</v>
      </c>
      <c r="E5" s="1">
        <f t="shared" si="1"/>
        <v>31</v>
      </c>
    </row>
    <row r="6" spans="1:5" x14ac:dyDescent="0.4">
      <c r="A6" s="10">
        <v>42647</v>
      </c>
      <c r="B6" s="11">
        <v>0.3666666666666667</v>
      </c>
      <c r="C6" s="11">
        <v>0.78680555555555554</v>
      </c>
      <c r="D6" s="1">
        <f t="shared" si="0"/>
        <v>10</v>
      </c>
      <c r="E6" s="1">
        <f t="shared" si="1"/>
        <v>5</v>
      </c>
    </row>
    <row r="7" spans="1:5" x14ac:dyDescent="0.4">
      <c r="A7" s="10">
        <v>42648</v>
      </c>
      <c r="B7" s="1" t="s">
        <v>41</v>
      </c>
      <c r="C7" s="1" t="s">
        <v>41</v>
      </c>
      <c r="D7" s="1"/>
      <c r="E7" s="1"/>
    </row>
    <row r="8" spans="1:5" x14ac:dyDescent="0.4">
      <c r="A8" s="10">
        <v>42649</v>
      </c>
      <c r="B8" s="1" t="s">
        <v>41</v>
      </c>
      <c r="C8" s="1" t="s">
        <v>41</v>
      </c>
      <c r="D8" s="1"/>
      <c r="E8" s="1"/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2" sqref="D2"/>
    </sheetView>
  </sheetViews>
  <sheetFormatPr defaultColWidth="8.875" defaultRowHeight="18.75" x14ac:dyDescent="0.4"/>
  <cols>
    <col min="1" max="1" width="17.125" bestFit="1" customWidth="1"/>
    <col min="2" max="3" width="19.125" bestFit="1" customWidth="1"/>
    <col min="4" max="4" width="11" customWidth="1"/>
  </cols>
  <sheetData>
    <row r="1" spans="1:4" ht="19.5" thickBot="1" x14ac:dyDescent="0.45">
      <c r="A1" s="20" t="s">
        <v>79</v>
      </c>
      <c r="B1" s="20" t="s">
        <v>84</v>
      </c>
      <c r="C1" s="20" t="s">
        <v>85</v>
      </c>
      <c r="D1" s="20" t="s">
        <v>80</v>
      </c>
    </row>
    <row r="2" spans="1:4" ht="19.5" thickTop="1" x14ac:dyDescent="0.4">
      <c r="A2" t="s">
        <v>81</v>
      </c>
      <c r="B2">
        <v>532</v>
      </c>
      <c r="C2">
        <v>342</v>
      </c>
      <c r="D2">
        <f>IF(ISERROR(C2-B2),"集計中",C2-B2)</f>
        <v>-190</v>
      </c>
    </row>
    <row r="3" spans="1:4" x14ac:dyDescent="0.4">
      <c r="A3" t="s">
        <v>82</v>
      </c>
      <c r="B3">
        <v>324</v>
      </c>
      <c r="C3">
        <v>435</v>
      </c>
      <c r="D3">
        <f t="shared" ref="D3:D4" si="0">IF(ISERROR(C3-B3),"集計中",C3-B3)</f>
        <v>111</v>
      </c>
    </row>
    <row r="4" spans="1:4" x14ac:dyDescent="0.4">
      <c r="A4" t="s">
        <v>83</v>
      </c>
      <c r="B4">
        <v>542</v>
      </c>
      <c r="C4" t="s">
        <v>86</v>
      </c>
      <c r="D4" t="str">
        <f t="shared" si="0"/>
        <v>集計中</v>
      </c>
    </row>
  </sheetData>
  <phoneticPr fontId="1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4" sqref="C4"/>
    </sheetView>
  </sheetViews>
  <sheetFormatPr defaultColWidth="8.875" defaultRowHeight="18.75" x14ac:dyDescent="0.4"/>
  <sheetData>
    <row r="1" spans="1:6" x14ac:dyDescent="0.4">
      <c r="A1" t="s">
        <v>221</v>
      </c>
    </row>
    <row r="3" spans="1:6" ht="19.5" thickBot="1" x14ac:dyDescent="0.45">
      <c r="A3" s="47" t="s">
        <v>222</v>
      </c>
      <c r="B3" s="47" t="s">
        <v>60</v>
      </c>
      <c r="C3" s="47" t="s">
        <v>223</v>
      </c>
      <c r="E3" s="48" t="s">
        <v>224</v>
      </c>
      <c r="F3" s="49"/>
    </row>
    <row r="4" spans="1:6" ht="19.5" thickTop="1" x14ac:dyDescent="0.4">
      <c r="A4">
        <v>1001</v>
      </c>
      <c r="B4">
        <v>58</v>
      </c>
      <c r="C4" t="str">
        <f>IF(ISBLANK(B4),"未受験",IF(B4&gt;=60,"合格","不合格"))</f>
        <v>不合格</v>
      </c>
      <c r="E4" t="s">
        <v>225</v>
      </c>
      <c r="F4" t="s">
        <v>226</v>
      </c>
    </row>
    <row r="5" spans="1:6" x14ac:dyDescent="0.4">
      <c r="A5">
        <v>1002</v>
      </c>
      <c r="B5">
        <v>74</v>
      </c>
      <c r="C5" t="str">
        <f t="shared" ref="C5:C8" si="0">IF(ISBLANK(B5),"未受験",IF(B5&gt;=60,"合格","不合格"))</f>
        <v>合格</v>
      </c>
    </row>
    <row r="6" spans="1:6" x14ac:dyDescent="0.4">
      <c r="A6">
        <v>1003</v>
      </c>
      <c r="B6">
        <v>89</v>
      </c>
      <c r="C6" t="str">
        <f t="shared" si="0"/>
        <v>合格</v>
      </c>
    </row>
    <row r="7" spans="1:6" x14ac:dyDescent="0.4">
      <c r="A7">
        <v>1004</v>
      </c>
      <c r="C7" t="str">
        <f t="shared" si="0"/>
        <v>未受験</v>
      </c>
      <c r="E7" t="s">
        <v>227</v>
      </c>
    </row>
    <row r="8" spans="1:6" x14ac:dyDescent="0.4">
      <c r="A8">
        <v>1005</v>
      </c>
      <c r="B8">
        <v>37</v>
      </c>
      <c r="C8" t="str">
        <f t="shared" si="0"/>
        <v>不合格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defaultColWidth="8.875" defaultRowHeight="18.75" x14ac:dyDescent="0.4"/>
  <cols>
    <col min="1" max="1" width="13.375" customWidth="1"/>
    <col min="2" max="2" width="13.875" customWidth="1"/>
  </cols>
  <sheetData>
    <row r="1" spans="1:2" ht="19.5" thickBot="1" x14ac:dyDescent="0.45">
      <c r="A1" s="20" t="s">
        <v>42</v>
      </c>
      <c r="B1" s="20" t="s">
        <v>157</v>
      </c>
    </row>
    <row r="2" spans="1:2" ht="19.5" thickTop="1" x14ac:dyDescent="0.4">
      <c r="A2" t="s">
        <v>156</v>
      </c>
      <c r="B2" t="str">
        <f>TRIM(A2)</f>
        <v>相川　昭二</v>
      </c>
    </row>
    <row r="3" spans="1:2" x14ac:dyDescent="0.4">
      <c r="A3" t="s">
        <v>158</v>
      </c>
      <c r="B3" t="str">
        <f t="shared" ref="B3:B6" si="0">TRIM(A3)</f>
        <v>飯塚　一朗</v>
      </c>
    </row>
    <row r="4" spans="1:2" x14ac:dyDescent="0.4">
      <c r="A4" t="s">
        <v>159</v>
      </c>
      <c r="B4" t="str">
        <f t="shared" si="0"/>
        <v>宇田川　涼子</v>
      </c>
    </row>
    <row r="5" spans="1:2" x14ac:dyDescent="0.4">
      <c r="A5" t="s">
        <v>160</v>
      </c>
      <c r="B5" t="str">
        <f t="shared" si="0"/>
        <v>江崎　佳那</v>
      </c>
    </row>
    <row r="6" spans="1:2" x14ac:dyDescent="0.4">
      <c r="A6" t="s">
        <v>155</v>
      </c>
      <c r="B6" t="str">
        <f t="shared" si="0"/>
        <v>大野　祐樹</v>
      </c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2" sqref="B2"/>
    </sheetView>
  </sheetViews>
  <sheetFormatPr defaultColWidth="8.875" defaultRowHeight="18.75" x14ac:dyDescent="0.4"/>
  <cols>
    <col min="1" max="1" width="10.375" customWidth="1"/>
    <col min="2" max="2" width="21.375" bestFit="1" customWidth="1"/>
  </cols>
  <sheetData>
    <row r="1" spans="1:3" ht="19.5" thickBot="1" x14ac:dyDescent="0.45">
      <c r="A1" s="35" t="s">
        <v>88</v>
      </c>
      <c r="B1" s="35" t="s">
        <v>250</v>
      </c>
    </row>
    <row r="2" spans="1:3" ht="38.25" thickTop="1" x14ac:dyDescent="0.4">
      <c r="A2" s="56" t="s">
        <v>251</v>
      </c>
      <c r="B2" t="str">
        <f>CLEAN(A2)</f>
        <v>総務部総務課</v>
      </c>
      <c r="C2" t="s">
        <v>255</v>
      </c>
    </row>
    <row r="3" spans="1:3" ht="37.5" x14ac:dyDescent="0.4">
      <c r="A3" s="56" t="s">
        <v>252</v>
      </c>
      <c r="B3" t="str">
        <f t="shared" ref="B3:B5" si="0">CLEAN(A3)</f>
        <v>総務部経理2課</v>
      </c>
    </row>
    <row r="4" spans="1:3" ht="37.5" x14ac:dyDescent="0.4">
      <c r="A4" s="56" t="s">
        <v>253</v>
      </c>
      <c r="B4" t="str">
        <f t="shared" si="0"/>
        <v>経営企画部経営戦略課</v>
      </c>
    </row>
    <row r="5" spans="1:3" ht="37.5" x14ac:dyDescent="0.4">
      <c r="A5" s="56" t="s">
        <v>254</v>
      </c>
      <c r="B5" t="str">
        <f t="shared" si="0"/>
        <v>人事部人材育成課</v>
      </c>
    </row>
  </sheetData>
  <phoneticPr fontId="1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7" sqref="C7"/>
    </sheetView>
  </sheetViews>
  <sheetFormatPr defaultColWidth="8.875" defaultRowHeight="18.75" x14ac:dyDescent="0.4"/>
  <cols>
    <col min="1" max="1" width="11" bestFit="1" customWidth="1"/>
    <col min="2" max="2" width="17.125" bestFit="1" customWidth="1"/>
    <col min="3" max="3" width="21.375" bestFit="1" customWidth="1"/>
  </cols>
  <sheetData>
    <row r="1" spans="1:5" ht="19.5" thickBot="1" x14ac:dyDescent="0.45">
      <c r="A1" s="43" t="s">
        <v>42</v>
      </c>
      <c r="B1" s="43" t="s">
        <v>228</v>
      </c>
      <c r="C1" s="43" t="s">
        <v>229</v>
      </c>
    </row>
    <row r="2" spans="1:5" ht="19.5" thickTop="1" x14ac:dyDescent="0.4">
      <c r="A2" t="s">
        <v>230</v>
      </c>
      <c r="B2" t="s">
        <v>231</v>
      </c>
      <c r="C2" t="str">
        <f>SUBSTITUTE(B2,"総務","経理",2)</f>
        <v>総務部経理課</v>
      </c>
      <c r="E2" t="s">
        <v>236</v>
      </c>
    </row>
    <row r="3" spans="1:5" x14ac:dyDescent="0.4">
      <c r="A3" t="s">
        <v>232</v>
      </c>
      <c r="B3" t="s">
        <v>233</v>
      </c>
      <c r="C3" t="str">
        <f t="shared" ref="C3:C4" si="0">SUBSTITUTE(B3,"総務","経理",2)</f>
        <v>総務部人事課</v>
      </c>
      <c r="E3" t="s">
        <v>237</v>
      </c>
    </row>
    <row r="4" spans="1:5" x14ac:dyDescent="0.4">
      <c r="A4" t="s">
        <v>234</v>
      </c>
      <c r="B4" t="s">
        <v>235</v>
      </c>
      <c r="C4" t="str">
        <f t="shared" si="0"/>
        <v>企画営業部営業課</v>
      </c>
    </row>
    <row r="6" spans="1:5" ht="19.5" thickBot="1" x14ac:dyDescent="0.45">
      <c r="A6" s="35" t="s">
        <v>278</v>
      </c>
      <c r="B6" s="35" t="s">
        <v>279</v>
      </c>
      <c r="C6" s="35" t="s">
        <v>280</v>
      </c>
    </row>
    <row r="7" spans="1:5" ht="19.5" thickTop="1" x14ac:dyDescent="0.4">
      <c r="A7" t="s">
        <v>281</v>
      </c>
      <c r="B7" t="s">
        <v>284</v>
      </c>
      <c r="C7" t="str">
        <f>REPLACE(B7,4,2,"経理")</f>
        <v>総務部経理課</v>
      </c>
      <c r="E7" t="s">
        <v>287</v>
      </c>
    </row>
    <row r="8" spans="1:5" x14ac:dyDescent="0.4">
      <c r="A8" t="s">
        <v>282</v>
      </c>
      <c r="B8" t="s">
        <v>285</v>
      </c>
      <c r="C8" t="str">
        <f>REPLACE(B8,1,2,"人事")</f>
        <v>人事部人事課</v>
      </c>
    </row>
    <row r="9" spans="1:5" x14ac:dyDescent="0.4">
      <c r="A9" t="s">
        <v>283</v>
      </c>
      <c r="B9" t="s">
        <v>286</v>
      </c>
      <c r="C9" t="str">
        <f>REPLACE(B9,6,2,"企画開発")</f>
        <v>企画営業部企画開発課</v>
      </c>
      <c r="E9" t="s">
        <v>288</v>
      </c>
    </row>
  </sheetData>
  <phoneticPr fontId="1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H1" sqref="H1"/>
    </sheetView>
  </sheetViews>
  <sheetFormatPr defaultColWidth="8.875" defaultRowHeight="18.75" x14ac:dyDescent="0.4"/>
  <cols>
    <col min="7" max="7" width="13" bestFit="1" customWidth="1"/>
  </cols>
  <sheetData>
    <row r="1" spans="1:8" x14ac:dyDescent="0.4">
      <c r="A1" t="s">
        <v>166</v>
      </c>
      <c r="E1" s="9" t="s">
        <v>161</v>
      </c>
      <c r="F1" s="1">
        <v>5</v>
      </c>
      <c r="G1" s="9" t="s">
        <v>167</v>
      </c>
      <c r="H1" s="1">
        <f>LOOKUP(F1,A4:A7,E4:E7)</f>
        <v>352</v>
      </c>
    </row>
    <row r="3" spans="1:8" ht="19.5" thickBot="1" x14ac:dyDescent="0.45">
      <c r="A3" s="34" t="s">
        <v>161</v>
      </c>
      <c r="B3" s="34" t="s">
        <v>162</v>
      </c>
      <c r="C3" s="34" t="s">
        <v>163</v>
      </c>
      <c r="D3" s="34" t="s">
        <v>165</v>
      </c>
      <c r="E3" s="34" t="s">
        <v>164</v>
      </c>
      <c r="F3" s="34" t="s">
        <v>95</v>
      </c>
    </row>
    <row r="4" spans="1:8" ht="19.5" thickTop="1" x14ac:dyDescent="0.4">
      <c r="A4">
        <v>4</v>
      </c>
      <c r="B4">
        <v>352</v>
      </c>
      <c r="C4">
        <v>312</v>
      </c>
      <c r="D4">
        <v>184</v>
      </c>
      <c r="E4">
        <v>285</v>
      </c>
      <c r="F4">
        <f>SUM(B4:E4)</f>
        <v>1133</v>
      </c>
    </row>
    <row r="5" spans="1:8" x14ac:dyDescent="0.4">
      <c r="A5">
        <v>5</v>
      </c>
      <c r="B5">
        <v>491</v>
      </c>
      <c r="C5">
        <v>413</v>
      </c>
      <c r="D5">
        <v>247</v>
      </c>
      <c r="E5">
        <v>352</v>
      </c>
      <c r="F5">
        <f t="shared" ref="F5:F7" si="0">SUM(B5:E5)</f>
        <v>1503</v>
      </c>
    </row>
    <row r="6" spans="1:8" x14ac:dyDescent="0.4">
      <c r="A6">
        <v>6</v>
      </c>
      <c r="B6">
        <v>437</v>
      </c>
      <c r="C6">
        <v>298</v>
      </c>
      <c r="D6">
        <v>125</v>
      </c>
      <c r="E6">
        <v>253</v>
      </c>
      <c r="F6">
        <f t="shared" si="0"/>
        <v>1113</v>
      </c>
    </row>
    <row r="7" spans="1:8" x14ac:dyDescent="0.4">
      <c r="A7">
        <v>7</v>
      </c>
      <c r="B7">
        <v>531</v>
      </c>
      <c r="C7">
        <v>467</v>
      </c>
      <c r="D7">
        <v>313</v>
      </c>
      <c r="E7">
        <v>436</v>
      </c>
      <c r="F7">
        <f t="shared" si="0"/>
        <v>1747</v>
      </c>
    </row>
  </sheetData>
  <phoneticPr fontId="1"/>
  <pageMargins left="0.7" right="0.7" top="0.75" bottom="0.75" header="0.3" footer="0.3"/>
  <ignoredErrors>
    <ignoredError sqref="F4:F7" formulaRange="1"/>
  </ignoredError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G5" sqref="G5"/>
    </sheetView>
  </sheetViews>
  <sheetFormatPr defaultColWidth="8.875" defaultRowHeight="18.75" x14ac:dyDescent="0.4"/>
  <cols>
    <col min="1" max="1" width="13.5" customWidth="1"/>
    <col min="3" max="3" width="15.125" bestFit="1" customWidth="1"/>
    <col min="4" max="4" width="15.125" customWidth="1"/>
    <col min="7" max="7" width="15.125" bestFit="1" customWidth="1"/>
  </cols>
  <sheetData>
    <row r="1" spans="1:9" x14ac:dyDescent="0.4">
      <c r="A1" t="s">
        <v>238</v>
      </c>
    </row>
    <row r="2" spans="1:9" ht="19.5" thickBot="1" x14ac:dyDescent="0.45">
      <c r="A2" s="54"/>
      <c r="B2" s="55" t="s">
        <v>240</v>
      </c>
      <c r="C2" s="55" t="s">
        <v>242</v>
      </c>
      <c r="D2" s="55" t="s">
        <v>241</v>
      </c>
      <c r="F2" s="51" t="s">
        <v>239</v>
      </c>
      <c r="G2" s="50" t="s">
        <v>247</v>
      </c>
    </row>
    <row r="3" spans="1:9" ht="19.5" thickTop="1" x14ac:dyDescent="0.4">
      <c r="A3" s="53" t="s">
        <v>243</v>
      </c>
      <c r="B3" s="53">
        <v>3500</v>
      </c>
      <c r="C3" s="53">
        <v>7500</v>
      </c>
      <c r="D3" s="53">
        <v>8500</v>
      </c>
      <c r="F3" s="52" t="s">
        <v>246</v>
      </c>
      <c r="G3" t="s">
        <v>242</v>
      </c>
    </row>
    <row r="4" spans="1:9" x14ac:dyDescent="0.4">
      <c r="A4" s="1" t="s">
        <v>244</v>
      </c>
      <c r="B4" s="1">
        <v>4000</v>
      </c>
      <c r="C4" s="1">
        <v>8000</v>
      </c>
      <c r="D4" s="1">
        <v>9000</v>
      </c>
    </row>
    <row r="5" spans="1:9" ht="19.5" thickBot="1" x14ac:dyDescent="0.45">
      <c r="A5" s="1" t="s">
        <v>245</v>
      </c>
      <c r="B5" s="1">
        <v>4500</v>
      </c>
      <c r="C5" s="1">
        <v>8500</v>
      </c>
      <c r="D5" s="1">
        <v>9500</v>
      </c>
      <c r="F5" s="32" t="s">
        <v>248</v>
      </c>
      <c r="G5" s="42">
        <f>INDEX(B3:D5,MATCH(G2,A3:A5,0),MATCH(G3,B2:D2,0))</f>
        <v>8000</v>
      </c>
      <c r="I5" t="s">
        <v>249</v>
      </c>
    </row>
    <row r="6" spans="1:9" ht="19.5" thickTop="1" x14ac:dyDescent="0.4"/>
  </sheetData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2" sqref="F2"/>
    </sheetView>
  </sheetViews>
  <sheetFormatPr defaultColWidth="8.875" defaultRowHeight="18.75" x14ac:dyDescent="0.4"/>
  <cols>
    <col min="1" max="1" width="27.375" bestFit="1" customWidth="1"/>
    <col min="2" max="2" width="11" bestFit="1" customWidth="1"/>
    <col min="3" max="3" width="19.125" bestFit="1" customWidth="1"/>
    <col min="4" max="4" width="15.875" bestFit="1" customWidth="1"/>
  </cols>
  <sheetData>
    <row r="1" spans="1:6" ht="19.5" thickBot="1" x14ac:dyDescent="0.45">
      <c r="A1" s="59" t="s">
        <v>289</v>
      </c>
      <c r="B1" s="59" t="s">
        <v>293</v>
      </c>
      <c r="C1" s="59" t="s">
        <v>296</v>
      </c>
      <c r="D1" s="59" t="s">
        <v>297</v>
      </c>
    </row>
    <row r="2" spans="1:6" ht="19.5" thickTop="1" x14ac:dyDescent="0.4">
      <c r="A2" s="57" t="s">
        <v>290</v>
      </c>
      <c r="B2" s="57" t="s">
        <v>294</v>
      </c>
      <c r="C2">
        <f>SEARCH(B2,A2,1)</f>
        <v>20</v>
      </c>
      <c r="D2" t="e">
        <f>FIND(B2,A2,1)</f>
        <v>#VALUE!</v>
      </c>
      <c r="F2" t="s">
        <v>299</v>
      </c>
    </row>
    <row r="3" spans="1:6" x14ac:dyDescent="0.4">
      <c r="A3" s="57" t="s">
        <v>291</v>
      </c>
      <c r="B3" s="57" t="s">
        <v>298</v>
      </c>
      <c r="C3">
        <f t="shared" ref="C3:C4" si="0">SEARCH(B3,A3,1)</f>
        <v>11</v>
      </c>
      <c r="D3">
        <f t="shared" ref="D3:D4" si="1">FIND(B3,A3,1)</f>
        <v>11</v>
      </c>
    </row>
    <row r="4" spans="1:6" x14ac:dyDescent="0.4">
      <c r="A4" s="57" t="s">
        <v>292</v>
      </c>
      <c r="B4" s="57" t="s">
        <v>295</v>
      </c>
      <c r="C4">
        <f t="shared" si="0"/>
        <v>20</v>
      </c>
      <c r="D4" t="e">
        <f t="shared" si="1"/>
        <v>#VALUE!</v>
      </c>
    </row>
  </sheetData>
  <phoneticPr fontId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1" sqref="E1"/>
    </sheetView>
  </sheetViews>
  <sheetFormatPr defaultColWidth="8.875" defaultRowHeight="18.75" x14ac:dyDescent="0.4"/>
  <cols>
    <col min="2" max="2" width="13" bestFit="1" customWidth="1"/>
    <col min="3" max="3" width="15" bestFit="1" customWidth="1"/>
    <col min="4" max="4" width="13" bestFit="1" customWidth="1"/>
    <col min="5" max="5" width="13.625" customWidth="1"/>
    <col min="6" max="6" width="13" bestFit="1" customWidth="1"/>
  </cols>
  <sheetData>
    <row r="1" spans="1:6" x14ac:dyDescent="0.4">
      <c r="A1" s="9" t="s">
        <v>104</v>
      </c>
      <c r="B1" s="1">
        <v>50014</v>
      </c>
      <c r="D1" s="9" t="s">
        <v>105</v>
      </c>
      <c r="E1" s="1" t="str">
        <f>HLOOKUP(B1,B6:F7,2,FALSE)</f>
        <v>須崎塗装店</v>
      </c>
    </row>
    <row r="3" spans="1:6" x14ac:dyDescent="0.4">
      <c r="A3" s="29" t="s">
        <v>106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</row>
    <row r="4" spans="1:6" x14ac:dyDescent="0.4">
      <c r="A4" s="29" t="s">
        <v>107</v>
      </c>
      <c r="B4" t="s">
        <v>113</v>
      </c>
      <c r="C4" t="s">
        <v>114</v>
      </c>
      <c r="D4" t="s">
        <v>115</v>
      </c>
      <c r="E4" t="s">
        <v>117</v>
      </c>
      <c r="F4" t="s">
        <v>116</v>
      </c>
    </row>
    <row r="5" spans="1:6" x14ac:dyDescent="0.4">
      <c r="A5" s="29" t="s">
        <v>120</v>
      </c>
      <c r="B5">
        <v>3500</v>
      </c>
      <c r="C5">
        <v>1200</v>
      </c>
      <c r="D5">
        <v>3500</v>
      </c>
      <c r="E5">
        <v>1000</v>
      </c>
      <c r="F5">
        <v>3500</v>
      </c>
    </row>
    <row r="6" spans="1:6" x14ac:dyDescent="0.4">
      <c r="A6" s="29" t="s">
        <v>104</v>
      </c>
      <c r="B6">
        <v>50011</v>
      </c>
      <c r="C6">
        <v>50012</v>
      </c>
      <c r="D6">
        <v>50013</v>
      </c>
      <c r="E6">
        <v>50014</v>
      </c>
      <c r="F6">
        <v>50015</v>
      </c>
    </row>
    <row r="7" spans="1:6" x14ac:dyDescent="0.4">
      <c r="A7" s="29" t="s">
        <v>105</v>
      </c>
      <c r="B7" t="s">
        <v>118</v>
      </c>
      <c r="C7" t="s">
        <v>121</v>
      </c>
      <c r="D7" t="s">
        <v>119</v>
      </c>
      <c r="E7" t="s">
        <v>122</v>
      </c>
      <c r="F7" t="s">
        <v>123</v>
      </c>
    </row>
  </sheetData>
  <phoneticPr fontId="1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"/>
    </sheetView>
  </sheetViews>
  <sheetFormatPr defaultColWidth="8.875" defaultRowHeight="18.75" x14ac:dyDescent="0.4"/>
  <cols>
    <col min="2" max="2" width="11" bestFit="1" customWidth="1"/>
  </cols>
  <sheetData>
    <row r="1" spans="1:3" ht="19.5" thickBot="1" x14ac:dyDescent="0.45">
      <c r="A1" s="30" t="s">
        <v>100</v>
      </c>
      <c r="B1" s="30" t="s">
        <v>42</v>
      </c>
      <c r="C1" s="30" t="s">
        <v>124</v>
      </c>
    </row>
    <row r="2" spans="1:3" ht="19.5" thickTop="1" x14ac:dyDescent="0.4">
      <c r="A2">
        <f>10000+ROW()-1</f>
        <v>10001</v>
      </c>
      <c r="B2" t="s">
        <v>125</v>
      </c>
      <c r="C2">
        <v>35</v>
      </c>
    </row>
    <row r="3" spans="1:3" x14ac:dyDescent="0.4">
      <c r="A3">
        <f t="shared" ref="A3:A6" si="0">10000+ROW()-1</f>
        <v>10002</v>
      </c>
      <c r="B3" t="s">
        <v>126</v>
      </c>
      <c r="C3">
        <v>42</v>
      </c>
    </row>
    <row r="4" spans="1:3" x14ac:dyDescent="0.4">
      <c r="A4">
        <f t="shared" si="0"/>
        <v>10003</v>
      </c>
      <c r="B4" t="s">
        <v>127</v>
      </c>
      <c r="C4">
        <v>56</v>
      </c>
    </row>
    <row r="5" spans="1:3" x14ac:dyDescent="0.4">
      <c r="A5">
        <f t="shared" si="0"/>
        <v>10004</v>
      </c>
      <c r="B5" t="s">
        <v>128</v>
      </c>
      <c r="C5">
        <v>29</v>
      </c>
    </row>
    <row r="6" spans="1:3" x14ac:dyDescent="0.4">
      <c r="A6">
        <f t="shared" si="0"/>
        <v>10005</v>
      </c>
      <c r="B6" t="s">
        <v>129</v>
      </c>
      <c r="C6">
        <v>41</v>
      </c>
    </row>
  </sheetData>
  <phoneticPr fontId="1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8" sqref="F8"/>
    </sheetView>
  </sheetViews>
  <sheetFormatPr defaultColWidth="8.875" defaultRowHeight="18.75" x14ac:dyDescent="0.4"/>
  <sheetData>
    <row r="1" spans="1:7" x14ac:dyDescent="0.4">
      <c r="A1" t="s">
        <v>300</v>
      </c>
    </row>
    <row r="3" spans="1:7" ht="19.5" thickBot="1" x14ac:dyDescent="0.45">
      <c r="A3" s="60">
        <f>COLUMN(A4)</f>
        <v>1</v>
      </c>
      <c r="B3" s="60">
        <f t="shared" ref="B3:E3" si="0">COLUMN(B4)</f>
        <v>2</v>
      </c>
      <c r="C3" s="60">
        <f t="shared" si="0"/>
        <v>3</v>
      </c>
      <c r="D3" s="60">
        <f t="shared" si="0"/>
        <v>4</v>
      </c>
      <c r="E3" s="60">
        <f t="shared" si="0"/>
        <v>5</v>
      </c>
      <c r="G3" t="s">
        <v>324</v>
      </c>
    </row>
    <row r="4" spans="1:7" ht="19.5" thickTop="1" x14ac:dyDescent="0.4">
      <c r="A4" t="s">
        <v>301</v>
      </c>
      <c r="B4" t="s">
        <v>302</v>
      </c>
      <c r="C4" t="s">
        <v>303</v>
      </c>
      <c r="D4" t="s">
        <v>304</v>
      </c>
      <c r="E4" t="s">
        <v>305</v>
      </c>
    </row>
    <row r="5" spans="1:7" x14ac:dyDescent="0.4">
      <c r="A5" t="s">
        <v>306</v>
      </c>
      <c r="B5" t="s">
        <v>307</v>
      </c>
      <c r="C5" t="s">
        <v>308</v>
      </c>
      <c r="D5" t="s">
        <v>309</v>
      </c>
      <c r="E5" t="s">
        <v>310</v>
      </c>
    </row>
    <row r="6" spans="1:7" x14ac:dyDescent="0.4">
      <c r="A6" t="s">
        <v>311</v>
      </c>
      <c r="B6" t="s">
        <v>312</v>
      </c>
      <c r="C6" t="s">
        <v>313</v>
      </c>
      <c r="D6" t="s">
        <v>314</v>
      </c>
      <c r="E6" t="s">
        <v>315</v>
      </c>
    </row>
    <row r="7" spans="1:7" x14ac:dyDescent="0.4">
      <c r="A7" t="s">
        <v>316</v>
      </c>
      <c r="B7" t="s">
        <v>317</v>
      </c>
      <c r="C7" t="s">
        <v>318</v>
      </c>
      <c r="D7" t="s">
        <v>319</v>
      </c>
      <c r="E7" t="s">
        <v>320</v>
      </c>
    </row>
    <row r="8" spans="1:7" x14ac:dyDescent="0.4">
      <c r="A8" t="s">
        <v>321</v>
      </c>
      <c r="B8" t="s">
        <v>325</v>
      </c>
      <c r="C8" t="s">
        <v>326</v>
      </c>
      <c r="D8" t="s">
        <v>322</v>
      </c>
      <c r="E8" t="s">
        <v>323</v>
      </c>
    </row>
  </sheetData>
  <phoneticPr fontId="1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G1" sqref="G1"/>
    </sheetView>
  </sheetViews>
  <sheetFormatPr defaultColWidth="8.875" defaultRowHeight="18.75" x14ac:dyDescent="0.4"/>
  <cols>
    <col min="1" max="1" width="11.375" bestFit="1" customWidth="1"/>
    <col min="2" max="2" width="13" bestFit="1" customWidth="1"/>
    <col min="3" max="3" width="17.125" bestFit="1" customWidth="1"/>
    <col min="4" max="4" width="9" bestFit="1" customWidth="1"/>
    <col min="7" max="7" width="9.375" bestFit="1" customWidth="1"/>
  </cols>
  <sheetData>
    <row r="1" spans="1:7" x14ac:dyDescent="0.4">
      <c r="A1" s="33" t="s">
        <v>151</v>
      </c>
      <c r="B1" s="33" t="s">
        <v>148</v>
      </c>
      <c r="C1" s="33" t="s">
        <v>149</v>
      </c>
      <c r="D1" s="33" t="s">
        <v>152</v>
      </c>
      <c r="F1" s="33" t="s">
        <v>150</v>
      </c>
      <c r="G1" s="1">
        <f>DSUM(A4:G10,G4,A1:D2)</f>
        <v>3000</v>
      </c>
    </row>
    <row r="2" spans="1:7" x14ac:dyDescent="0.4">
      <c r="A2" s="1"/>
      <c r="B2" s="1" t="s">
        <v>153</v>
      </c>
      <c r="C2" s="1"/>
      <c r="D2" s="1" t="s">
        <v>154</v>
      </c>
    </row>
    <row r="4" spans="1:7" ht="19.5" thickBot="1" x14ac:dyDescent="0.45">
      <c r="A4" s="32" t="s">
        <v>130</v>
      </c>
      <c r="B4" s="32" t="s">
        <v>131</v>
      </c>
      <c r="C4" s="32" t="s">
        <v>132</v>
      </c>
      <c r="D4" s="32" t="s">
        <v>133</v>
      </c>
      <c r="E4" s="32" t="s">
        <v>134</v>
      </c>
      <c r="F4" s="32" t="s">
        <v>135</v>
      </c>
      <c r="G4" s="32" t="s">
        <v>136</v>
      </c>
    </row>
    <row r="5" spans="1:7" ht="19.5" thickTop="1" x14ac:dyDescent="0.4">
      <c r="A5" s="18">
        <v>42585</v>
      </c>
      <c r="B5" t="s">
        <v>137</v>
      </c>
      <c r="C5" t="s">
        <v>138</v>
      </c>
      <c r="D5" t="s">
        <v>139</v>
      </c>
      <c r="E5">
        <v>120</v>
      </c>
      <c r="F5">
        <v>10</v>
      </c>
      <c r="G5" s="31">
        <v>1200</v>
      </c>
    </row>
    <row r="6" spans="1:7" x14ac:dyDescent="0.4">
      <c r="A6" s="18">
        <v>42592</v>
      </c>
      <c r="B6" t="s">
        <v>140</v>
      </c>
      <c r="C6" t="s">
        <v>141</v>
      </c>
      <c r="D6" t="s">
        <v>142</v>
      </c>
      <c r="E6">
        <v>500</v>
      </c>
      <c r="F6">
        <v>2</v>
      </c>
      <c r="G6" s="31">
        <v>1000</v>
      </c>
    </row>
    <row r="7" spans="1:7" x14ac:dyDescent="0.4">
      <c r="A7" s="18">
        <v>42605</v>
      </c>
      <c r="B7" t="s">
        <v>143</v>
      </c>
      <c r="C7" t="s">
        <v>144</v>
      </c>
      <c r="D7" t="s">
        <v>142</v>
      </c>
      <c r="E7">
        <v>550</v>
      </c>
      <c r="F7">
        <v>4</v>
      </c>
      <c r="G7" s="31">
        <v>2200</v>
      </c>
    </row>
    <row r="8" spans="1:7" x14ac:dyDescent="0.4">
      <c r="A8" s="18">
        <v>42620</v>
      </c>
      <c r="B8" t="s">
        <v>140</v>
      </c>
      <c r="C8" t="s">
        <v>145</v>
      </c>
      <c r="D8" t="s">
        <v>139</v>
      </c>
      <c r="E8">
        <v>120</v>
      </c>
      <c r="F8">
        <v>5</v>
      </c>
      <c r="G8">
        <v>600</v>
      </c>
    </row>
    <row r="9" spans="1:7" x14ac:dyDescent="0.4">
      <c r="A9" s="18">
        <v>42626</v>
      </c>
      <c r="B9" t="s">
        <v>140</v>
      </c>
      <c r="C9" t="s">
        <v>141</v>
      </c>
      <c r="D9" t="s">
        <v>142</v>
      </c>
      <c r="E9">
        <v>500</v>
      </c>
      <c r="F9">
        <v>4</v>
      </c>
      <c r="G9" s="31">
        <v>2000</v>
      </c>
    </row>
    <row r="10" spans="1:7" x14ac:dyDescent="0.4">
      <c r="A10" s="18">
        <v>42657</v>
      </c>
      <c r="B10" t="s">
        <v>137</v>
      </c>
      <c r="C10" t="s">
        <v>146</v>
      </c>
      <c r="D10" t="s">
        <v>147</v>
      </c>
      <c r="E10">
        <v>200</v>
      </c>
      <c r="F10">
        <v>10</v>
      </c>
      <c r="G10" s="31">
        <v>2000</v>
      </c>
    </row>
  </sheetData>
  <phoneticPr fontId="1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I2" sqref="I2"/>
    </sheetView>
  </sheetViews>
  <sheetFormatPr defaultColWidth="8.875" defaultRowHeight="18.75" x14ac:dyDescent="0.4"/>
  <cols>
    <col min="1" max="1" width="11.375" bestFit="1" customWidth="1"/>
    <col min="2" max="2" width="13" bestFit="1" customWidth="1"/>
    <col min="3" max="3" width="17.125" bestFit="1" customWidth="1"/>
    <col min="4" max="4" width="9" bestFit="1" customWidth="1"/>
    <col min="7" max="7" width="9.375" bestFit="1" customWidth="1"/>
  </cols>
  <sheetData>
    <row r="1" spans="1:9" x14ac:dyDescent="0.4">
      <c r="A1" s="33" t="s">
        <v>36</v>
      </c>
      <c r="B1" s="33" t="s">
        <v>148</v>
      </c>
      <c r="C1" s="33" t="s">
        <v>79</v>
      </c>
      <c r="D1" s="33" t="s">
        <v>152</v>
      </c>
      <c r="F1" s="33" t="s">
        <v>150</v>
      </c>
      <c r="G1" s="1">
        <f>DAVERAGE(A4:G10,G4,A1:D2)</f>
        <v>1500</v>
      </c>
      <c r="I1" t="s">
        <v>256</v>
      </c>
    </row>
    <row r="2" spans="1:9" x14ac:dyDescent="0.4">
      <c r="A2" s="1"/>
      <c r="B2" s="1" t="s">
        <v>153</v>
      </c>
      <c r="C2" s="1"/>
      <c r="D2" s="1" t="s">
        <v>154</v>
      </c>
    </row>
    <row r="4" spans="1:9" ht="19.5" thickBot="1" x14ac:dyDescent="0.45">
      <c r="A4" s="32" t="s">
        <v>130</v>
      </c>
      <c r="B4" s="32" t="s">
        <v>131</v>
      </c>
      <c r="C4" s="32" t="s">
        <v>132</v>
      </c>
      <c r="D4" s="32" t="s">
        <v>133</v>
      </c>
      <c r="E4" s="32" t="s">
        <v>134</v>
      </c>
      <c r="F4" s="32" t="s">
        <v>135</v>
      </c>
      <c r="G4" s="32" t="s">
        <v>136</v>
      </c>
    </row>
    <row r="5" spans="1:9" ht="19.5" thickTop="1" x14ac:dyDescent="0.4">
      <c r="A5" s="18">
        <v>42585</v>
      </c>
      <c r="B5" t="s">
        <v>137</v>
      </c>
      <c r="C5" t="s">
        <v>138</v>
      </c>
      <c r="D5" t="s">
        <v>139</v>
      </c>
      <c r="E5">
        <v>120</v>
      </c>
      <c r="F5">
        <v>10</v>
      </c>
      <c r="G5" s="31">
        <v>1200</v>
      </c>
    </row>
    <row r="6" spans="1:9" x14ac:dyDescent="0.4">
      <c r="A6" s="18">
        <v>42592</v>
      </c>
      <c r="B6" t="s">
        <v>140</v>
      </c>
      <c r="C6" t="s">
        <v>141</v>
      </c>
      <c r="D6" t="s">
        <v>142</v>
      </c>
      <c r="E6">
        <v>500</v>
      </c>
      <c r="F6">
        <v>2</v>
      </c>
      <c r="G6" s="31">
        <v>1000</v>
      </c>
    </row>
    <row r="7" spans="1:9" x14ac:dyDescent="0.4">
      <c r="A7" s="18">
        <v>42605</v>
      </c>
      <c r="B7" t="s">
        <v>143</v>
      </c>
      <c r="C7" t="s">
        <v>144</v>
      </c>
      <c r="D7" t="s">
        <v>142</v>
      </c>
      <c r="E7">
        <v>550</v>
      </c>
      <c r="F7">
        <v>4</v>
      </c>
      <c r="G7" s="31">
        <v>2200</v>
      </c>
    </row>
    <row r="8" spans="1:9" x14ac:dyDescent="0.4">
      <c r="A8" s="18">
        <v>42620</v>
      </c>
      <c r="B8" t="s">
        <v>140</v>
      </c>
      <c r="C8" t="s">
        <v>145</v>
      </c>
      <c r="D8" t="s">
        <v>139</v>
      </c>
      <c r="E8">
        <v>120</v>
      </c>
      <c r="F8">
        <v>5</v>
      </c>
      <c r="G8">
        <v>600</v>
      </c>
    </row>
    <row r="9" spans="1:9" x14ac:dyDescent="0.4">
      <c r="A9" s="18">
        <v>42626</v>
      </c>
      <c r="B9" t="s">
        <v>140</v>
      </c>
      <c r="C9" t="s">
        <v>141</v>
      </c>
      <c r="D9" t="s">
        <v>142</v>
      </c>
      <c r="E9">
        <v>500</v>
      </c>
      <c r="F9">
        <v>4</v>
      </c>
      <c r="G9" s="31">
        <v>2000</v>
      </c>
    </row>
    <row r="10" spans="1:9" x14ac:dyDescent="0.4">
      <c r="A10" s="18">
        <v>42657</v>
      </c>
      <c r="B10" t="s">
        <v>137</v>
      </c>
      <c r="C10" t="s">
        <v>146</v>
      </c>
      <c r="D10" t="s">
        <v>147</v>
      </c>
      <c r="E10">
        <v>200</v>
      </c>
      <c r="F10">
        <v>10</v>
      </c>
      <c r="G10" s="31">
        <v>2000</v>
      </c>
    </row>
  </sheetData>
  <phoneticPr fontId="1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3" sqref="F3"/>
    </sheetView>
  </sheetViews>
  <sheetFormatPr defaultColWidth="8.875" defaultRowHeight="18.75" x14ac:dyDescent="0.4"/>
  <cols>
    <col min="1" max="1" width="13.125" customWidth="1"/>
  </cols>
  <sheetData>
    <row r="1" spans="1:6" x14ac:dyDescent="0.4">
      <c r="A1" t="s">
        <v>59</v>
      </c>
    </row>
    <row r="2" spans="1:6" x14ac:dyDescent="0.4">
      <c r="A2" s="16" t="s">
        <v>42</v>
      </c>
      <c r="B2" s="16" t="s">
        <v>60</v>
      </c>
      <c r="C2" s="16" t="s">
        <v>68</v>
      </c>
      <c r="E2" s="3" t="s">
        <v>102</v>
      </c>
      <c r="F2" s="1">
        <f>LARGE(B3:B8,2)</f>
        <v>85</v>
      </c>
    </row>
    <row r="3" spans="1:6" x14ac:dyDescent="0.4">
      <c r="A3" s="1" t="s">
        <v>61</v>
      </c>
      <c r="B3" s="1">
        <v>95</v>
      </c>
      <c r="C3" s="1">
        <f t="shared" ref="C3:C8" si="0">_xlfn.RANK.EQ($B3, $B$3:$B$8,0)</f>
        <v>1</v>
      </c>
      <c r="E3" s="3" t="s">
        <v>103</v>
      </c>
      <c r="F3" s="1">
        <f>SMALL(B3:B8,2)</f>
        <v>50</v>
      </c>
    </row>
    <row r="4" spans="1:6" x14ac:dyDescent="0.4">
      <c r="A4" s="1" t="s">
        <v>62</v>
      </c>
      <c r="B4" s="1">
        <v>39</v>
      </c>
      <c r="C4" s="1">
        <f t="shared" si="0"/>
        <v>6</v>
      </c>
    </row>
    <row r="5" spans="1:6" x14ac:dyDescent="0.4">
      <c r="A5" s="1" t="s">
        <v>63</v>
      </c>
      <c r="B5" s="1">
        <v>85</v>
      </c>
      <c r="C5" s="1">
        <f t="shared" si="0"/>
        <v>2</v>
      </c>
      <c r="E5" s="8" t="s">
        <v>67</v>
      </c>
      <c r="F5" s="1">
        <f>MEDIAN(B3:B8)</f>
        <v>78.5</v>
      </c>
    </row>
    <row r="6" spans="1:6" x14ac:dyDescent="0.4">
      <c r="A6" s="1" t="s">
        <v>64</v>
      </c>
      <c r="B6" s="1">
        <v>78</v>
      </c>
      <c r="C6" s="1">
        <f t="shared" si="0"/>
        <v>4</v>
      </c>
    </row>
    <row r="7" spans="1:6" x14ac:dyDescent="0.4">
      <c r="A7" s="1" t="s">
        <v>65</v>
      </c>
      <c r="B7" s="1">
        <v>50</v>
      </c>
      <c r="C7" s="1">
        <f t="shared" si="0"/>
        <v>5</v>
      </c>
    </row>
    <row r="8" spans="1:6" x14ac:dyDescent="0.4">
      <c r="A8" s="1" t="s">
        <v>66</v>
      </c>
      <c r="B8" s="1">
        <v>79</v>
      </c>
      <c r="C8" s="1">
        <f t="shared" si="0"/>
        <v>3</v>
      </c>
    </row>
  </sheetData>
  <phoneticPr fontId="1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7" sqref="C7"/>
    </sheetView>
  </sheetViews>
  <sheetFormatPr defaultColWidth="8.875" defaultRowHeight="18.75" x14ac:dyDescent="0.4"/>
  <cols>
    <col min="3" max="3" width="17.875" bestFit="1" customWidth="1"/>
    <col min="4" max="4" width="19.125" bestFit="1" customWidth="1"/>
  </cols>
  <sheetData>
    <row r="1" spans="1:6" x14ac:dyDescent="0.4">
      <c r="A1" t="s">
        <v>327</v>
      </c>
    </row>
    <row r="3" spans="1:6" ht="19.5" thickBot="1" x14ac:dyDescent="0.45">
      <c r="A3" s="46" t="s">
        <v>222</v>
      </c>
      <c r="B3" s="46" t="s">
        <v>330</v>
      </c>
      <c r="C3" s="46" t="s">
        <v>328</v>
      </c>
      <c r="D3" s="46" t="s">
        <v>329</v>
      </c>
    </row>
    <row r="4" spans="1:6" ht="19.5" thickTop="1" x14ac:dyDescent="0.4">
      <c r="A4">
        <v>1001</v>
      </c>
      <c r="B4">
        <v>98</v>
      </c>
      <c r="C4">
        <f>_xlfn.RANK.EQ(B4,B$4:B$13)</f>
        <v>1</v>
      </c>
      <c r="D4">
        <f>_xlfn.RANK.AVG(B4,B$4:B$13)</f>
        <v>1</v>
      </c>
    </row>
    <row r="5" spans="1:6" x14ac:dyDescent="0.4">
      <c r="A5">
        <v>1002</v>
      </c>
      <c r="B5">
        <v>75</v>
      </c>
      <c r="C5">
        <f t="shared" ref="C5:C13" si="0">_xlfn.RANK.EQ(B5,B$4:B$13)</f>
        <v>6</v>
      </c>
      <c r="D5">
        <f t="shared" ref="D5:D13" si="1">_xlfn.RANK.AVG(B5,B$4:B$13)</f>
        <v>6.5</v>
      </c>
      <c r="F5" t="s">
        <v>331</v>
      </c>
    </row>
    <row r="6" spans="1:6" x14ac:dyDescent="0.4">
      <c r="A6">
        <v>1003</v>
      </c>
      <c r="B6">
        <v>79</v>
      </c>
      <c r="C6">
        <f t="shared" si="0"/>
        <v>4</v>
      </c>
      <c r="D6">
        <f t="shared" si="1"/>
        <v>4</v>
      </c>
    </row>
    <row r="7" spans="1:6" x14ac:dyDescent="0.4">
      <c r="A7">
        <v>1004</v>
      </c>
      <c r="B7">
        <v>64</v>
      </c>
      <c r="C7">
        <f t="shared" si="0"/>
        <v>9</v>
      </c>
      <c r="D7">
        <f t="shared" si="1"/>
        <v>9</v>
      </c>
    </row>
    <row r="8" spans="1:6" x14ac:dyDescent="0.4">
      <c r="A8">
        <v>1005</v>
      </c>
      <c r="B8">
        <v>39</v>
      </c>
      <c r="C8">
        <f t="shared" si="0"/>
        <v>10</v>
      </c>
      <c r="D8">
        <f t="shared" si="1"/>
        <v>10</v>
      </c>
    </row>
    <row r="9" spans="1:6" x14ac:dyDescent="0.4">
      <c r="A9">
        <v>1006</v>
      </c>
      <c r="B9">
        <v>75</v>
      </c>
      <c r="C9">
        <f t="shared" si="0"/>
        <v>6</v>
      </c>
      <c r="D9">
        <f t="shared" si="1"/>
        <v>6.5</v>
      </c>
    </row>
    <row r="10" spans="1:6" x14ac:dyDescent="0.4">
      <c r="A10">
        <v>1007</v>
      </c>
      <c r="B10">
        <v>93</v>
      </c>
      <c r="C10">
        <f t="shared" si="0"/>
        <v>2</v>
      </c>
      <c r="D10">
        <f t="shared" si="1"/>
        <v>2</v>
      </c>
    </row>
    <row r="11" spans="1:6" x14ac:dyDescent="0.4">
      <c r="A11">
        <v>1008</v>
      </c>
      <c r="B11">
        <v>66</v>
      </c>
      <c r="C11">
        <f t="shared" si="0"/>
        <v>8</v>
      </c>
      <c r="D11">
        <f t="shared" si="1"/>
        <v>8</v>
      </c>
    </row>
    <row r="12" spans="1:6" x14ac:dyDescent="0.4">
      <c r="A12">
        <v>1009</v>
      </c>
      <c r="B12">
        <v>83</v>
      </c>
      <c r="C12">
        <f t="shared" si="0"/>
        <v>3</v>
      </c>
      <c r="D12">
        <f t="shared" si="1"/>
        <v>3</v>
      </c>
    </row>
    <row r="13" spans="1:6" x14ac:dyDescent="0.4">
      <c r="A13">
        <v>1010</v>
      </c>
      <c r="B13">
        <v>77</v>
      </c>
      <c r="C13">
        <f t="shared" si="0"/>
        <v>5</v>
      </c>
      <c r="D13">
        <f t="shared" si="1"/>
        <v>5</v>
      </c>
    </row>
  </sheetData>
  <phoneticPr fontId="1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0" sqref="C10"/>
    </sheetView>
  </sheetViews>
  <sheetFormatPr defaultColWidth="8.875" defaultRowHeight="18.75" x14ac:dyDescent="0.4"/>
  <cols>
    <col min="1" max="1" width="10.5" customWidth="1"/>
    <col min="2" max="2" width="11.625" customWidth="1"/>
  </cols>
  <sheetData>
    <row r="1" spans="1:3" x14ac:dyDescent="0.4">
      <c r="A1" t="s">
        <v>99</v>
      </c>
    </row>
    <row r="2" spans="1:3" ht="19.5" thickBot="1" x14ac:dyDescent="0.45">
      <c r="A2" s="25" t="s">
        <v>100</v>
      </c>
      <c r="B2" s="25" t="s">
        <v>187</v>
      </c>
      <c r="C2" s="25" t="s">
        <v>186</v>
      </c>
    </row>
    <row r="3" spans="1:3" ht="19.5" thickTop="1" x14ac:dyDescent="0.4">
      <c r="A3">
        <v>1001</v>
      </c>
      <c r="B3" s="18">
        <v>42628</v>
      </c>
      <c r="C3">
        <v>3</v>
      </c>
    </row>
    <row r="4" spans="1:3" x14ac:dyDescent="0.4">
      <c r="A4">
        <v>1002</v>
      </c>
      <c r="B4" s="18">
        <v>42630</v>
      </c>
      <c r="C4">
        <v>6</v>
      </c>
    </row>
    <row r="5" spans="1:3" x14ac:dyDescent="0.4">
      <c r="A5">
        <v>1003</v>
      </c>
      <c r="B5" s="18">
        <v>42628</v>
      </c>
      <c r="C5">
        <v>1</v>
      </c>
    </row>
    <row r="6" spans="1:3" x14ac:dyDescent="0.4">
      <c r="A6">
        <v>1004</v>
      </c>
      <c r="B6" s="18">
        <v>42630</v>
      </c>
      <c r="C6">
        <v>3</v>
      </c>
    </row>
    <row r="7" spans="1:3" x14ac:dyDescent="0.4">
      <c r="A7">
        <v>1005</v>
      </c>
      <c r="B7" s="18">
        <v>42636</v>
      </c>
      <c r="C7">
        <v>2</v>
      </c>
    </row>
    <row r="8" spans="1:3" x14ac:dyDescent="0.4">
      <c r="A8">
        <v>1006</v>
      </c>
      <c r="B8" s="18">
        <v>42628</v>
      </c>
      <c r="C8">
        <v>5</v>
      </c>
    </row>
    <row r="9" spans="1:3" ht="19.5" thickBot="1" x14ac:dyDescent="0.45">
      <c r="A9" s="27">
        <v>1007</v>
      </c>
      <c r="B9" s="23">
        <v>42630</v>
      </c>
      <c r="C9" s="27">
        <v>3</v>
      </c>
    </row>
    <row r="10" spans="1:3" ht="19.5" thickTop="1" x14ac:dyDescent="0.4">
      <c r="A10" s="28" t="s">
        <v>101</v>
      </c>
      <c r="B10" s="37">
        <f t="array" ref="B10:B12">_xlfn.MODE.MULT(B3:B9)</f>
        <v>42628</v>
      </c>
      <c r="C10" s="28">
        <f>_xlfn.MODE.SNGL(C3:C9)</f>
        <v>3</v>
      </c>
    </row>
    <row r="11" spans="1:3" x14ac:dyDescent="0.4">
      <c r="A11" s="26" t="s">
        <v>101</v>
      </c>
      <c r="B11" s="38">
        <v>42630</v>
      </c>
      <c r="C11" s="41"/>
    </row>
    <row r="12" spans="1:3" x14ac:dyDescent="0.4">
      <c r="A12" s="39" t="s">
        <v>188</v>
      </c>
      <c r="B12" s="40" t="e">
        <v>#N/A</v>
      </c>
      <c r="C12" s="4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33</vt:i4>
      </vt:variant>
    </vt:vector>
  </HeadingPairs>
  <TitlesOfParts>
    <vt:vector size="33" baseType="lpstr">
      <vt:lpstr>INT, TRUNC</vt:lpstr>
      <vt:lpstr>CEILING</vt:lpstr>
      <vt:lpstr>FLOOR</vt:lpstr>
      <vt:lpstr>SQRT, ABS</vt:lpstr>
      <vt:lpstr>MOD</vt:lpstr>
      <vt:lpstr>WORKDAY</vt:lpstr>
      <vt:lpstr>WORKDAY.INTL</vt:lpstr>
      <vt:lpstr>EDATE</vt:lpstr>
      <vt:lpstr>EOMONTH</vt:lpstr>
      <vt:lpstr>NETWORKDAYS</vt:lpstr>
      <vt:lpstr>WEEKDAY, TEXT</vt:lpstr>
      <vt:lpstr>DATESTRING</vt:lpstr>
      <vt:lpstr>DATEVALUE, TIMEVALUE</vt:lpstr>
      <vt:lpstr>DATE</vt:lpstr>
      <vt:lpstr>DAYS</vt:lpstr>
      <vt:lpstr>TIME</vt:lpstr>
      <vt:lpstr>HOUR, MINUTE</vt:lpstr>
      <vt:lpstr>ISERROR</vt:lpstr>
      <vt:lpstr>ISBLANK</vt:lpstr>
      <vt:lpstr>TRIM</vt:lpstr>
      <vt:lpstr>CLEAN</vt:lpstr>
      <vt:lpstr>SUBSTITUTE, REPLACE</vt:lpstr>
      <vt:lpstr>LOOKUP</vt:lpstr>
      <vt:lpstr>INDEX, MATCH</vt:lpstr>
      <vt:lpstr>SEARCH, FIND</vt:lpstr>
      <vt:lpstr>HLOOKUP</vt:lpstr>
      <vt:lpstr>ROW</vt:lpstr>
      <vt:lpstr>COLUMN</vt:lpstr>
      <vt:lpstr>DSUM</vt:lpstr>
      <vt:lpstr>DAVERAGE</vt:lpstr>
      <vt:lpstr>LARGE, SMALL, MEDIAN, RANK.EQ</vt:lpstr>
      <vt:lpstr>RANK.AVG</vt:lpstr>
      <vt:lpstr>MODE.SNGL, MODE.MULT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Ogawa</dc:creator>
  <cp:keywords/>
  <dc:description/>
  <cp:lastModifiedBy>林 憲</cp:lastModifiedBy>
  <dcterms:created xsi:type="dcterms:W3CDTF">2016-06-09T00:13:50Z</dcterms:created>
  <dcterms:modified xsi:type="dcterms:W3CDTF">2016-07-28T07:41:23Z</dcterms:modified>
  <cp:category/>
</cp:coreProperties>
</file>