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80906c4d9fa2a/Desktop/Bootcamp/Class Work/Module Homework/"/>
    </mc:Choice>
  </mc:AlternateContent>
  <xr:revisionPtr revIDLastSave="572" documentId="8_{C1D2A6ED-8852-4A72-A2EE-EC72BBD6F882}" xr6:coauthVersionLast="47" xr6:coauthVersionMax="47" xr10:uidLastSave="{325E4017-4357-4CA7-A823-BA778B97164F}"/>
  <bookViews>
    <workbookView xWindow="-98" yWindow="-98" windowWidth="21795" windowHeight="11625" activeTab="4" xr2:uid="{00000000-000D-0000-FFFF-FFFF00000000}"/>
  </bookViews>
  <sheets>
    <sheet name="Crowdfunding" sheetId="1" r:id="rId1"/>
    <sheet name="Pivot Table" sheetId="6" r:id="rId2"/>
    <sheet name="Pivot Table 2" sheetId="7" r:id="rId3"/>
    <sheet name="Pivot Table 3" sheetId="11" r:id="rId4"/>
    <sheet name="Goal Analysis" sheetId="1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2" i="12"/>
  <c r="G3" i="12"/>
  <c r="G4" i="12"/>
  <c r="G5" i="12"/>
  <c r="G6" i="12"/>
  <c r="G7" i="12"/>
  <c r="G8" i="12"/>
  <c r="G9" i="12"/>
  <c r="G10" i="12"/>
  <c r="G11" i="12"/>
  <c r="G12" i="12"/>
  <c r="G13" i="12"/>
  <c r="F6" i="12"/>
  <c r="F7" i="12"/>
  <c r="F8" i="12"/>
  <c r="F9" i="12"/>
  <c r="F10" i="12"/>
  <c r="F11" i="12"/>
  <c r="F12" i="12"/>
  <c r="F13" i="12"/>
  <c r="F3" i="12"/>
  <c r="F4" i="12"/>
  <c r="F5" i="12"/>
  <c r="F2" i="12"/>
  <c r="E6" i="12"/>
  <c r="E7" i="12"/>
  <c r="E8" i="12"/>
  <c r="E9" i="12"/>
  <c r="E10" i="12"/>
  <c r="E11" i="12"/>
  <c r="E12" i="12"/>
  <c r="E13" i="12"/>
  <c r="E3" i="12"/>
  <c r="E4" i="12"/>
  <c r="E5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2" i="12"/>
  <c r="C12" i="12"/>
  <c r="C11" i="12"/>
  <c r="C10" i="12"/>
  <c r="C9" i="12"/>
  <c r="C8" i="12"/>
  <c r="C7" i="12"/>
  <c r="C6" i="12"/>
  <c r="C5" i="12"/>
  <c r="C3" i="12"/>
  <c r="C4" i="12"/>
  <c r="B3" i="12"/>
  <c r="B2" i="12"/>
  <c r="B13" i="12"/>
  <c r="B12" i="12"/>
  <c r="B11" i="12"/>
  <c r="B10" i="12"/>
  <c r="B9" i="12"/>
  <c r="B8" i="12"/>
  <c r="B7" i="12"/>
  <c r="B6" i="12"/>
  <c r="B5" i="12"/>
  <c r="B4" i="12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5" i="1"/>
  <c r="F3" i="1"/>
</calcChain>
</file>

<file path=xl/sharedStrings.xml><?xml version="1.0" encoding="utf-8"?>
<sst xmlns="http://schemas.openxmlformats.org/spreadsheetml/2006/main" count="8112" uniqueCount="2104">
  <si>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</si>
  <si>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</si>
  <si>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</si>
  <si>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</si>
  <si>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</si>
  <si>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</si>
  <si>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</si>
  <si>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</si>
  <si>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</si>
  <si>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</si>
  <si>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</si>
  <si>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</si>
  <si>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</si>
  <si>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</si>
  <si>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</si>
  <si>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</si>
  <si>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</si>
  <si>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</si>
  <si>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</si>
  <si>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</si>
  <si>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</si>
  <si>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</si>
  <si>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</si>
  <si>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</si>
  <si>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</si>
  <si>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</si>
  <si>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</si>
  <si>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</si>
  <si>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</si>
  <si>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</si>
  <si>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</si>
  <si>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</si>
  <si>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</si>
  <si>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</si>
  <si>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</si>
  <si>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</si>
  <si>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</si>
  <si>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</si>
  <si>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</si>
  <si>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</si>
  <si>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</si>
  <si>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</si>
  <si>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</si>
  <si>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</si>
  <si>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</si>
  <si>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</si>
  <si>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</si>
  <si>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</si>
  <si>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</si>
  <si>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</si>
  <si>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</si>
  <si>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</si>
  <si>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</si>
  <si>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</si>
  <si>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</si>
  <si>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</si>
  <si>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</si>
  <si>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</si>
  <si>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</si>
  <si>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</si>
  <si>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</si>
  <si>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</si>
  <si>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</si>
  <si>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</si>
  <si>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</si>
  <si>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</si>
  <si>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</si>
  <si>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</si>
  <si>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</si>
  <si>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</si>
  <si>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</si>
  <si>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</si>
  <si>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</si>
  <si>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</si>
  <si>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</si>
  <si>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</si>
  <si>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</si>
  <si>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</si>
  <si>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</si>
  <si>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</si>
  <si>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</si>
  <si>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</si>
  <si>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</si>
  <si>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</si>
  <si>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</si>
  <si>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</si>
  <si>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</si>
  <si>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</si>
  <si>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</si>
  <si>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</si>
  <si>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</si>
  <si>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</si>
  <si>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</si>
  <si>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</si>
  <si>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</si>
  <si>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</si>
  <si>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</si>
  <si>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</si>
  <si>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</si>
  <si>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</si>
  <si>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</si>
  <si>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</si>
  <si>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</si>
  <si>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</si>
  <si>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</si>
  <si>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</si>
  <si>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</si>
  <si>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</si>
  <si>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</si>
  <si>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</si>
  <si>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</si>
  <si>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</si>
  <si>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</si>
  <si>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</si>
  <si>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</si>
  <si>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</si>
  <si>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</si>
  <si>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</si>
  <si>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</si>
  <si>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</si>
  <si>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</si>
  <si>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</si>
  <si>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</si>
  <si>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</si>
  <si>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</si>
  <si>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</si>
  <si>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</si>
  <si>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</si>
  <si>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</si>
  <si>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</si>
  <si>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</si>
  <si>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</si>
  <si>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</si>
  <si>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</si>
  <si>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</si>
  <si>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</si>
  <si>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</si>
  <si>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</si>
  <si>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</si>
  <si>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</si>
  <si>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</si>
  <si>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</si>
  <si>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</si>
  <si>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</si>
  <si>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</si>
  <si>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</si>
  <si>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</si>
  <si>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</si>
  <si>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</si>
  <si>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</si>
  <si>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</si>
  <si>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</si>
  <si>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</si>
  <si>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</si>
  <si>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</si>
  <si>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</si>
  <si>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</si>
  <si>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</si>
  <si>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</si>
  <si>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</si>
  <si>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</si>
  <si>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</si>
  <si>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</si>
  <si>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</si>
  <si>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</si>
  <si>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</si>
  <si>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</si>
  <si>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</si>
  <si>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</si>
  <si>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</si>
  <si>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</si>
  <si>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</si>
  <si>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</si>
  <si>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</si>
  <si>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</si>
  <si>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</si>
  <si>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</si>
  <si>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</si>
  <si>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</si>
  <si>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</si>
  <si>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</si>
  <si>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</si>
  <si>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</si>
  <si>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</si>
  <si>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</si>
  <si>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</si>
  <si>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</si>
  <si>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</si>
  <si>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</si>
  <si>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</si>
  <si>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</si>
  <si>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</si>
  <si>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</si>
  <si>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</si>
  <si>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</si>
  <si>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</si>
  <si>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</si>
  <si>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</si>
  <si>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</si>
  <si>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</si>
  <si>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</si>
  <si>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</si>
  <si>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</si>
  <si>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</si>
  <si>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</si>
  <si>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</si>
  <si>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</si>
  <si>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</si>
  <si>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</si>
  <si>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</si>
  <si>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</si>
  <si>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</si>
  <si>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</si>
  <si>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</si>
  <si>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</si>
  <si>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</si>
  <si>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</si>
  <si>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</si>
  <si>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</si>
  <si>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</si>
  <si>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</si>
  <si>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</si>
  <si>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</si>
  <si>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</si>
  <si>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</si>
  <si>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</si>
  <si>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</si>
  <si>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</si>
  <si>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</si>
  <si>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</si>
  <si>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</si>
  <si>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</si>
  <si>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</si>
  <si>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</si>
  <si>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</si>
  <si>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</si>
  <si>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</si>
  <si>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</si>
  <si>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</si>
  <si>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</si>
  <si>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</si>
  <si>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</si>
  <si>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</si>
  <si>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</si>
  <si>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</si>
  <si>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</si>
  <si>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</si>
  <si>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</si>
  <si>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</si>
  <si>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</si>
  <si>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</si>
  <si>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</si>
  <si>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</si>
  <si>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</si>
  <si>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</si>
  <si>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</si>
  <si>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</si>
  <si>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</si>
  <si>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</si>
  <si>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</si>
  <si>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</si>
  <si>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</si>
  <si>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</si>
  <si>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</si>
  <si>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</si>
  <si>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</si>
  <si>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</si>
  <si>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</si>
  <si>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</si>
  <si>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</si>
  <si>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</si>
  <si>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</si>
  <si>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</si>
  <si>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</si>
  <si>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</si>
  <si>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</si>
  <si>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</si>
  <si>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</si>
  <si>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</si>
  <si>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</si>
  <si>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</si>
  <si>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</si>
  <si>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</si>
  <si>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</si>
  <si>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</si>
  <si>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</si>
  <si>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</si>
  <si>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</si>
  <si>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</si>
  <si>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</si>
  <si>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</si>
  <si>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</si>
  <si>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</si>
  <si>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</si>
  <si>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</si>
  <si>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</si>
  <si>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</si>
  <si>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</si>
  <si>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</si>
  <si>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</si>
  <si>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</si>
  <si>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</si>
  <si>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</si>
  <si>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</si>
  <si>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</si>
  <si>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</si>
  <si>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</si>
  <si>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</si>
  <si>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</si>
  <si>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</si>
  <si>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</si>
  <si>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</si>
  <si>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</si>
  <si>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</si>
  <si>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</si>
  <si>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</si>
  <si>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</si>
  <si>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</si>
  <si>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</si>
  <si>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</si>
  <si>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</si>
  <si>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</si>
  <si>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</si>
  <si>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</si>
  <si>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</si>
  <si>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</si>
  <si>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</si>
  <si>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</si>
  <si>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</si>
  <si>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</si>
  <si>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</si>
  <si>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</si>
  <si>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</si>
  <si>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</si>
  <si>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</si>
  <si>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</si>
  <si>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</si>
  <si>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</si>
  <si>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</si>
  <si>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</si>
  <si>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</si>
  <si>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</si>
  <si>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</si>
  <si>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</si>
  <si>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</si>
  <si>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</si>
  <si>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</si>
  <si>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</si>
  <si>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</si>
  <si>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</si>
  <si>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</si>
  <si>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</si>
  <si>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</si>
  <si>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</si>
  <si>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</si>
  <si>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</si>
  <si>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</si>
  <si>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</si>
  <si>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</si>
  <si>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</si>
  <si>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</si>
  <si>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</si>
  <si>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</si>
  <si>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</si>
  <si>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</si>
  <si>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</si>
  <si>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</si>
  <si>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</si>
  <si>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</si>
  <si>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</si>
  <si>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</si>
  <si>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</si>
  <si>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</si>
  <si>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</si>
  <si>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</si>
  <si>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</si>
  <si>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</si>
  <si>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</si>
  <si>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</si>
  <si>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</si>
  <si>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</si>
  <si>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</si>
  <si>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</si>
  <si>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</si>
  <si>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</si>
  <si>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</si>
  <si>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</si>
  <si>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</si>
  <si>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</si>
  <si>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</si>
  <si>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</si>
  <si>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</si>
  <si>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</si>
  <si>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</si>
  <si>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</si>
  <si>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</si>
  <si>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</si>
  <si>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</si>
  <si>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</si>
  <si>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</si>
  <si>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</si>
  <si>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</si>
  <si>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</si>
  <si>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</si>
  <si>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</si>
  <si>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</si>
  <si>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</si>
  <si>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</si>
  <si>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</si>
  <si>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</si>
  <si>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</si>
  <si>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</si>
  <si>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</si>
  <si>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</si>
  <si>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</si>
  <si>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</si>
  <si>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</si>
  <si>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</si>
  <si>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</si>
  <si>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</si>
  <si>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</si>
  <si>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</si>
  <si>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</si>
  <si>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</si>
  <si>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</si>
  <si>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</si>
  <si>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</si>
  <si>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</si>
  <si>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</si>
  <si>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</si>
  <si>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</si>
  <si>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</si>
  <si>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</si>
  <si>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</si>
  <si>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</si>
  <si>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</si>
  <si>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</si>
  <si>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</si>
  <si>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</si>
  <si>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</si>
  <si>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</si>
  <si>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</si>
  <si>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</si>
  <si>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</si>
  <si>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</si>
  <si>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</si>
  <si>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</si>
  <si>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</si>
  <si>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</si>
  <si>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</si>
  <si>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</si>
  <si>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</si>
  <si>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</si>
  <si>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</si>
  <si>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</si>
  <si>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</si>
  <si>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</si>
  <si>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</si>
  <si>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</si>
  <si>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</si>
  <si>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</si>
  <si>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</si>
  <si>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</si>
  <si>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</si>
  <si>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</si>
  <si>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</si>
  <si>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</si>
  <si>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</si>
  <si>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</si>
  <si>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</si>
  <si>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</si>
  <si>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</si>
  <si>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</si>
  <si>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</si>
  <si>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</si>
  <si>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</si>
  <si>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</si>
  <si>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</si>
  <si>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</si>
  <si>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</si>
  <si>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</si>
  <si>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</si>
  <si>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</si>
  <si>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</si>
  <si>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</si>
  <si>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</si>
  <si>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</si>
  <si>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</si>
  <si>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</si>
  <si>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</si>
  <si>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</si>
  <si>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</si>
  <si>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</si>
  <si>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</si>
  <si>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</si>
  <si>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</si>
  <si>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</si>
  <si>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</si>
  <si>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</si>
  <si>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</si>
  <si>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</si>
  <si>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</si>
  <si>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</si>
  <si>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</si>
  <si>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</si>
  <si>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</si>
  <si>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</si>
  <si>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</si>
  <si>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</si>
  <si>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</si>
  <si>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</si>
  <si>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</si>
  <si>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</si>
  <si>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</si>
  <si>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</si>
  <si>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</si>
  <si>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</si>
  <si>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</si>
  <si>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</si>
  <si>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</si>
  <si>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</si>
  <si>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</si>
  <si>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</si>
  <si>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</si>
  <si>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</si>
  <si>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</si>
  <si>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</si>
  <si>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</si>
  <si>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</si>
  <si>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</si>
  <si>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</si>
  <si>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</si>
  <si>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</si>
  <si>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</si>
  <si>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</si>
  <si>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</si>
  <si>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</si>
  <si>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</si>
  <si>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</si>
  <si>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</si>
  <si>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</si>
  <si>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</si>
  <si>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</si>
  <si>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</si>
  <si>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</si>
  <si>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</si>
  <si>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</si>
  <si>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</si>
  <si>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</si>
  <si>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</si>
  <si>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</si>
  <si>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</si>
  <si>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</si>
  <si>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</si>
  <si>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</si>
  <si>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</si>
  <si>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</si>
  <si>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</si>
  <si>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</si>
  <si>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</si>
  <si>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</si>
  <si>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</si>
  <si>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</si>
  <si>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</si>
  <si>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</si>
  <si>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</si>
  <si>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</si>
  <si>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</si>
  <si>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</si>
  <si>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</si>
  <si>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</si>
  <si>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</si>
  <si>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</si>
  <si>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</si>
  <si>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</si>
  <si>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</si>
  <si>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</si>
  <si>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</si>
  <si>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</si>
  <si>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</si>
  <si>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</si>
  <si>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</si>
  <si>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</si>
  <si>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</si>
  <si>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</si>
  <si>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</si>
  <si>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</si>
  <si>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</si>
  <si>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</si>
  <si>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</si>
  <si>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</si>
  <si>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</si>
  <si>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</si>
  <si>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</si>
  <si>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</si>
  <si>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</si>
  <si>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</si>
  <si>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</si>
  <si>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</si>
  <si>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</si>
  <si>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</si>
  <si>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</si>
  <si>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</si>
  <si>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</si>
  <si>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</si>
  <si>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</si>
  <si>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</si>
  <si>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</si>
  <si>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</si>
  <si>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</si>
  <si>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</si>
  <si>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</si>
  <si>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</si>
  <si>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</si>
  <si>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</si>
  <si>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</si>
  <si>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</si>
  <si>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</si>
  <si>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</si>
  <si>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</si>
  <si>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</si>
  <si>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</si>
  <si>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</si>
  <si>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</si>
  <si>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</si>
  <si>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</si>
  <si>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</si>
  <si>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</si>
  <si>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</si>
  <si>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</si>
  <si>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</si>
  <si>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</si>
  <si>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</si>
  <si>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</si>
  <si>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</si>
  <si>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</si>
  <si>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</si>
  <si>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</si>
  <si>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</si>
  <si>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</si>
  <si>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</si>
  <si>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</si>
  <si>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</si>
  <si>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</si>
  <si>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</si>
  <si>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</si>
  <si>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</si>
  <si>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</si>
  <si>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</si>
  <si>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</si>
  <si>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</si>
  <si>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</si>
  <si>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</si>
  <si>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</si>
  <si>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</si>
  <si>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</si>
  <si>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</si>
  <si>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</si>
  <si>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</si>
  <si>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</si>
  <si>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</si>
  <si>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</si>
  <si>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</si>
  <si>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</si>
  <si>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</si>
  <si>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</si>
  <si>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</si>
  <si>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</si>
  <si>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</si>
  <si>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</si>
  <si>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</si>
  <si>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</si>
  <si>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</si>
  <si>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</si>
  <si>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</si>
  <si>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</si>
  <si>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</si>
  <si>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</si>
  <si>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</si>
  <si>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</si>
  <si>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</si>
  <si>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</si>
  <si>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</si>
  <si>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</si>
  <si>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</si>
  <si>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</si>
  <si>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</si>
  <si>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</si>
  <si>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</si>
  <si>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</si>
  <si>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</si>
  <si>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</si>
  <si>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</si>
  <si>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</si>
  <si>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</si>
  <si>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</si>
  <si>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</si>
  <si>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</si>
  <si>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</si>
  <si>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</si>
  <si>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</si>
  <si>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</si>
  <si>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</si>
  <si>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</si>
  <si>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</si>
  <si>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</si>
  <si>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</si>
  <si>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</si>
  <si>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</si>
  <si>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</si>
  <si>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</si>
  <si>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</si>
  <si>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</si>
  <si>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</si>
  <si>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</si>
  <si>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</si>
  <si>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</si>
  <si>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</si>
  <si>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</si>
  <si>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</si>
  <si>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</si>
  <si>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</si>
  <si>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</si>
  <si>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</si>
  <si>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</si>
  <si>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</si>
  <si>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</si>
  <si>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</si>
  <si>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</si>
  <si>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</si>
  <si>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</si>
  <si>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</si>
  <si>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</si>
  <si>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</si>
  <si>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</si>
  <si>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</si>
  <si>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</si>
  <si>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</si>
  <si>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</si>
  <si>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</si>
  <si>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</si>
  <si>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</si>
  <si>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</si>
  <si>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</si>
  <si>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</si>
  <si>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</si>
  <si>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</si>
  <si>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</si>
  <si>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</si>
  <si>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</si>
  <si>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</si>
  <si>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</si>
  <si>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</si>
  <si>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</si>
  <si>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</si>
  <si>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</si>
  <si>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</si>
  <si>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</si>
  <si>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</si>
  <si>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</si>
  <si>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</si>
  <si>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</si>
  <si>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</si>
  <si>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</si>
  <si>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</si>
  <si>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</si>
  <si>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</si>
  <si>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</si>
  <si>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</si>
  <si>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</si>
  <si>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</si>
  <si>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</si>
  <si>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</si>
  <si>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</si>
  <si>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</si>
  <si>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</si>
  <si>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</si>
  <si>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</si>
  <si>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</si>
  <si>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</si>
  <si>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</si>
  <si>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</si>
  <si>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</si>
  <si>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</si>
  <si>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</si>
  <si>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</si>
  <si>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</si>
  <si>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</si>
  <si>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</si>
  <si>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</si>
  <si>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</si>
  <si>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</si>
  <si>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</si>
  <si>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</si>
  <si>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</si>
  <si>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</si>
  <si>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</si>
  <si>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</si>
  <si>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</si>
  <si>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</si>
  <si>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</si>
  <si>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</si>
  <si>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</si>
  <si>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</si>
  <si>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</si>
  <si>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</si>
  <si>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</si>
  <si>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</si>
  <si>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</si>
  <si>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</si>
  <si>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</si>
  <si>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</si>
  <si>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</si>
  <si>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</si>
  <si>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</si>
  <si>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</si>
  <si>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</si>
  <si>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</si>
  <si>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</si>
  <si>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</si>
  <si>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</si>
  <si>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</si>
  <si>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</si>
  <si>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</si>
  <si>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</si>
  <si>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</si>
  <si>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</si>
  <si>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</si>
  <si>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</si>
  <si>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</si>
  <si>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</si>
  <si>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</si>
  <si>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</si>
  <si>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</si>
  <si>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</si>
  <si>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</si>
  <si>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</si>
  <si>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</si>
  <si>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</si>
  <si>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</si>
  <si>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</si>
  <si>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</si>
  <si>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</si>
  <si>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</si>
  <si>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</si>
  <si>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</si>
  <si>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</si>
  <si>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</si>
  <si>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</si>
  <si>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</si>
  <si>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</si>
  <si>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</si>
  <si>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</si>
  <si>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</si>
  <si>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</si>
  <si>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</si>
  <si>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</si>
  <si>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</si>
  <si>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</si>
  <si>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</si>
  <si>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</si>
  <si>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</si>
  <si>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</si>
  <si>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</si>
  <si>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</si>
  <si>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</si>
  <si>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</si>
  <si>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</si>
  <si>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</si>
  <si>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</si>
  <si>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</si>
  <si>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</si>
  <si>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</si>
  <si>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</si>
  <si>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</si>
  <si>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</si>
  <si>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</si>
  <si>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</si>
  <si>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</si>
  <si>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</si>
  <si>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</si>
  <si>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</si>
  <si>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</si>
  <si>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</si>
  <si>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</si>
  <si>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</si>
  <si>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</si>
  <si>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</si>
  <si>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</si>
  <si>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</si>
  <si>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</si>
  <si>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</si>
  <si>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</si>
  <si>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</si>
  <si>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</si>
  <si>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</si>
  <si>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</si>
  <si>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</si>
  <si>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</si>
  <si>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</si>
  <si>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</si>
  <si>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</si>
  <si>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</si>
  <si>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</si>
  <si>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</si>
  <si>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</si>
  <si>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</si>
  <si>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</si>
  <si>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</si>
  <si>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</si>
  <si>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</si>
  <si>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</si>
  <si>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</si>
  <si>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</si>
  <si>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</si>
  <si>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</si>
  <si>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</si>
  <si>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</si>
  <si>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</si>
  <si>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</si>
  <si>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</si>
  <si>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</si>
  <si>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</si>
  <si>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</si>
  <si>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</si>
  <si>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</si>
  <si>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</si>
  <si>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</si>
  <si>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</si>
  <si>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</si>
  <si>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</si>
  <si>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</si>
  <si>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</si>
  <si>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</si>
  <si>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</si>
  <si>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</si>
  <si>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</si>
  <si>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</si>
  <si>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</si>
  <si>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</si>
  <si>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</si>
  <si>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</si>
  <si>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</si>
  <si>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</si>
  <si>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</si>
  <si>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</si>
  <si>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</si>
  <si>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</si>
  <si>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</si>
  <si>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</si>
  <si>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</si>
  <si>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</si>
  <si>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</si>
  <si>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</si>
  <si>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</si>
  <si>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</si>
  <si>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</si>
  <si>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</si>
  <si>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</si>
  <si>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</si>
  <si>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</si>
  <si>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</si>
  <si>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</si>
  <si>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</si>
  <si>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</si>
  <si>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</si>
  <si>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</si>
  <si>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</si>
  <si>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</si>
  <si>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</si>
  <si>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</si>
  <si>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</si>
  <si>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</si>
  <si>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</si>
  <si>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</si>
  <si>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</si>
  <si>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</si>
  <si>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</si>
  <si>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</si>
  <si>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</si>
  <si>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</si>
  <si>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</si>
  <si>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</si>
  <si>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</si>
  <si>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</si>
  <si>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</si>
  <si>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</si>
  <si>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</si>
  <si>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</si>
  <si>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</si>
  <si>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</si>
  <si>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</si>
  <si>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</si>
  <si>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</si>
  <si>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</si>
  <si>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</si>
  <si>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</si>
  <si>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</si>
  <si>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</si>
  <si>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</si>
  <si>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</si>
  <si>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</si>
  <si>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</si>
  <si>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</si>
  <si>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</si>
  <si>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</si>
  <si>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</si>
  <si>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</si>
  <si>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</si>
  <si>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</si>
  <si>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</si>
  <si>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</si>
  <si>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</si>
  <si>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</si>
  <si>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</si>
  <si>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</si>
  <si>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</si>
  <si>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</si>
  <si>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</si>
  <si>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</si>
  <si>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</si>
  <si>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</si>
  <si>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</si>
  <si>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</si>
  <si>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</si>
  <si>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</si>
  <si>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</si>
  <si>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</si>
  <si>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</si>
  <si>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</si>
  <si>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</si>
  <si>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</si>
  <si>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</si>
  <si>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</si>
  <si>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</si>
  <si>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</si>
  <si>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</si>
  <si>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</si>
  <si>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</si>
  <si>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</si>
  <si>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</si>
  <si>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</si>
  <si>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</si>
  <si>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</si>
  <si>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</si>
  <si>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</si>
  <si>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</si>
  <si>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</si>
  <si>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</si>
  <si>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</si>
  <si>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</si>
  <si>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</si>
  <si>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</si>
  <si>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</si>
  <si>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</si>
  <si>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</si>
  <si>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</si>
  <si>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</si>
  <si>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</si>
  <si>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</si>
  <si>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</si>
  <si>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</si>
  <si>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</si>
  <si>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</si>
  <si>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</si>
  <si>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</si>
  <si>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</si>
  <si>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</si>
  <si>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</si>
  <si>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</si>
  <si>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</si>
  <si>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</si>
  <si>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</si>
  <si>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</si>
  <si>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</si>
  <si>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</si>
  <si>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</si>
  <si>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</si>
  <si>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</si>
  <si>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</si>
  <si>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</si>
  <si>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</si>
  <si>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</si>
  <si>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</si>
  <si>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</si>
  <si>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</si>
  <si>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</si>
  <si>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</si>
  <si>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</si>
  <si>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</si>
  <si>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</si>
  <si>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</si>
  <si>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</si>
  <si>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</si>
  <si>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</si>
  <si>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</si>
  <si>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</si>
  <si>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</si>
  <si>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</si>
  <si>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</si>
  <si>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</si>
  <si>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</si>
  <si>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</si>
  <si>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</si>
  <si>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</si>
  <si>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</si>
  <si>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</si>
  <si>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</si>
  <si>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</si>
  <si>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</si>
  <si>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</si>
  <si>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</si>
  <si>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</si>
  <si>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</si>
  <si>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</si>
  <si>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</si>
  <si>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</si>
  <si>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</si>
  <si>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</si>
  <si>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</si>
  <si>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</si>
  <si>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</si>
  <si>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</si>
  <si>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</si>
  <si>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</si>
  <si>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</si>
  <si>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</si>
  <si>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</si>
  <si>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</si>
  <si>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</si>
  <si>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</si>
  <si>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</si>
  <si>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</si>
  <si>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</si>
  <si>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</si>
  <si>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</si>
  <si>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</si>
  <si>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</si>
  <si>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</si>
  <si>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</si>
  <si>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</si>
  <si>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</si>
  <si>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</si>
  <si>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</si>
  <si>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</si>
  <si>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</si>
  <si>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</si>
  <si>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</si>
  <si>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</si>
  <si>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</si>
  <si>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</si>
  <si>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</si>
  <si>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</si>
  <si>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</si>
  <si>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</si>
  <si>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</si>
  <si>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</si>
  <si>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</si>
  <si>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</si>
  <si>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</si>
  <si>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</si>
  <si>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</si>
  <si>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</si>
  <si>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</si>
  <si>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</si>
  <si>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</si>
  <si>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</si>
  <si>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</si>
  <si>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</si>
  <si>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</si>
  <si>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</si>
  <si>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</si>
  <si>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</si>
  <si>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</si>
  <si>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</si>
  <si>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</si>
  <si>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</si>
  <si>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</si>
  <si>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</si>
  <si>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</si>
  <si>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</si>
  <si>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</si>
  <si>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</si>
  <si>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</si>
  <si>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</si>
  <si>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</si>
  <si>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</si>
  <si>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</si>
  <si>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</si>
  <si>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</si>
  <si>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</si>
  <si>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</si>
  <si>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</si>
  <si>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</si>
  <si>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</si>
  <si>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</si>
  <si>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</si>
  <si>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</si>
  <si>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</si>
  <si>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</si>
  <si>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</si>
  <si>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</si>
  <si>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</si>
  <si>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</si>
  <si>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</si>
  <si>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</si>
  <si>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</si>
  <si>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</si>
  <si>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</si>
  <si>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</si>
  <si>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</si>
  <si>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</si>
  <si>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</si>
  <si>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</si>
  <si>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</si>
  <si>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</si>
  <si>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</si>
  <si>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</si>
  <si>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</si>
  <si>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</si>
  <si>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</si>
  <si>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</si>
  <si>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</si>
  <si>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</si>
  <si>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</si>
  <si>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</si>
  <si>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</si>
  <si>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</si>
  <si>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</si>
  <si>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</si>
  <si>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</si>
  <si>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</si>
  <si>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</si>
  <si>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</si>
  <si>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</si>
  <si>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</si>
  <si>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</si>
  <si>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</si>
  <si>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</si>
  <si>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</si>
  <si>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</si>
  <si>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</si>
  <si>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</si>
  <si>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</si>
  <si>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</si>
  <si>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</si>
  <si>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</si>
  <si>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</si>
  <si>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</si>
  <si>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</si>
  <si>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</si>
  <si>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</si>
  <si>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</si>
  <si>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</si>
  <si>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</si>
  <si>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</si>
  <si>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</si>
  <si>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</si>
  <si>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</si>
  <si>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</si>
  <si>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</si>
  <si>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</si>
  <si>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</si>
  <si>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</si>
  <si>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</si>
  <si>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</si>
  <si>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</si>
  <si>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</si>
  <si>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</si>
  <si>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</si>
  <si>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</si>
  <si>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</si>
  <si>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</si>
  <si>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</si>
  <si>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</si>
  <si>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</si>
  <si>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</si>
  <si>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</si>
  <si>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</si>
  <si>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</si>
  <si>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</si>
  <si>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</si>
  <si>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</si>
  <si>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</si>
  <si>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</si>
  <si>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</si>
  <si>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</si>
  <si>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</si>
  <si>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</si>
  <si>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</si>
  <si>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</si>
  <si>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</si>
  <si>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</si>
  <si>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</si>
  <si>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</si>
  <si>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</si>
  <si>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</si>
  <si>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</si>
  <si>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</si>
  <si>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</si>
  <si>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</si>
  <si>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</si>
  <si>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</si>
  <si>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</si>
  <si>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</si>
  <si>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</si>
  <si>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</si>
  <si>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</si>
  <si>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</si>
  <si>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</si>
  <si>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</si>
  <si>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</si>
  <si>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</si>
  <si>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</si>
  <si>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</si>
  <si>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</si>
  <si>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</si>
  <si>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</si>
  <si>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</si>
  <si>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</si>
  <si>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</si>
  <si>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</si>
  <si>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</si>
  <si>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</si>
  <si>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</si>
  <si>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</si>
  <si>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</si>
  <si>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</si>
  <si>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</si>
  <si>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</si>
  <si>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</si>
  <si>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</si>
  <si>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</si>
  <si>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</si>
  <si>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</si>
  <si>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</si>
  <si>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</si>
  <si>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</si>
  <si>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</si>
  <si>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</si>
  <si>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</si>
  <si>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</si>
  <si>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</si>
  <si>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</si>
  <si>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</si>
  <si>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</si>
  <si>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</si>
  <si>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</si>
  <si>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</si>
  <si>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</si>
  <si>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</si>
  <si>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</si>
  <si>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</si>
  <si>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</si>
  <si>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</si>
  <si>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</si>
  <si>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</si>
  <si>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</si>
  <si>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</si>
  <si>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</si>
  <si>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</si>
  <si>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</si>
  <si>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</si>
  <si>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</si>
  <si>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</si>
  <si>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</si>
  <si>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</si>
  <si>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</si>
  <si>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</si>
  <si>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</si>
  <si>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</si>
  <si>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</si>
  <si>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</si>
  <si>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</si>
  <si>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</si>
  <si>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</si>
  <si>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</si>
  <si>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</si>
  <si>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</si>
  <si>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</si>
  <si>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</si>
  <si>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</si>
  <si>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</si>
  <si>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</si>
  <si>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</si>
  <si>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</si>
  <si>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</si>
  <si>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</si>
  <si>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</si>
  <si>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</si>
  <si>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</si>
  <si>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</si>
  <si>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</si>
  <si>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</si>
  <si>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</si>
  <si>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</si>
  <si>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</si>
  <si>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</si>
  <si>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</si>
  <si>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</si>
  <si>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</si>
  <si>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</si>
  <si>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</si>
  <si>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</si>
  <si>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</si>
  <si>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</si>
  <si>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</si>
  <si>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</si>
  <si>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</si>
  <si>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</si>
  <si>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</si>
  <si>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</si>
  <si>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</si>
  <si>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</si>
  <si>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</si>
  <si>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</si>
  <si>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</si>
  <si>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</si>
  <si>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</si>
  <si>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</si>
  <si>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</si>
  <si>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</si>
  <si>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</si>
  <si>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</si>
  <si>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</si>
  <si>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</si>
  <si>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</si>
  <si>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</si>
  <si>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</si>
  <si>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</si>
  <si>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</si>
  <si>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</si>
  <si>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</si>
  <si>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</si>
  <si>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</si>
  <si>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</si>
  <si>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</si>
  <si>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</si>
  <si>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</si>
  <si>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</si>
  <si>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</si>
  <si>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</si>
  <si>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</si>
  <si>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</si>
  <si>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</si>
  <si>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</si>
  <si>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</si>
  <si>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</si>
  <si>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</si>
  <si>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</si>
  <si>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</si>
  <si>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</si>
  <si>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</si>
  <si>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</si>
  <si>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</si>
  <si>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</si>
  <si>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</si>
  <si>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</si>
  <si>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</si>
  <si>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</si>
  <si>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</si>
  <si>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</si>
  <si>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</si>
  <si>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</si>
  <si>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</si>
  <si>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</si>
  <si>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</si>
  <si>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</si>
  <si>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</si>
  <si>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</si>
  <si>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</si>
  <si>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</si>
  <si>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</si>
  <si>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</si>
  <si>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</si>
  <si>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</si>
  <si>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</si>
  <si>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</si>
  <si>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</si>
  <si>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</si>
  <si>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</si>
  <si>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</si>
  <si>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</si>
  <si>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</si>
  <si>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</si>
  <si>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</si>
  <si>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</si>
  <si>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</si>
  <si>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</si>
  <si>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</si>
  <si>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</si>
  <si>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</si>
  <si>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</si>
  <si>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</si>
  <si>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</si>
  <si>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</si>
  <si>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</si>
  <si>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</si>
  <si>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</si>
  <si>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</si>
  <si>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</si>
  <si>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</si>
  <si>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</si>
  <si>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</si>
  <si>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</si>
  <si>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</si>
  <si>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</si>
  <si>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</si>
  <si>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</si>
  <si>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</si>
  <si>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</si>
  <si>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</si>
  <si>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</si>
  <si>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</si>
  <si>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</si>
  <si>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</si>
  <si>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</si>
  <si>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</si>
  <si>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</si>
  <si>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</si>
  <si>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</si>
  <si>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</si>
  <si>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</si>
  <si>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</si>
  <si>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</si>
  <si>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</si>
  <si>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</si>
  <si>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</si>
  <si>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</si>
  <si>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</si>
  <si>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</si>
  <si>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</si>
  <si>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</si>
  <si>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</si>
  <si>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</si>
  <si>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</si>
  <si>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</si>
  <si>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</si>
  <si>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</si>
  <si>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</si>
  <si>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</si>
  <si>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</si>
  <si>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</si>
  <si>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</si>
  <si>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</si>
  <si>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</si>
  <si>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</si>
  <si>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</si>
  <si>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</si>
  <si>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</si>
  <si>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</si>
  <si>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</si>
  <si>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</si>
  <si>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</si>
  <si>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</si>
  <si>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</si>
  <si>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</si>
  <si>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</si>
  <si>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</si>
  <si>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</si>
  <si>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</si>
  <si>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</si>
  <si>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</si>
  <si>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</si>
  <si>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</si>
  <si>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</si>
  <si>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</si>
  <si>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</si>
  <si>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</si>
  <si>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</si>
  <si>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</si>
  <si>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</si>
  <si>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</si>
  <si>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</si>
  <si>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</si>
  <si>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</si>
  <si>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</si>
  <si>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</si>
  <si>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</si>
  <si>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</si>
  <si>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</si>
  <si>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</si>
  <si>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</si>
  <si>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</si>
  <si>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</si>
  <si>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</si>
  <si>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</si>
  <si>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</si>
  <si>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</si>
  <si>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</si>
  <si>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</si>
  <si>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</si>
  <si>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</si>
  <si>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</si>
  <si>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</si>
  <si>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</si>
  <si>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</si>
  <si>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</si>
  <si>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</si>
  <si>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</si>
  <si>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</si>
  <si>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</si>
  <si>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</si>
  <si>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</si>
  <si>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</si>
  <si>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</si>
  <si>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</si>
  <si>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</si>
  <si>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</si>
  <si>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</si>
  <si>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</si>
  <si>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</si>
  <si>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</si>
  <si>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</si>
  <si>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</si>
  <si>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</si>
  <si>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</si>
  <si>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</si>
  <si>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</si>
  <si>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</si>
  <si>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</si>
  <si>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</si>
  <si>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</si>
  <si>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</si>
  <si>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</si>
  <si>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</si>
  <si>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</si>
  <si>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</si>
  <si>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</si>
  <si>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</si>
  <si>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</si>
  <si>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</si>
  <si>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</si>
  <si>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</si>
  <si>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</si>
  <si>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</si>
  <si>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</si>
  <si>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</si>
  <si>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</si>
  <si>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</si>
  <si>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</si>
  <si>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</si>
  <si>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</si>
  <si>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</si>
  <si>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</si>
  <si>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</si>
  <si>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</si>
  <si>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</si>
  <si>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</si>
  <si>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</si>
  <si>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</si>
  <si>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</si>
  <si>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</si>
  <si>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</si>
  <si>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</si>
  <si>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</si>
  <si>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</si>
  <si>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</si>
  <si>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</si>
  <si>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</si>
  <si>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</si>
  <si>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</si>
  <si>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</si>
  <si>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</si>
  <si>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</si>
  <si>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</si>
  <si>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</si>
  <si>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</si>
  <si>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</si>
  <si>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</si>
  <si>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</si>
  <si>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</si>
  <si>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</si>
  <si>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</si>
  <si>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</si>
  <si>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</si>
  <si>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</si>
  <si>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</si>
  <si>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</si>
  <si>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</si>
  <si>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</si>
  <si>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</si>
  <si>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</si>
  <si>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</si>
  <si>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</si>
  <si>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</si>
  <si>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</si>
  <si>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</si>
  <si>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</si>
  <si>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</si>
  <si>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</si>
  <si>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</si>
  <si>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</si>
  <si>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</si>
  <si>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</si>
  <si>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</si>
  <si>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</si>
  <si>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</si>
  <si>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</si>
  <si>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</si>
  <si>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</si>
  <si>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</si>
  <si>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</si>
  <si>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</si>
  <si>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</si>
  <si>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</si>
  <si>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</si>
  <si>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</si>
  <si>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</si>
  <si>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</si>
  <si>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</si>
  <si>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</si>
  <si>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</si>
  <si>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</si>
  <si>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</si>
  <si>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</si>
  <si>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</si>
  <si>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</si>
  <si>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</si>
  <si>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</si>
  <si>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</si>
  <si>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</si>
  <si>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</si>
  <si>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</si>
  <si>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</si>
  <si>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</si>
  <si>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</si>
  <si>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</si>
  <si>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</si>
  <si>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</si>
  <si>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</si>
  <si>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</si>
  <si>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</si>
  <si>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</si>
  <si>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</si>
  <si>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</si>
  <si>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</si>
  <si>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</si>
  <si>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</si>
  <si>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</si>
  <si>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</si>
  <si>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</si>
  <si>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</si>
  <si>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</si>
  <si>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</si>
  <si>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</si>
  <si>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</si>
  <si>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</si>
  <si>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</si>
  <si>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</si>
  <si>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</si>
  <si>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</si>
  <si>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</si>
  <si>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</si>
  <si>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</si>
  <si>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</si>
  <si>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</si>
  <si>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</si>
  <si>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</si>
  <si>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</si>
  <si>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</si>
  <si>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</si>
  <si>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</si>
  <si>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</si>
  <si>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</si>
  <si>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</si>
  <si>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</si>
  <si>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</si>
  <si>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</si>
  <si>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</si>
  <si>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</si>
  <si>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</si>
  <si>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</si>
  <si>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</si>
  <si>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</si>
  <si>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</si>
  <si>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</si>
  <si>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</si>
  <si>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</si>
  <si>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</si>
  <si>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</si>
  <si>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</si>
  <si>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</si>
  <si>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</si>
  <si>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</si>
  <si>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</si>
  <si>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</si>
  <si>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</si>
  <si>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</si>
  <si>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</si>
  <si>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</si>
  <si>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</si>
  <si>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</si>
  <si>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</si>
  <si>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</si>
  <si>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</si>
  <si>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</si>
  <si>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</si>
  <si>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</si>
  <si>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</si>
  <si>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</si>
  <si>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</si>
  <si>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</si>
  <si>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</si>
  <si>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</si>
  <si>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</si>
  <si>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</si>
  <si>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</si>
  <si>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</si>
  <si>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</si>
  <si>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</si>
  <si>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</si>
  <si>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</si>
  <si>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</si>
  <si>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</si>
  <si>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</si>
  <si>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</si>
  <si>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</si>
  <si>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</si>
  <si>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</si>
  <si>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</si>
  <si>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</si>
  <si>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</si>
  <si>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</si>
  <si>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</si>
  <si>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</si>
  <si>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</si>
  <si>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</si>
  <si>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</si>
  <si>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</si>
  <si>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</si>
  <si>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</si>
  <si>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</si>
  <si>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</si>
  <si>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</si>
  <si>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</si>
  <si>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</si>
  <si>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</si>
  <si>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</si>
  <si>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</si>
  <si>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</si>
  <si>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</si>
  <si>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</si>
  <si>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</si>
  <si>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</si>
  <si>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</si>
  <si>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</si>
  <si>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</si>
  <si>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</si>
  <si>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</si>
  <si>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</si>
  <si>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</si>
  <si>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</si>
  <si>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</si>
  <si>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</si>
  <si>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</si>
  <si>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</si>
  <si>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</si>
  <si>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</si>
  <si>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</si>
  <si>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</si>
  <si>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</si>
  <si>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</si>
  <si>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</si>
  <si>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</si>
  <si>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</si>
  <si>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</si>
  <si>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</si>
  <si>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</si>
  <si>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</si>
  <si>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</si>
  <si>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</si>
  <si>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</si>
  <si>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</si>
  <si>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</si>
  <si>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</si>
  <si>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</si>
  <si>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</si>
  <si>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</si>
  <si>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</si>
  <si>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</si>
  <si>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</si>
  <si>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</si>
  <si>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</si>
  <si>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</si>
  <si>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</si>
  <si>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</si>
  <si>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</si>
  <si>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</si>
  <si>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</si>
  <si>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</si>
  <si>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</si>
  <si>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</si>
  <si>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</si>
  <si>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</si>
  <si>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</si>
  <si>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</si>
  <si>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</si>
  <si>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</si>
  <si>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</si>
  <si>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</si>
  <si>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</si>
  <si>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</si>
  <si>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</si>
  <si>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</si>
  <si>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</si>
  <si>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</si>
  <si>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</si>
  <si>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</si>
  <si>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</si>
  <si>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</si>
  <si>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</si>
  <si>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</si>
  <si>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</si>
  <si>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</si>
  <si>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</si>
  <si>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</si>
  <si>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</si>
  <si>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</si>
  <si>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</si>
  <si>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</si>
  <si>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</si>
  <si>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</si>
  <si>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</si>
  <si>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</si>
  <si>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</si>
  <si>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</si>
  <si>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</si>
  <si>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</si>
  <si>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</si>
  <si>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</si>
  <si>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</si>
  <si>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</si>
  <si>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</si>
  <si>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</si>
  <si>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</si>
  <si>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</si>
  <si>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</si>
  <si>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</si>
  <si>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</si>
  <si>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</si>
  <si>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</si>
  <si>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</si>
  <si>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</si>
  <si>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</si>
  <si>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</si>
  <si>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</si>
  <si>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</si>
  <si>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</si>
  <si>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</si>
  <si>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</si>
  <si>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</si>
  <si>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</si>
  <si>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</si>
  <si>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</si>
  <si>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</si>
  <si>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</si>
  <si>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</si>
  <si>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</si>
  <si>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</si>
  <si>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</si>
  <si>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</si>
  <si>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</si>
  <si>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</si>
  <si>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</si>
  <si>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</si>
  <si>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</si>
  <si>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</si>
  <si>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</si>
  <si>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</si>
  <si>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</si>
  <si>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</si>
  <si>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</si>
  <si>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</si>
  <si>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</si>
  <si>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</si>
  <si>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</si>
  <si>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</si>
  <si>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</si>
  <si>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</si>
  <si>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</si>
  <si>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</si>
  <si>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</si>
  <si>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</si>
  <si>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</si>
  <si>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</si>
  <si>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</si>
  <si>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</si>
  <si>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</si>
  <si>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</si>
  <si>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</si>
  <si>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</si>
  <si>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</si>
  <si>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</si>
  <si>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</si>
  <si>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</si>
  <si>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</si>
  <si>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</si>
  <si>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</si>
  <si>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</si>
  <si>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</si>
  <si>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</si>
  <si>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</si>
  <si>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</si>
  <si>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</si>
  <si>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</si>
  <si>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</si>
  <si>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</si>
  <si>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</si>
  <si>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</si>
  <si>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</si>
  <si>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</si>
  <si>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</si>
  <si>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</si>
  <si>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</si>
  <si>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</si>
  <si>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</si>
  <si>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</si>
  <si>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</si>
  <si>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</si>
  <si>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</si>
  <si>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</si>
  <si>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</si>
  <si>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</si>
  <si>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</si>
  <si>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</si>
  <si>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</si>
  <si>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</si>
  <si>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</si>
  <si>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</si>
  <si>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</si>
  <si>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</si>
  <si>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</si>
  <si>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</si>
  <si>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</si>
  <si>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</si>
  <si>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</si>
  <si>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</si>
  <si>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</si>
  <si>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</si>
  <si>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</si>
  <si>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</si>
  <si>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</si>
  <si>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music rock</t>
  </si>
  <si>
    <t>technology web</t>
  </si>
  <si>
    <t>theater plays</t>
  </si>
  <si>
    <t>film &amp; video documentary</t>
  </si>
  <si>
    <t>music music</t>
  </si>
  <si>
    <t>film &amp; video drama</t>
  </si>
  <si>
    <t>technology wearables</t>
  </si>
  <si>
    <t>publishing nonfiction</t>
  </si>
  <si>
    <t>film &amp; video animation</t>
  </si>
  <si>
    <t>games games</t>
  </si>
  <si>
    <t>film &amp; video shorts</t>
  </si>
  <si>
    <t>publishing fiction</t>
  </si>
  <si>
    <t>photography books</t>
  </si>
  <si>
    <t>publishing podcasts</t>
  </si>
  <si>
    <t>music metal</t>
  </si>
  <si>
    <t>music jazz</t>
  </si>
  <si>
    <t>publishing translations</t>
  </si>
  <si>
    <t>film &amp; video television</t>
  </si>
  <si>
    <t>film &amp; video fiction</t>
  </si>
  <si>
    <t>journalism audio</t>
  </si>
  <si>
    <t>Row Labels</t>
  </si>
  <si>
    <t>Grand Total</t>
  </si>
  <si>
    <t>Column Labels</t>
  </si>
  <si>
    <t>Count of Average Donation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</si>
  <si>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</si>
  <si>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</si>
  <si>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</si>
  <si>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</si>
  <si>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</si>
  <si>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</si>
  <si>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</si>
  <si>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</si>
  <si>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</si>
  <si>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</si>
  <si>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</si>
  <si>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</si>
  <si>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</si>
  <si>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</si>
  <si>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</si>
  <si>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(All)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</si>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</sst>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0" fillId="0" borderId="0" xfId="42" applyFont="1"/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F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762-B800-60F5A7E46DA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3-4762-B800-60F5A7E46DA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3-4762-B800-60F5A7E46DA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3-4762-B800-60F5A7E4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293439"/>
        <c:axId val="1802830815"/>
      </c:barChart>
      <c:catAx>
        <c:axId val="18242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30815"/>
        <c:crosses val="autoZero"/>
        <c:auto val="1"/>
        <c:lblAlgn val="ctr"/>
        <c:lblOffset val="100"/>
        <c:noMultiLvlLbl val="0"/>
      </c:catAx>
      <c:valAx>
        <c:axId val="18028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 2!PivotTable3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F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68681817049203"/>
          <c:y val="0.11500617217368378"/>
          <c:w val="0.73544812735297982"/>
          <c:h val="0.58003259866489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2'!$A$5:$A$26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2'!$B$5:$B$26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9">
                  <c:v>1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9">
                  <c:v>2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956-8762-39993423033A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2'!$A$5:$A$26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2'!$C$5:$C$26</c:f>
              <c:numCache>
                <c:formatCode>General</c:formatCode>
                <c:ptCount val="21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23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49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12</c:v>
                </c:pt>
                <c:pt idx="2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4956-8762-39993423033A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2'!$A$5:$A$26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2'!$D$5:$D$26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3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4956-8762-39993423033A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2'!$A$5:$A$26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2'!$E$5:$E$26</c:f>
              <c:numCache>
                <c:formatCode>General</c:formatCode>
                <c:ptCount val="21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13</c:v>
                </c:pt>
                <c:pt idx="12">
                  <c:v>72</c:v>
                </c:pt>
                <c:pt idx="13">
                  <c:v>26</c:v>
                </c:pt>
                <c:pt idx="14">
                  <c:v>9</c:v>
                </c:pt>
                <c:pt idx="15">
                  <c:v>13</c:v>
                </c:pt>
                <c:pt idx="16">
                  <c:v>4</c:v>
                </c:pt>
                <c:pt idx="17">
                  <c:v>14</c:v>
                </c:pt>
                <c:pt idx="18">
                  <c:v>28</c:v>
                </c:pt>
                <c:pt idx="19">
                  <c:v>36</c:v>
                </c:pt>
                <c:pt idx="2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3-4956-8762-39993423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51519"/>
        <c:axId val="1802808735"/>
      </c:barChart>
      <c:catAx>
        <c:axId val="18223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08735"/>
        <c:crosses val="autoZero"/>
        <c:auto val="1"/>
        <c:lblAlgn val="ctr"/>
        <c:lblOffset val="100"/>
        <c:noMultiLvlLbl val="0"/>
      </c:catAx>
      <c:valAx>
        <c:axId val="18028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 3!PivotTable2</c:name>
    <c:fmtId val="0"/>
  </c:pivotSource>
  <c:chart>
    <c:autoTitleDeleted val="0"/>
    <c:pivotFmts>
      <c:pivotFmt>
        <c:idx val="0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92D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92D050"/>
            </a:solidFill>
            <a:ln w="9525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0-447F-8024-B0C40A620023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0-447F-8024-B0C40A620023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0-447F-8024-B0C40A62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78431"/>
        <c:axId val="1484176959"/>
      </c:lineChart>
      <c:catAx>
        <c:axId val="15590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6959"/>
        <c:crosses val="autoZero"/>
        <c:auto val="1"/>
        <c:lblAlgn val="ctr"/>
        <c:lblOffset val="100"/>
        <c:noMultiLvlLbl val="0"/>
      </c:catAx>
      <c:valAx>
        <c:axId val="14841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6-4D0F-BF65-47A94009BA0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6-4D0F-BF65-47A94009BA0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6-4D0F-BF65-47A94009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24031"/>
        <c:axId val="1389676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26-4D0F-BF65-47A94009BA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26-4D0F-BF65-47A94009BA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26-4D0F-BF65-47A94009BA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26-4D0F-BF65-47A94009BA05}"/>
                  </c:ext>
                </c:extLst>
              </c15:ser>
            </c15:filteredLineSeries>
          </c:ext>
        </c:extLst>
      </c:lineChart>
      <c:catAx>
        <c:axId val="17372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6479"/>
        <c:crosses val="autoZero"/>
        <c:auto val="1"/>
        <c:lblAlgn val="ctr"/>
        <c:lblOffset val="100"/>
        <c:noMultiLvlLbl val="0"/>
      </c:catAx>
      <c:valAx>
        <c:axId val="13896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</xdr:row>
      <xdr:rowOff>123825</xdr:rowOff>
    </xdr:from>
    <xdr:to>
      <xdr:col>22</xdr:col>
      <xdr:colOff>271462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7CE7B-4EEA-83BB-3C07-BCCFF55E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57150</xdr:rowOff>
    </xdr:from>
    <xdr:to>
      <xdr:col>16</xdr:col>
      <xdr:colOff>214312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3A7EA-9FC3-C4EA-77C1-14EFBB7C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</xdr:row>
      <xdr:rowOff>176212</xdr:rowOff>
    </xdr:from>
    <xdr:to>
      <xdr:col>14</xdr:col>
      <xdr:colOff>14287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9CB4A-DDC9-92B8-9012-501DDF9E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13</xdr:row>
      <xdr:rowOff>104775</xdr:rowOff>
    </xdr:from>
    <xdr:to>
      <xdr:col>6</xdr:col>
      <xdr:colOff>585787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5256D-5B55-A376-4DC5-8AC5EF1C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yla Valentine" refreshedDate="45020.367674305555" createdVersion="8" refreshedVersion="8" minRefreshableVersion="3" recordCount="1000" xr:uid="{9866A948-4BBE-46DA-82D7-784F4F58180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1">
        <s v="food trucks"/>
        <s v="music rock"/>
        <s v="technology web"/>
        <s v="theater plays"/>
        <s v="film &amp; video documentary"/>
        <s v="music music"/>
        <s v="film &amp; video drama"/>
        <s v="technology wearables"/>
        <s v="publishing nonfiction"/>
        <s v="film &amp; video animation"/>
        <s v="games games"/>
        <s v="film &amp; video shorts"/>
        <s v="publishing fiction"/>
        <s v="photography books"/>
        <s v="publishing podcasts"/>
        <s v="music metal"/>
        <s v="music jazz"/>
        <s v="publishing translations"/>
        <s v="film &amp; video television"/>
        <s v="film &amp; video fiction"/>
        <s v="journalism 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1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1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7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x v="8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9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7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1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9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2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3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7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4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2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x v="15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7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7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x v="16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7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9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x v="16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5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3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9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7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1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7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7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1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8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7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2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3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1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2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5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x v="8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7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x v="1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7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7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1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1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1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3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7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3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3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1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1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1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7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7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7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8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1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5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x v="16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2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19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1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19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1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9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3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19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3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1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9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1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9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9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9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7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8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2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1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7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8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3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1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3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6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8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3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7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9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8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5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x v="8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x v="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2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x v="1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x v="1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x v="12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1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9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7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3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1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x v="1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x v="1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7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3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9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1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8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x v="1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3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7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8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7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1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3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1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1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2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7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3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9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3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6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9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19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x v="7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1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7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8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19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1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1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9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7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7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8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7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19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7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3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2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7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7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1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7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9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4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8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1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1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7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x v="9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1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2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1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1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3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1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1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7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x v="1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1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7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19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9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9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1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x v="16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1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x v="16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7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4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9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7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8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x v="16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19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1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8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3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x v="1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3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9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8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9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7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x v="17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x v="16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x v="15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3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1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6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x v="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1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3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3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2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1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8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7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8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7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x v="7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7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8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4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1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7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1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7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x v="15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3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8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1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1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x v="7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9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7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8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3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x v="16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1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1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7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1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9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9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9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x v="16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8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1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8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8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8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1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3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7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7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1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x v="16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7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3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1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1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2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1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7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8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1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3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1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3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x v="15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8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1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1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7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x v="16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8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8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3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1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9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x v="5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2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3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3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19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19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9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7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7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3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5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8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x v="1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8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7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3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7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1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3EB01-69FE-4043-A54A-C11F426D8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02390-F88A-4FCC-AEAF-0E84360B49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6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2">
        <item x="9"/>
        <item x="4"/>
        <item x="6"/>
        <item x="19"/>
        <item x="11"/>
        <item x="18"/>
        <item x="0"/>
        <item x="10"/>
        <item x="20"/>
        <item x="16"/>
        <item x="15"/>
        <item x="5"/>
        <item x="1"/>
        <item x="13"/>
        <item x="12"/>
        <item x="8"/>
        <item x="14"/>
        <item x="17"/>
        <item x="7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5317-2E1F-4BBC-8F64-610005EC06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outline="0" showAll="0" includeNewItemsInFilter="1" countASubtotal="1">
      <items count="5">
        <item x="3"/>
        <item x="0"/>
        <item h="1" x="2"/>
        <item x="1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98" workbookViewId="0">
      <selection activeCell="G2" sqref="G2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3125" customWidth="1"/>
    <col min="8" max="8" width="13" bestFit="1" customWidth="1"/>
    <col min="9" max="9" width="15.4375" customWidth="1"/>
    <col min="12" max="13" width="11.1875" bestFit="1" customWidth="1"/>
    <col min="14" max="15" width="22.125" customWidth="1"/>
    <col min="18" max="18" width="28" bestFit="1" customWidth="1"/>
    <col min="19" max="19" width="14.6875" customWidth="1"/>
    <col min="20" max="20" width="14.31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2067</v>
      </c>
      <c r="O1" s="1" t="s">
        <v>2068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E4/D4</f>
        <v>1.3147878228782288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2043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2043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2049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2050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2051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2049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2052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2053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2051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2052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2054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2049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2054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2049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2049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2049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2052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2049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2051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2051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2052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2052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2049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2043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2052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2052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2049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2043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2049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2054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2052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2052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2054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2047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2050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2052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2049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2043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2049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2049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2043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2043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2043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2049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2043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2053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2043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2049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2049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2053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2">(((L195/60)/60)/24)+DATE(1970,1,1)</f>
        <v>43198.208333333328</v>
      </c>
      <c r="O195" s="10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2043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2049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2054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2061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2043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2061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2053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2051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2061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2052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2051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2052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2052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2051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2052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2051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2051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2049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2050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2054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2052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2050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6">(((L259/60)/60)/24)+DATE(1970,1,1)</f>
        <v>41338.25</v>
      </c>
      <c r="O259" s="10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2043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2052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2052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2051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2050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2043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2054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2043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2052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2054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0">(((L323/60)/60)/24)+DATE(1970,1,1)</f>
        <v>40634.208333333336</v>
      </c>
      <c r="O323" s="10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2053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2051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2052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2049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2043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2052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2043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2049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2052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2051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2043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2043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4">(((L387/60)/60)/24)+DATE(1970,1,1)</f>
        <v>43553.208333333328</v>
      </c>
      <c r="O387" s="10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2050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2049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2043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2050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2049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2051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2043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2053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2052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2054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2051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2049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2043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2051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2051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2061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2049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2043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2049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2052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8">(((L451/60)/60)/24)+DATE(1970,1,1)</f>
        <v>43530.25</v>
      </c>
      <c r="O451" s="10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2052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E452/D452</f>
        <v>0.04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2051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2061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2043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2052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2051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2049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2049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2054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2061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2049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2054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2049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2062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2053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2049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2051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2049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2052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2052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2">(((L515/60)/60)/24)+DATE(1970,1,1)</f>
        <v>40430.208333333336</v>
      </c>
      <c r="O515" s="10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2050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2051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2053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2053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2049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2051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2043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2052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2054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2052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2043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2054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2052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2052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2043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2052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2049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2043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2043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2061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2051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2051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2053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2062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6">(((L579/60)/60)/24)+DATE(1970,1,1)</f>
        <v>40613.25</v>
      </c>
      <c r="O579" s="10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2061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2052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2052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2051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2049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2050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2061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2043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2050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2043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2043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2051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2051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0">(((L643/60)/60)/24)+DATE(1970,1,1)</f>
        <v>42786.25</v>
      </c>
      <c r="O643" s="10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2049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2052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2053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2061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2062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2043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2043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2062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2054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2052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2050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2049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2049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2049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2049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2051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4">(((L707/60)/60)/24)+DATE(1970,1,1)</f>
        <v>41619.25</v>
      </c>
      <c r="O707" s="10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2050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2052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2049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2054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2052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2049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2050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2043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2043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2049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2051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2049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2050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2052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2043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2061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8">(((L771/60)/60)/24)+DATE(1970,1,1)</f>
        <v>41501.208333333336</v>
      </c>
      <c r="O771" s="10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2052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2043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2051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2051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2051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2051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2050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2052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2052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2050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2052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2050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2052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2050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2053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2">(((L835/60)/60)/24)+DATE(1970,1,1)</f>
        <v>40588.25</v>
      </c>
      <c r="O835" s="10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2043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2049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2043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2052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2043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2054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2053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2049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2053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2061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2050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2053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2043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2043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6">(((L899/60)/60)/24)+DATE(1970,1,1)</f>
        <v>43583.208333333328</v>
      </c>
      <c r="O899" s="10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2050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2052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2053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2051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2047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2054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2052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2061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2061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2051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0">(((L963/60)/60)/24)+DATE(1970,1,1)</f>
        <v>40591.25</v>
      </c>
      <c r="O963" s="10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2047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2043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2052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2050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2043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conditionalFormatting sqref="G1:G1048576">
    <cfRule type="cellIs" dxfId="6" priority="4" operator="between">
      <formula>"live"</formula>
      <formula>"live"</formula>
    </cfRule>
    <cfRule type="cellIs" dxfId="5" priority="5" operator="between">
      <formula>"canceled"</formula>
      <formula>"canceled"</formula>
    </cfRule>
    <cfRule type="cellIs" dxfId="4" priority="6" operator="between">
      <formula>"failed"</formula>
      <formula>"failed"</formula>
    </cfRule>
    <cfRule type="cellIs" dxfId="3" priority="7" operator="between">
      <formula>"successful"</formula>
      <formula>"successful"</formula>
    </cfRule>
  </conditionalFormatting>
  <conditionalFormatting sqref="F1:F1048576">
    <cfRule type="cellIs" dxfId="2" priority="1" operator="greaterThan">
      <formula>2</formula>
    </cfRule>
    <cfRule type="cellIs" dxfId="1" priority="2" operator="between">
      <formula>1</formula>
      <formula>1.99</formula>
    </cfRule>
    <cfRule type="cellIs" dxfId="0" priority="3" operator="between">
      <formula>0</formula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2E00-D5B0-4978-8207-2490173FC5DC}">
  <dimension ref="A3:F14"/>
  <sheetViews>
    <sheetView workbookViewId="0">
      <selection activeCell="AB12" sqref="AB12"/>
    </sheetView>
  </sheetViews>
  <sheetFormatPr defaultRowHeight="15.75" x14ac:dyDescent="0.5"/>
  <cols>
    <col min="1" max="1" width="23.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58" width="4.125" bestFit="1" customWidth="1"/>
    <col min="59" max="59" width="12.625" bestFit="1" customWidth="1"/>
    <col min="60" max="60" width="7.1875" bestFit="1" customWidth="1"/>
    <col min="61" max="84" width="3.125" bestFit="1" customWidth="1"/>
    <col min="85" max="407" width="4.125" bestFit="1" customWidth="1"/>
    <col min="408" max="410" width="5.125" bestFit="1" customWidth="1"/>
    <col min="411" max="411" width="10.0625" bestFit="1" customWidth="1"/>
    <col min="412" max="412" width="5.4375" bestFit="1" customWidth="1"/>
    <col min="413" max="413" width="3.125" bestFit="1" customWidth="1"/>
    <col min="414" max="425" width="4.125" bestFit="1" customWidth="1"/>
    <col min="426" max="426" width="8.3125" bestFit="1" customWidth="1"/>
    <col min="427" max="427" width="10.8125" bestFit="1" customWidth="1"/>
    <col min="428" max="967" width="5.125" bestFit="1" customWidth="1"/>
    <col min="968" max="991" width="6.125" bestFit="1" customWidth="1"/>
    <col min="992" max="992" width="13.75" bestFit="1" customWidth="1"/>
    <col min="993" max="993" width="10.4375" bestFit="1" customWidth="1"/>
  </cols>
  <sheetData>
    <row r="3" spans="1:6" x14ac:dyDescent="0.5">
      <c r="A3" s="8" t="s">
        <v>2066</v>
      </c>
      <c r="B3" s="8" t="s">
        <v>2065</v>
      </c>
    </row>
    <row r="4" spans="1:6" x14ac:dyDescent="0.5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 x14ac:dyDescent="0.5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9" t="s">
        <v>2041</v>
      </c>
      <c r="E8">
        <v>4</v>
      </c>
      <c r="F8">
        <v>4</v>
      </c>
    </row>
    <row r="9" spans="1:6" x14ac:dyDescent="0.5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9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9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9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C46F-F2D1-4809-B407-2916AE8A16D0}">
  <dimension ref="A3:F26"/>
  <sheetViews>
    <sheetView topLeftCell="A4" workbookViewId="0">
      <selection activeCell="R19" sqref="R19"/>
    </sheetView>
  </sheetViews>
  <sheetFormatPr defaultRowHeight="15.75" x14ac:dyDescent="0.5"/>
  <cols>
    <col min="1" max="1" width="23" bestFit="1" customWidth="1"/>
    <col min="2" max="2" width="14.5625" bestFit="1" customWidth="1"/>
    <col min="3" max="3" width="5.1875" bestFit="1" customWidth="1"/>
    <col min="4" max="4" width="3.4375" bestFit="1" customWidth="1"/>
    <col min="5" max="5" width="9.0625" bestFit="1" customWidth="1"/>
    <col min="6" max="6" width="10.25" bestFit="1" customWidth="1"/>
  </cols>
  <sheetData>
    <row r="3" spans="1:6" x14ac:dyDescent="0.5">
      <c r="A3" s="8" t="s">
        <v>2066</v>
      </c>
      <c r="B3" s="8" t="s">
        <v>2065</v>
      </c>
    </row>
    <row r="4" spans="1:6" x14ac:dyDescent="0.5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 x14ac:dyDescent="0.5">
      <c r="A5" s="9" t="s">
        <v>2051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9" t="s">
        <v>2046</v>
      </c>
      <c r="B6">
        <v>4</v>
      </c>
      <c r="C6">
        <v>21</v>
      </c>
      <c r="D6">
        <v>1</v>
      </c>
      <c r="E6">
        <v>34</v>
      </c>
      <c r="F6">
        <v>60</v>
      </c>
    </row>
    <row r="7" spans="1:6" x14ac:dyDescent="0.5">
      <c r="A7" s="9" t="s">
        <v>2048</v>
      </c>
      <c r="B7">
        <v>2</v>
      </c>
      <c r="C7">
        <v>12</v>
      </c>
      <c r="D7">
        <v>1</v>
      </c>
      <c r="E7">
        <v>22</v>
      </c>
      <c r="F7">
        <v>37</v>
      </c>
    </row>
    <row r="8" spans="1:6" x14ac:dyDescent="0.5">
      <c r="A8" s="9" t="s">
        <v>2061</v>
      </c>
      <c r="C8">
        <v>9</v>
      </c>
      <c r="E8">
        <v>5</v>
      </c>
      <c r="F8">
        <v>14</v>
      </c>
    </row>
    <row r="9" spans="1:6" x14ac:dyDescent="0.5">
      <c r="A9" s="9" t="s">
        <v>2053</v>
      </c>
      <c r="B9">
        <v>1</v>
      </c>
      <c r="C9">
        <v>5</v>
      </c>
      <c r="D9">
        <v>1</v>
      </c>
      <c r="E9">
        <v>9</v>
      </c>
      <c r="F9">
        <v>16</v>
      </c>
    </row>
    <row r="10" spans="1:6" x14ac:dyDescent="0.5">
      <c r="A10" s="9" t="s">
        <v>2060</v>
      </c>
      <c r="B10">
        <v>3</v>
      </c>
      <c r="C10">
        <v>3</v>
      </c>
      <c r="E10">
        <v>11</v>
      </c>
      <c r="F10">
        <v>17</v>
      </c>
    </row>
    <row r="11" spans="1:6" x14ac:dyDescent="0.5">
      <c r="A11" s="9" t="s">
        <v>2042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9" t="s">
        <v>2052</v>
      </c>
      <c r="B12">
        <v>1</v>
      </c>
      <c r="C12">
        <v>23</v>
      </c>
      <c r="D12">
        <v>3</v>
      </c>
      <c r="E12">
        <v>21</v>
      </c>
      <c r="F12">
        <v>48</v>
      </c>
    </row>
    <row r="13" spans="1:6" x14ac:dyDescent="0.5">
      <c r="A13" s="9" t="s">
        <v>2062</v>
      </c>
      <c r="E13">
        <v>4</v>
      </c>
      <c r="F13">
        <v>4</v>
      </c>
    </row>
    <row r="14" spans="1:6" x14ac:dyDescent="0.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9" t="s">
        <v>2057</v>
      </c>
      <c r="C15">
        <v>3</v>
      </c>
      <c r="E15">
        <v>4</v>
      </c>
      <c r="F15">
        <v>7</v>
      </c>
    </row>
    <row r="16" spans="1:6" x14ac:dyDescent="0.5">
      <c r="A16" s="9" t="s">
        <v>2047</v>
      </c>
      <c r="C16">
        <v>8</v>
      </c>
      <c r="E16">
        <v>13</v>
      </c>
      <c r="F16">
        <v>21</v>
      </c>
    </row>
    <row r="17" spans="1:6" x14ac:dyDescent="0.5">
      <c r="A17" s="9" t="s">
        <v>2043</v>
      </c>
      <c r="B17">
        <v>9</v>
      </c>
      <c r="C17">
        <v>49</v>
      </c>
      <c r="E17">
        <v>72</v>
      </c>
      <c r="F17">
        <v>130</v>
      </c>
    </row>
    <row r="18" spans="1:6" x14ac:dyDescent="0.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9" t="s">
        <v>2054</v>
      </c>
      <c r="B19">
        <v>1</v>
      </c>
      <c r="C19">
        <v>7</v>
      </c>
      <c r="E19">
        <v>9</v>
      </c>
      <c r="F19">
        <v>17</v>
      </c>
    </row>
    <row r="20" spans="1:6" x14ac:dyDescent="0.5">
      <c r="A20" s="9" t="s">
        <v>2050</v>
      </c>
      <c r="B20">
        <v>1</v>
      </c>
      <c r="C20">
        <v>6</v>
      </c>
      <c r="D20">
        <v>1</v>
      </c>
      <c r="E20">
        <v>13</v>
      </c>
      <c r="F20">
        <v>21</v>
      </c>
    </row>
    <row r="21" spans="1:6" x14ac:dyDescent="0.5">
      <c r="A21" s="9" t="s">
        <v>2056</v>
      </c>
      <c r="C21">
        <v>4</v>
      </c>
      <c r="E21">
        <v>4</v>
      </c>
      <c r="F21">
        <v>8</v>
      </c>
    </row>
    <row r="22" spans="1:6" x14ac:dyDescent="0.5">
      <c r="A22" s="9" t="s">
        <v>2059</v>
      </c>
      <c r="C22">
        <v>7</v>
      </c>
      <c r="E22">
        <v>14</v>
      </c>
      <c r="F22">
        <v>21</v>
      </c>
    </row>
    <row r="23" spans="1:6" x14ac:dyDescent="0.5">
      <c r="A23" s="9" t="s">
        <v>2049</v>
      </c>
      <c r="C23">
        <v>16</v>
      </c>
      <c r="D23">
        <v>1</v>
      </c>
      <c r="E23">
        <v>28</v>
      </c>
      <c r="F23">
        <v>45</v>
      </c>
    </row>
    <row r="24" spans="1:6" x14ac:dyDescent="0.5">
      <c r="A24" s="9" t="s">
        <v>2044</v>
      </c>
      <c r="B24">
        <v>2</v>
      </c>
      <c r="C24">
        <v>12</v>
      </c>
      <c r="D24">
        <v>1</v>
      </c>
      <c r="E24">
        <v>36</v>
      </c>
      <c r="F24">
        <v>51</v>
      </c>
    </row>
    <row r="25" spans="1:6" x14ac:dyDescent="0.5">
      <c r="A25" s="9" t="s">
        <v>2045</v>
      </c>
      <c r="B25">
        <v>23</v>
      </c>
      <c r="C25">
        <v>132</v>
      </c>
      <c r="D25">
        <v>2</v>
      </c>
      <c r="E25">
        <v>187</v>
      </c>
      <c r="F25">
        <v>344</v>
      </c>
    </row>
    <row r="26" spans="1:6" x14ac:dyDescent="0.5">
      <c r="A26" s="9" t="s">
        <v>2064</v>
      </c>
      <c r="B26">
        <v>57</v>
      </c>
      <c r="C26">
        <v>364</v>
      </c>
      <c r="D26">
        <v>14</v>
      </c>
      <c r="E26">
        <v>565</v>
      </c>
      <c r="F2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074E-ACFE-4B22-BE09-34F8933E04E9}">
  <dimension ref="A1:E18"/>
  <sheetViews>
    <sheetView workbookViewId="0">
      <selection activeCell="P13" sqref="P13"/>
    </sheetView>
  </sheetViews>
  <sheetFormatPr defaultRowHeight="15.75" x14ac:dyDescent="0.5"/>
  <cols>
    <col min="1" max="1" width="15.625" bestFit="1" customWidth="1"/>
    <col min="2" max="2" width="14.5625" bestFit="1" customWidth="1"/>
    <col min="3" max="3" width="5.1875" bestFit="1" customWidth="1"/>
    <col min="4" max="4" width="9.0625" bestFit="1" customWidth="1"/>
    <col min="5" max="6" width="10.25" bestFit="1" customWidth="1"/>
  </cols>
  <sheetData>
    <row r="1" spans="1:5" x14ac:dyDescent="0.5">
      <c r="A1" s="8" t="s">
        <v>2031</v>
      </c>
      <c r="B1" t="s">
        <v>2082</v>
      </c>
    </row>
    <row r="2" spans="1:5" x14ac:dyDescent="0.5">
      <c r="A2" s="8" t="s">
        <v>2081</v>
      </c>
      <c r="B2" t="s">
        <v>2082</v>
      </c>
    </row>
    <row r="4" spans="1:5" x14ac:dyDescent="0.5">
      <c r="A4" s="8" t="s">
        <v>2083</v>
      </c>
      <c r="B4" s="8" t="s">
        <v>2065</v>
      </c>
    </row>
    <row r="5" spans="1:5" x14ac:dyDescent="0.5">
      <c r="A5" s="8" t="s">
        <v>2063</v>
      </c>
      <c r="B5" t="s">
        <v>74</v>
      </c>
      <c r="C5" t="s">
        <v>14</v>
      </c>
      <c r="D5" t="s">
        <v>20</v>
      </c>
      <c r="E5" t="s">
        <v>2064</v>
      </c>
    </row>
    <row r="6" spans="1:5" x14ac:dyDescent="0.5">
      <c r="A6" s="11" t="s">
        <v>2078</v>
      </c>
      <c r="B6">
        <v>6</v>
      </c>
      <c r="C6">
        <v>36</v>
      </c>
      <c r="D6">
        <v>49</v>
      </c>
      <c r="E6">
        <v>91</v>
      </c>
    </row>
    <row r="7" spans="1:5" x14ac:dyDescent="0.5">
      <c r="A7" s="11" t="s">
        <v>2069</v>
      </c>
      <c r="B7">
        <v>7</v>
      </c>
      <c r="C7">
        <v>28</v>
      </c>
      <c r="D7">
        <v>44</v>
      </c>
      <c r="E7">
        <v>79</v>
      </c>
    </row>
    <row r="8" spans="1:5" x14ac:dyDescent="0.5">
      <c r="A8" s="11" t="s">
        <v>2070</v>
      </c>
      <c r="B8">
        <v>4</v>
      </c>
      <c r="C8">
        <v>33</v>
      </c>
      <c r="D8">
        <v>49</v>
      </c>
      <c r="E8">
        <v>86</v>
      </c>
    </row>
    <row r="9" spans="1:5" x14ac:dyDescent="0.5">
      <c r="A9" s="11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11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11" t="s">
        <v>2071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11" t="s">
        <v>2072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11" t="s">
        <v>2073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11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11" t="s">
        <v>2077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11" t="s">
        <v>2075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11" t="s">
        <v>2064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DAC9-959F-461A-8E14-64B83202516D}">
  <dimension ref="A1:H13"/>
  <sheetViews>
    <sheetView tabSelected="1" topLeftCell="A10" workbookViewId="0">
      <selection activeCell="H18" sqref="H18"/>
    </sheetView>
  </sheetViews>
  <sheetFormatPr defaultRowHeight="15.75" x14ac:dyDescent="0.5"/>
  <cols>
    <col min="1" max="1" width="14.875" customWidth="1"/>
    <col min="2" max="2" width="18.6875" customWidth="1"/>
    <col min="3" max="3" width="17.125" customWidth="1"/>
    <col min="4" max="4" width="16.4375" customWidth="1"/>
    <col min="5" max="5" width="17.375" customWidth="1"/>
    <col min="6" max="6" width="19.5625" customWidth="1"/>
    <col min="7" max="7" width="16.125" customWidth="1"/>
    <col min="8" max="8" width="17.4375" customWidth="1"/>
  </cols>
  <sheetData>
    <row r="1" spans="1:8" x14ac:dyDescent="0.5">
      <c r="A1" s="1" t="s">
        <v>2084</v>
      </c>
      <c r="B1" s="1" t="s">
        <v>2085</v>
      </c>
      <c r="C1" s="1" t="s">
        <v>2086</v>
      </c>
      <c r="D1" s="1" t="s">
        <v>2087</v>
      </c>
      <c r="E1" s="1" t="s">
        <v>2088</v>
      </c>
      <c r="F1" s="1" t="s">
        <v>2089</v>
      </c>
      <c r="G1" s="1" t="s">
        <v>2090</v>
      </c>
      <c r="H1" s="1" t="s">
        <v>2091</v>
      </c>
    </row>
    <row r="2" spans="1:8" x14ac:dyDescent="0.5">
      <c r="A2" t="s">
        <v>2102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COUNTIFS(Crowdfunding!D2:D1001,"&lt;1000", Crowdfunding!G2:G1001,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2092</v>
      </c>
      <c r="B3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COUNTIFS(Crowdfunding!D2:D1001,"&gt;=1000",Crowdfunding!D2:D1001,"&lt;=4999",Crowdfunding!G2:G1001, 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5">
      <c r="A4" t="s">
        <v>2093</v>
      </c>
      <c r="B4">
        <f>COUNTIFS(Crowdfunding!D2:D1001, "&gt;=4999", Crowdfunding!D2:D1001, "&lt;=9999", Crowdfunding!G2:G1001, "successful")</f>
        <v>164</v>
      </c>
      <c r="C4">
        <f>COUNTIFS(Crowdfunding!D2:D1001, "&gt;=4999", Crowdfunding!D2:D1001, "&lt;=9999", Crowdfunding!G2:G1001, "failed")</f>
        <v>126</v>
      </c>
      <c r="D4">
        <f>COUNTIFS(Crowdfunding!D2:D1001,"&gt;=4999",Crowdfunding!D2:D1001,"&lt;=9999",Crowdfunding!G2:G1001,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5">
      <c r="A5" t="s">
        <v>2094</v>
      </c>
      <c r="B5">
        <f>COUNTIFS(Crowdfunding!D2:D1001, "&gt;=10000", Crowdfunding!D2:D1001, "&lt;=14999", Crowdfunding!G2:G1001, "successful")</f>
        <v>4</v>
      </c>
      <c r="C5">
        <f>COUNTIFS(Crowdfunding!D2:D1001, "&gt;=9999", Crowdfunding!D2:D1001, "&lt;=14999", Crowdfunding!G2:G1001, "failed")</f>
        <v>5</v>
      </c>
      <c r="D5">
        <f>COUNTIFS(Crowdfunding!D2:D1001,"&gt;=9999",Crowdfunding!D2:D1001,"&lt;=14999",Crowdfunding!G2:G1001,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5">
      <c r="A6" t="s">
        <v>2095</v>
      </c>
      <c r="B6">
        <f>COUNTIFS(Crowdfunding!D2:D1001, "&gt;=14999", Crowdfunding!D2:D1001, "&lt;=19999", Crowdfunding!G2:G1001, "successful")</f>
        <v>10</v>
      </c>
      <c r="C6">
        <f>COUNTIFS(Crowdfunding!D2:D1001, "&gt;=149999", Crowdfunding!D2:D1001, "&lt;=19999", Crowdfunding!G2:G1001, "failed")</f>
        <v>0</v>
      </c>
      <c r="D6">
        <f>COUNTIFS(Crowdfunding!D2:D1001,"&gt;=149999",Crowdfunding!D2:D1001,"&lt;=19999",Crowdfunding!G2:G1001,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5">
      <c r="A7" t="s">
        <v>2096</v>
      </c>
      <c r="B7">
        <f>COUNTIFS(Crowdfunding!D2:D1001, "&gt;=19999", Crowdfunding!D2:D1001, "&lt;=24999", Crowdfunding!G2:G1001, "successful")</f>
        <v>7</v>
      </c>
      <c r="C7">
        <f>COUNTIFS(Crowdfunding!D2:D1001, "&gt;=19999", Crowdfunding!D2:D1001, "&lt;=24999", Crowdfunding!G2:G1001, "failed")</f>
        <v>0</v>
      </c>
      <c r="D7">
        <f>COUNTIFS(Crowdfunding!D2:D1001,"&gt;=19999",Crowdfunding!D2:D1001,"&lt;=24999",Crowdfunding!G2:G1001,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5">
      <c r="A8" t="s">
        <v>2097</v>
      </c>
      <c r="B8">
        <f>COUNTIFS(Crowdfunding!D2:D1001, "&gt;=24999", Crowdfunding!D2:D1001, "&lt;=29999", Crowdfunding!G2:G1001, "successful")</f>
        <v>11</v>
      </c>
      <c r="C8">
        <f>COUNTIFS(Crowdfunding!D2:D1001, "&gt;=24999", Crowdfunding!D2:D1001, "&lt;=29999", Crowdfunding!G2:G1001, "failed")</f>
        <v>3</v>
      </c>
      <c r="D8">
        <f>COUNTIFS(Crowdfunding!D2:D1001,"&gt;=24999",Crowdfunding!D2:D1001,"&lt;=29999",Crowdfunding!G2:G1001,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5">
      <c r="A9" t="s">
        <v>2098</v>
      </c>
      <c r="B9">
        <f>COUNTIFS(Crowdfunding!D2:D1001, "&gt;=29999", Crowdfunding!D2:D1001, "&lt;=34999", Crowdfunding!G2:G1001, "successful")</f>
        <v>7</v>
      </c>
      <c r="C9">
        <f>COUNTIFS(Crowdfunding!D2:D1001, "&gt;=29999", Crowdfunding!D2:D1001, "&lt;=34999", Crowdfunding!G2:G1001, "failed")</f>
        <v>0</v>
      </c>
      <c r="D9">
        <f>COUNTIFS(Crowdfunding!D2:D1001,"&gt;=29999",Crowdfunding!D2:D1001,"&lt;=34999",Crowdfunding!G2:G1001,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5">
      <c r="A10" t="s">
        <v>2099</v>
      </c>
      <c r="B10">
        <f>COUNTIFS(Crowdfunding!D2:D1001, "&gt;=34999", Crowdfunding!D2:D1001, "&lt;=39999", Crowdfunding!G2:G1001, "successful")</f>
        <v>8</v>
      </c>
      <c r="C10">
        <f>COUNTIFS(Crowdfunding!D2:D1001, "&gt;=34999", Crowdfunding!D2:D1001, "&lt;=39999", Crowdfunding!G2:G1001, "failed")</f>
        <v>3</v>
      </c>
      <c r="D10">
        <f>COUNTIFS(Crowdfunding!D2:D1001,"&gt;=34999",Crowdfunding!D2:D1001,"&lt;=39999",Crowdfunding!G2:G1001,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5">
      <c r="A11" t="s">
        <v>2100</v>
      </c>
      <c r="B11">
        <f>COUNTIFS(Crowdfunding!D2:D1001, "&gt;=39999", Crowdfunding!D2:D1001, "&lt;=44999", Crowdfunding!G2:G1001, "successful")</f>
        <v>11</v>
      </c>
      <c r="C11">
        <f>COUNTIFS(Crowdfunding!D2:D1001, "&gt;=39999", Crowdfunding!D2:D1001, "&lt;=44999", Crowdfunding!G2:G1001, "failed")</f>
        <v>3</v>
      </c>
      <c r="D11">
        <f>COUNTIFS(Crowdfunding!D2:D1001,"&gt;=39999",Crowdfunding!D2:D1001,"&lt;=44999",Crowdfunding!G2:G1001,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5">
      <c r="A12" t="s">
        <v>2101</v>
      </c>
      <c r="B12">
        <f>COUNTIFS(Crowdfunding!D2:D1001, "&gt;=44999", Crowdfunding!D2:D1001, "&lt;=49999", Crowdfunding!G2:G1001, "successful")</f>
        <v>8</v>
      </c>
      <c r="C12">
        <f>COUNTIFS(Crowdfunding!D2:D1001, "&gt;=44999", Crowdfunding!D2:D1001, "&lt;=49999", Crowdfunding!G2:G1001, "failed")</f>
        <v>3</v>
      </c>
      <c r="D12">
        <f>COUNTIFS(Crowdfunding!D2:D1001,"&gt;44999",Crowdfunding!D2:D1001,"&lt;=49999",Crowdfunding!G2:G1001,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5">
      <c r="A13" s="12" t="s">
        <v>2103</v>
      </c>
      <c r="B13">
        <f>COUNTIFS(Crowdfunding!D2:D1001, "&gt;50000", Crowdfunding!G2:G1001, "successful")</f>
        <v>114</v>
      </c>
      <c r="C13">
        <f>COUNTIFS(Crowdfunding!D2:D1001, "&gt;50000", Crowdfunding!G2:G1001, "failed")</f>
        <v>163</v>
      </c>
      <c r="D13">
        <f>COUNTIFS(Crowdfunding!D2:D1001,"&gt;=50000",Crowdfunding!G2:G1001,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</vt:lpstr>
      <vt:lpstr>Pivot Table 2</vt:lpstr>
      <vt:lpstr>Pivot Table 3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Cayla Valentine</cp:lastModifiedBy>
  <dcterms:created xsi:type="dcterms:W3CDTF">2021-09-29T18:52:28Z</dcterms:created>
  <dcterms:modified xsi:type="dcterms:W3CDTF">2023-04-05T22:54:15Z</dcterms:modified>
</cp:coreProperties>
</file>