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laud\Desktop\Data Analytics Course\Homework\Excel\"/>
    </mc:Choice>
  </mc:AlternateContent>
  <xr:revisionPtr revIDLastSave="0" documentId="13_ncr:1_{8948281A-5729-4743-8A9A-24E9208B52F5}" xr6:coauthVersionLast="40" xr6:coauthVersionMax="40" xr10:uidLastSave="{00000000-0000-0000-0000-000000000000}"/>
  <bookViews>
    <workbookView xWindow="0" yWindow="0" windowWidth="23040" windowHeight="8988" xr2:uid="{00000000-000D-0000-FFFF-FFFF00000000}"/>
  </bookViews>
  <sheets>
    <sheet name="Data" sheetId="1" r:id="rId1"/>
    <sheet name="Category" sheetId="3" r:id="rId2"/>
    <sheet name="Sub_Category" sheetId="4" r:id="rId3"/>
    <sheet name="DateCreatedConversion" sheetId="6" r:id="rId4"/>
    <sheet name="Bonus" sheetId="7" r:id="rId5"/>
  </sheets>
  <definedNames>
    <definedName name="_xlnm._FilterDatabase" localSheetId="0" hidden="1">Data!$A$1:$T$4115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7" l="1"/>
  <c r="E2" i="7"/>
  <c r="B2" i="7"/>
  <c r="F3" i="7"/>
  <c r="S2" i="1"/>
  <c r="T2" i="1"/>
  <c r="Q2" i="1"/>
  <c r="O2" i="1"/>
  <c r="P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E10" i="7" s="1"/>
  <c r="B9" i="7"/>
  <c r="B8" i="7"/>
  <c r="E8" i="7" s="1"/>
  <c r="B7" i="7"/>
  <c r="B6" i="7"/>
  <c r="B5" i="7"/>
  <c r="B4" i="7"/>
  <c r="B3" i="7"/>
  <c r="C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E9" i="7" l="1"/>
  <c r="F9" i="7" s="1"/>
  <c r="G10" i="7"/>
  <c r="E7" i="7"/>
  <c r="H7" i="7" s="1"/>
  <c r="G8" i="7"/>
  <c r="H8" i="7"/>
  <c r="G11" i="7"/>
  <c r="H6" i="7"/>
  <c r="H10" i="7"/>
  <c r="G2" i="7"/>
  <c r="E6" i="7"/>
  <c r="G6" i="7" s="1"/>
  <c r="F10" i="7"/>
  <c r="E13" i="7"/>
  <c r="F13" i="7" s="1"/>
  <c r="E5" i="7"/>
  <c r="H5" i="7" s="1"/>
  <c r="E12" i="7"/>
  <c r="F12" i="7" s="1"/>
  <c r="E4" i="7"/>
  <c r="H4" i="7" s="1"/>
  <c r="F8" i="7"/>
  <c r="E11" i="7"/>
  <c r="F11" i="7" s="1"/>
  <c r="E3" i="7"/>
  <c r="F7" i="7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512" i="1"/>
  <c r="P5" i="1"/>
  <c r="P4" i="1"/>
  <c r="P3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H9" i="7" l="1"/>
  <c r="G9" i="7"/>
  <c r="H12" i="7"/>
  <c r="G12" i="7"/>
  <c r="H11" i="7"/>
  <c r="F6" i="7"/>
  <c r="H3" i="7"/>
  <c r="G4" i="7"/>
  <c r="F4" i="7"/>
  <c r="G3" i="7"/>
  <c r="G7" i="7"/>
  <c r="F5" i="7"/>
  <c r="G13" i="7"/>
  <c r="G5" i="7"/>
  <c r="H2" i="7"/>
  <c r="H13" i="7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<sst xmlns="http://schemas.openxmlformats.org/spreadsheetml/2006/main" count="24821" uniqueCount="8400">
  <si>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</si>
  <si>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</si>
  <si>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</si>
  <si>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</si>
  <si>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</si>
  <si>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</si>
  <si>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</si>
  <si>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</si>
  <si>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</si>
  <si>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</si>
  <si>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</si>
  <si>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</si>
  <si>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</si>
  <si>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</si>
  <si>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</si>
  <si>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</si>
  <si>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</si>
  <si>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</si>
  <si>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</si>
  <si>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</si>
  <si>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</si>
  <si>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</si>
  <si>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</si>
  <si>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</si>
  <si>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</si>
  <si>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</si>
  <si>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</si>
  <si>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</si>
  <si>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</si>
  <si>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</si>
  <si>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</si>
  <si>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</si>
  <si>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</si>
  <si>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</si>
  <si>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</si>
  <si>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</si>
  <si>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</si>
  <si>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</si>
  <si>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</si>
  <si>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</si>
  <si>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</si>
  <si>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</si>
  <si>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</si>
  <si>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</si>
  <si>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</si>
  <si>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</si>
  <si>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</si>
  <si>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</si>
  <si>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</si>
  <si>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</si>
  <si>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</si>
  <si>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</si>
  <si>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</si>
  <si>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</si>
  <si>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</si>
  <si>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</si>
  <si>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</si>
  <si>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</si>
  <si>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</si>
  <si>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</si>
  <si>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</si>
  <si>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</si>
  <si>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</si>
  <si>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</si>
  <si>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</si>
  <si>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</si>
  <si>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</si>
  <si>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</si>
  <si>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</si>
  <si>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</si>
  <si>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</si>
  <si>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</si>
  <si>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</si>
  <si>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</si>
  <si>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</si>
  <si>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</si>
  <si>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</si>
  <si>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</si>
  <si>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</si>
  <si>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</si>
  <si>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</si>
  <si>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</si>
  <si>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</si>
  <si>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</si>
  <si>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</si>
  <si>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</si>
  <si>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</si>
  <si>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</si>
  <si>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</si>
  <si>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</si>
  <si>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</si>
  <si>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</si>
  <si>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</si>
  <si>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</si>
  <si>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</si>
  <si>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</si>
  <si>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</si>
  <si>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</si>
  <si>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</si>
  <si>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</si>
  <si>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</si>
  <si>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</si>
  <si>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</si>
  <si>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</si>
  <si>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</si>
  <si>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</si>
  <si>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</si>
  <si>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</si>
  <si>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</si>
  <si>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</si>
  <si>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</si>
  <si>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</si>
  <si>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</si>
  <si>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</si>
  <si>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</si>
  <si>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</si>
  <si>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</si>
  <si>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</si>
  <si>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</si>
  <si>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</si>
  <si>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</si>
  <si>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</si>
  <si>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</si>
  <si>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</si>
  <si>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</si>
  <si>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</si>
  <si>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</si>
  <si>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</si>
  <si>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</si>
  <si>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</si>
  <si>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</si>
  <si>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</si>
  <si>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</si>
  <si>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</si>
  <si>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</si>
  <si>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</si>
  <si>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</si>
  <si>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</si>
  <si>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</si>
  <si>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</si>
  <si>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</si>
  <si>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</si>
  <si>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</si>
  <si>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</si>
  <si>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</si>
  <si>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</si>
  <si>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</si>
  <si>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</si>
  <si>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</si>
  <si>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</si>
  <si>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</si>
  <si>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</si>
  <si>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</si>
  <si>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</si>
  <si>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</si>
  <si>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</si>
  <si>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</si>
  <si>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</si>
  <si>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</si>
  <si>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</si>
  <si>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</si>
  <si>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</si>
  <si>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</si>
  <si>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</si>
  <si>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</si>
  <si>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</si>
  <si>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</si>
  <si>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</si>
  <si>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</si>
  <si>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</si>
  <si>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</si>
  <si>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</si>
  <si>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</si>
  <si>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</si>
  <si>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</si>
  <si>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</si>
  <si>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</si>
  <si>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</si>
  <si>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</si>
  <si>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</si>
  <si>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</si>
  <si>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</si>
  <si>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</si>
  <si>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</si>
  <si>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</si>
  <si>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</si>
  <si>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</si>
  <si>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</si>
  <si>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</si>
  <si>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</si>
  <si>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</si>
  <si>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</si>
  <si>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</si>
  <si>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</si>
  <si>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</si>
  <si>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</si>
  <si>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</si>
  <si>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</si>
  <si>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</si>
  <si>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</si>
  <si>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</si>
  <si>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</si>
  <si>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</si>
  <si>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</si>
  <si>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</si>
  <si>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</si>
  <si>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</si>
  <si>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</si>
  <si>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</si>
  <si>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</si>
  <si>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</si>
  <si>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</si>
  <si>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</si>
  <si>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</si>
  <si>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</si>
  <si>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</si>
  <si>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</si>
  <si>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</si>
  <si>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</si>
  <si>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</si>
  <si>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</si>
  <si>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</si>
  <si>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</si>
  <si>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</si>
  <si>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</si>
  <si>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</si>
  <si>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</si>
  <si>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</si>
  <si>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</si>
  <si>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</si>
  <si>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</si>
  <si>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</si>
  <si>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</si>
  <si>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</si>
  <si>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</si>
  <si>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</si>
  <si>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</si>
  <si>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</si>
  <si>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</si>
  <si>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</si>
  <si>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</si>
  <si>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</si>
  <si>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</si>
  <si>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</si>
  <si>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</si>
  <si>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</si>
  <si>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</si>
  <si>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</si>
  <si>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</si>
  <si>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</si>
  <si>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</si>
  <si>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</si>
  <si>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</si>
  <si>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</si>
  <si>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</si>
  <si>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</si>
  <si>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</si>
  <si>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</si>
  <si>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</si>
  <si>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</si>
  <si>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</si>
  <si>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</si>
  <si>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</si>
  <si>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</si>
  <si>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</si>
  <si>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</si>
  <si>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</si>
  <si>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</si>
  <si>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</si>
  <si>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</si>
  <si>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</si>
  <si>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</si>
  <si>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</si>
  <si>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</si>
  <si>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</si>
  <si>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</si>
  <si>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</si>
  <si>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</si>
  <si>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</si>
  <si>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</si>
  <si>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</si>
  <si>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</si>
  <si>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</si>
  <si>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</si>
  <si>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</si>
  <si>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</si>
  <si>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</si>
  <si>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</si>
  <si>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</si>
  <si>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</si>
  <si>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</si>
  <si>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</si>
  <si>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</si>
  <si>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</si>
  <si>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</si>
  <si>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</si>
  <si>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</si>
  <si>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</si>
  <si>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</si>
  <si>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</si>
  <si>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</si>
  <si>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</si>
  <si>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</si>
  <si>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</si>
  <si>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</si>
  <si>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</si>
  <si>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</si>
  <si>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</si>
  <si>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</si>
  <si>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</si>
  <si>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</si>
  <si>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</si>
  <si>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</si>
  <si>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</si>
  <si>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</si>
  <si>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</si>
  <si>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</si>
  <si>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</si>
  <si>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</si>
  <si>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</si>
  <si>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</si>
  <si>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</si>
  <si>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</si>
  <si>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</si>
  <si>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</si>
  <si>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</si>
  <si>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</si>
  <si>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</si>
  <si>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</si>
  <si>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</si>
  <si>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</si>
  <si>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</si>
  <si>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</si>
  <si>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</si>
  <si>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</si>
  <si>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</si>
  <si>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</si>
  <si>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</si>
  <si>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</si>
  <si>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</si>
  <si>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</si>
  <si>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</si>
  <si>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</si>
  <si>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</si>
  <si>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</si>
  <si>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</si>
  <si>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</si>
  <si>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</si>
  <si>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</si>
  <si>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</si>
  <si>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</si>
  <si>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</si>
  <si>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</si>
  <si>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</si>
  <si>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</si>
  <si>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</si>
  <si>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</si>
  <si>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</si>
  <si>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</si>
  <si>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</si>
  <si>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</si>
  <si>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</si>
  <si>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</si>
  <si>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</si>
  <si>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</si>
  <si>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</si>
  <si>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</si>
  <si>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</si>
  <si>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</si>
  <si>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</si>
  <si>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</si>
  <si>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</si>
  <si>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</si>
  <si>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</si>
  <si>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</si>
  <si>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</si>
  <si>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</si>
  <si>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</si>
  <si>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</si>
  <si>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</si>
  <si>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</si>
  <si>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</si>
  <si>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</si>
  <si>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</si>
  <si>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</si>
  <si>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</si>
  <si>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</si>
  <si>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</si>
  <si>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</si>
  <si>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</si>
  <si>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</si>
  <si>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</si>
  <si>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</si>
  <si>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</si>
  <si>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</si>
  <si>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</si>
  <si>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</si>
  <si>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</si>
  <si>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</si>
  <si>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</si>
  <si>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</si>
  <si>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</si>
  <si>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</si>
  <si>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</si>
  <si>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</si>
  <si>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</si>
  <si>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</si>
  <si>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</si>
  <si>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</si>
  <si>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</si>
  <si>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</si>
  <si>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</si>
  <si>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</si>
  <si>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</si>
  <si>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</si>
  <si>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</si>
  <si>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</si>
  <si>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</si>
  <si>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</si>
  <si>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</si>
  <si>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</si>
  <si>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</si>
  <si>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</si>
  <si>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</si>
  <si>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</si>
  <si>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</si>
  <si>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</si>
  <si>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</si>
  <si>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</si>
  <si>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</si>
  <si>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</si>
  <si>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</si>
  <si>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</si>
  <si>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</si>
  <si>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</si>
  <si>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</si>
  <si>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</si>
  <si>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</si>
  <si>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</si>
  <si>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</si>
  <si>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</si>
  <si>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</si>
  <si>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</si>
  <si>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</si>
  <si>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</si>
  <si>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</si>
  <si>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</si>
  <si>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</si>
  <si>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</si>
  <si>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</si>
  <si>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</si>
  <si>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</si>
  <si>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</si>
  <si>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</si>
  <si>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</si>
  <si>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</si>
  <si>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</si>
  <si>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</si>
  <si>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</si>
  <si>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</si>
  <si>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</si>
  <si>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</si>
  <si>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</si>
  <si>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</si>
  <si>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</si>
  <si>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</si>
  <si>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</si>
  <si>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</si>
  <si>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</si>
  <si>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</si>
  <si>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</si>
  <si>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</si>
  <si>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</si>
  <si>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</si>
  <si>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</si>
  <si>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</si>
  <si>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</si>
  <si>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</si>
  <si>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</si>
  <si>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</si>
  <si>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</si>
  <si>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</si>
  <si>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</si>
  <si>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</si>
  <si>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</si>
  <si>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</si>
  <si>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</si>
  <si>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</si>
  <si>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</si>
  <si>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</si>
  <si>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</si>
  <si>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</si>
  <si>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</si>
  <si>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</si>
  <si>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</si>
  <si>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</si>
  <si>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</si>
  <si>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</si>
  <si>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</si>
  <si>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</si>
  <si>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</si>
  <si>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</si>
  <si>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</si>
  <si>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</si>
  <si>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</si>
  <si>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</si>
  <si>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</si>
  <si>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</si>
  <si>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</si>
  <si>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</si>
  <si>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</si>
  <si>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</si>
  <si>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</si>
  <si>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</si>
  <si>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</si>
  <si>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</si>
  <si>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</si>
  <si>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</si>
  <si>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</si>
  <si>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</si>
  <si>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</si>
  <si>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</si>
  <si>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</si>
  <si>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</si>
  <si>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</si>
  <si>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</si>
  <si>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</si>
  <si>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</si>
  <si>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</si>
  <si>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</si>
  <si>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</si>
  <si>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</si>
  <si>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</si>
  <si>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</si>
  <si>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</si>
  <si>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</si>
  <si>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</si>
  <si>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</si>
  <si>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</si>
  <si>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</si>
  <si>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</si>
  <si>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</si>
  <si>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</si>
  <si>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</si>
  <si>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</si>
  <si>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</si>
  <si>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</si>
  <si>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</si>
  <si>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</si>
  <si>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</si>
  <si>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</si>
  <si>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</si>
  <si>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</si>
  <si>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</si>
  <si>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</si>
  <si>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</si>
  <si>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</si>
  <si>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</si>
  <si>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</si>
  <si>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</si>
  <si>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</si>
  <si>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</si>
  <si>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</si>
  <si>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</si>
  <si>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</si>
  <si>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</si>
  <si>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</si>
  <si>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</si>
  <si>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</si>
  <si>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</si>
  <si>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</si>
  <si>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</si>
  <si>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</si>
  <si>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</si>
  <si>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</si>
  <si>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</si>
  <si>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</si>
  <si>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</si>
  <si>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</si>
  <si>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</si>
  <si>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</si>
  <si>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</si>
  <si>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</si>
  <si>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</si>
  <si>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</si>
  <si>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</si>
  <si>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</si>
  <si>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</si>
  <si>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</si>
  <si>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</si>
  <si>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</si>
  <si>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</si>
  <si>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</si>
  <si>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</si>
  <si>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</si>
  <si>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</si>
  <si>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</si>
  <si>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</si>
  <si>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</si>
  <si>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</si>
  <si>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</si>
  <si>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</si>
  <si>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</si>
  <si>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</si>
  <si>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</si>
  <si>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</si>
  <si>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</si>
  <si>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</si>
  <si>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</si>
  <si>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</si>
  <si>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</si>
  <si>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</si>
  <si>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</si>
  <si>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</si>
  <si>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</si>
  <si>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</si>
  <si>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</si>
  <si>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</si>
  <si>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</si>
  <si>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</si>
  <si>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</si>
  <si>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</si>
  <si>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</si>
  <si>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</si>
  <si>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</si>
  <si>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</si>
  <si>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</si>
  <si>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</si>
  <si>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</si>
  <si>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</si>
  <si>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</si>
  <si>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</si>
  <si>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</si>
  <si>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</si>
  <si>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</si>
  <si>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</si>
  <si>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</si>
  <si>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</si>
  <si>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</si>
  <si>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</si>
  <si>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</si>
  <si>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</si>
  <si>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</si>
  <si>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</si>
  <si>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</si>
  <si>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</si>
  <si>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</si>
  <si>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</si>
  <si>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</si>
  <si>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</si>
  <si>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</si>
  <si>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</si>
  <si>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</si>
  <si>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</si>
  <si>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</si>
  <si>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</si>
  <si>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</si>
  <si>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</si>
  <si>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</si>
  <si>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</si>
  <si>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</si>
  <si>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</si>
  <si>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</si>
  <si>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</si>
  <si>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</si>
  <si>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</si>
  <si>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</si>
  <si>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</si>
  <si>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</si>
  <si>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</si>
  <si>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</si>
  <si>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</si>
  <si>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</si>
  <si>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</si>
  <si>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</si>
  <si>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</si>
  <si>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</si>
  <si>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</si>
  <si>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</si>
  <si>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</si>
  <si>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</si>
  <si>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</si>
  <si>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</si>
  <si>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</si>
  <si>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</si>
  <si>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</si>
  <si>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</si>
  <si>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</si>
  <si>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</si>
  <si>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</si>
  <si>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</si>
  <si>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</si>
  <si>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</si>
  <si>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</si>
  <si>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</si>
  <si>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</si>
  <si>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</si>
  <si>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</si>
  <si>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</si>
  <si>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</si>
  <si>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</si>
  <si>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</si>
  <si>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</si>
  <si>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</si>
  <si>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</si>
  <si>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</si>
  <si>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</si>
  <si>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</si>
  <si>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</si>
  <si>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</si>
  <si>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</si>
  <si>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</si>
  <si>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</si>
  <si>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</si>
  <si>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</si>
  <si>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</si>
  <si>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</si>
  <si>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</si>
  <si>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</si>
  <si>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</si>
  <si>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</si>
  <si>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</si>
  <si>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</si>
  <si>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</si>
  <si>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</si>
  <si>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</si>
  <si>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</si>
  <si>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</si>
  <si>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</si>
  <si>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</si>
  <si>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</si>
  <si>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</si>
  <si>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</si>
  <si>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</si>
  <si>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</si>
  <si>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</si>
  <si>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</si>
  <si>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</si>
  <si>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</si>
  <si>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</si>
  <si>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</si>
  <si>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</si>
  <si>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</si>
  <si>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</si>
  <si>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</si>
  <si>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</si>
  <si>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</si>
  <si>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</si>
  <si>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</si>
  <si>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</si>
  <si>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</si>
  <si>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</si>
  <si>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</si>
  <si>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</si>
  <si>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</si>
  <si>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</si>
  <si>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</si>
  <si>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</si>
  <si>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</si>
  <si>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</si>
  <si>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</si>
  <si>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</si>
  <si>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</si>
  <si>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</si>
  <si>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</si>
  <si>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</si>
  <si>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</si>
  <si>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</si>
  <si>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</si>
  <si>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</si>
  <si>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</si>
  <si>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</si>
  <si>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</si>
  <si>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</si>
  <si>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</si>
  <si>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</si>
  <si>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</si>
  <si>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</si>
  <si>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</si>
  <si>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</si>
  <si>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</si>
  <si>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</si>
  <si>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</si>
  <si>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</si>
  <si>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</si>
  <si>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</si>
  <si>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</si>
  <si>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</si>
  <si>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</si>
  <si>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</si>
  <si>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</si>
  <si>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</si>
  <si>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</si>
  <si>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</si>
  <si>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</si>
  <si>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</si>
  <si>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</si>
  <si>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</si>
  <si>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</si>
  <si>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</si>
  <si>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</si>
  <si>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</si>
  <si>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</si>
  <si>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</si>
  <si>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</si>
  <si>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</si>
  <si>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</si>
  <si>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</si>
  <si>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</si>
  <si>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</si>
  <si>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</si>
  <si>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</si>
  <si>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</si>
  <si>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</si>
  <si>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</si>
  <si>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</si>
  <si>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</si>
  <si>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</si>
  <si>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</si>
  <si>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</si>
  <si>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</si>
  <si>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</si>
  <si>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</si>
  <si>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</si>
  <si>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</si>
  <si>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</si>
  <si>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</si>
  <si>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</si>
  <si>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</si>
  <si>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</si>
  <si>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</si>
  <si>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</si>
  <si>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</si>
  <si>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</si>
  <si>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</si>
  <si>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</si>
  <si>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</si>
  <si>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</si>
  <si>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</si>
  <si>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</si>
  <si>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</si>
  <si>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</si>
  <si>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</si>
  <si>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</si>
  <si>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</si>
  <si>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</si>
  <si>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</si>
  <si>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</si>
  <si>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</si>
  <si>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</si>
  <si>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</si>
  <si>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</si>
  <si>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</si>
  <si>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</si>
  <si>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</si>
  <si>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</si>
  <si>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</si>
  <si>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</si>
  <si>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</si>
  <si>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</si>
  <si>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</si>
  <si>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</si>
  <si>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</si>
  <si>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</si>
  <si>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</si>
  <si>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</si>
  <si>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</si>
  <si>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</si>
  <si>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</si>
  <si>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</si>
  <si>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</si>
  <si>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</si>
  <si>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</si>
  <si>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</si>
  <si>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</si>
  <si>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</si>
  <si>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</si>
  <si>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</si>
  <si>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</si>
  <si>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</si>
  <si>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</si>
  <si>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</si>
  <si>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</si>
  <si>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</si>
  <si>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</si>
  <si>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</si>
  <si>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</si>
  <si>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</si>
  <si>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</si>
  <si>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</si>
  <si>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</si>
  <si>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</si>
  <si>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</si>
  <si>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</si>
  <si>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</si>
  <si>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</si>
  <si>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</si>
  <si>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</si>
  <si>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</si>
  <si>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</si>
  <si>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</si>
  <si>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</si>
  <si>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</si>
  <si>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</si>
  <si>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</si>
  <si>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</si>
  <si>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</si>
  <si>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</si>
  <si>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</si>
  <si>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</si>
  <si>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</si>
  <si>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</si>
  <si>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</si>
  <si>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</si>
  <si>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</si>
  <si>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</si>
  <si>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</si>
  <si>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</si>
  <si>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</si>
  <si>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</si>
  <si>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</si>
  <si>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</si>
  <si>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</si>
  <si>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</si>
  <si>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</si>
  <si>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</si>
  <si>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</si>
  <si>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</si>
  <si>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</si>
  <si>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</si>
  <si>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</si>
  <si>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</si>
  <si>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</si>
  <si>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</si>
  <si>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</si>
  <si>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</si>
  <si>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</si>
  <si>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</si>
  <si>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</si>
  <si>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</si>
  <si>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</si>
  <si>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</si>
  <si>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</si>
  <si>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</si>
  <si>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</si>
  <si>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</si>
  <si>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</si>
  <si>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</si>
  <si>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</si>
  <si>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</si>
  <si>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</si>
  <si>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</si>
  <si>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</si>
  <si>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</si>
  <si>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</si>
  <si>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</si>
  <si>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</si>
  <si>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</si>
  <si>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</si>
  <si>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</si>
  <si>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</si>
  <si>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</si>
  <si>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</si>
  <si>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</si>
  <si>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</si>
  <si>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</si>
  <si>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</si>
  <si>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</si>
  <si>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</si>
  <si>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</si>
  <si>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</si>
  <si>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</si>
  <si>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</si>
  <si>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</si>
  <si>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</si>
  <si>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</si>
  <si>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</si>
  <si>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</si>
  <si>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</si>
  <si>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</si>
  <si>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</si>
  <si>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</si>
  <si>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</si>
  <si>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</si>
  <si>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</si>
  <si>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</si>
  <si>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</si>
  <si>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</si>
  <si>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</si>
  <si>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</si>
  <si>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</si>
  <si>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</si>
  <si>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</si>
  <si>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</si>
  <si>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</si>
  <si>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</si>
  <si>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</si>
  <si>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</si>
  <si>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</si>
  <si>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</si>
  <si>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</si>
  <si>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</si>
  <si>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</si>
  <si>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</si>
  <si>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</si>
  <si>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</si>
  <si>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</si>
  <si>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</si>
  <si>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</si>
  <si>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</si>
  <si>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</si>
  <si>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</si>
  <si>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</si>
  <si>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</si>
  <si>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</si>
  <si>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</si>
  <si>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</si>
  <si>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</si>
  <si>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</si>
  <si>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</si>
  <si>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</si>
  <si>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</si>
  <si>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</si>
  <si>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</si>
  <si>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</si>
  <si>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</si>
  <si>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</si>
  <si>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</si>
  <si>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</si>
  <si>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</si>
  <si>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</si>
  <si>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</si>
  <si>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</si>
  <si>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</si>
  <si>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</si>
  <si>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</si>
  <si>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</si>
  <si>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</si>
  <si>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</si>
  <si>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</si>
  <si>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</si>
  <si>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</si>
  <si>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</si>
  <si>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</si>
  <si>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</si>
  <si>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</si>
  <si>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</si>
  <si>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</si>
  <si>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</si>
  <si>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</si>
  <si>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</si>
  <si>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</si>
  <si>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</si>
  <si>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</si>
  <si>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</si>
  <si>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</si>
  <si>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</si>
  <si>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</si>
  <si>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</si>
  <si>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</si>
  <si>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</si>
  <si>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</si>
  <si>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</si>
  <si>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</si>
  <si>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</si>
  <si>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</si>
  <si>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</si>
  <si>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</si>
  <si>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</si>
  <si>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</si>
  <si>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</si>
  <si>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</si>
  <si>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</si>
  <si>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</si>
  <si>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</si>
  <si>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</si>
  <si>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</si>
  <si>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</si>
  <si>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</si>
  <si>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</si>
  <si>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</si>
  <si>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</si>
  <si>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</si>
  <si>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</si>
  <si>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</si>
  <si>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</si>
  <si>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</si>
  <si>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</si>
  <si>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</si>
  <si>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</si>
  <si>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</si>
  <si>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</si>
  <si>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</si>
  <si>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</si>
  <si>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</si>
  <si>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</si>
  <si>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</si>
  <si>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</si>
  <si>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</si>
  <si>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</si>
  <si>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</si>
  <si>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</si>
  <si>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</si>
  <si>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</si>
  <si>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</si>
  <si>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</si>
  <si>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</si>
  <si>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</si>
  <si>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</si>
  <si>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</si>
  <si>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</si>
  <si>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</si>
  <si>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</si>
  <si>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</si>
  <si>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</si>
  <si>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</si>
  <si>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</si>
  <si>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</si>
  <si>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</si>
  <si>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</si>
  <si>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</si>
  <si>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</si>
  <si>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</si>
  <si>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</si>
  <si>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</si>
  <si>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</si>
  <si>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</si>
  <si>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</si>
  <si>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</si>
  <si>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</si>
  <si>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</si>
  <si>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</si>
  <si>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</si>
  <si>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</si>
  <si>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</si>
  <si>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</si>
  <si>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</si>
  <si>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</si>
  <si>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</si>
  <si>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</si>
  <si>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</si>
  <si>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</si>
  <si>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</si>
  <si>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</si>
  <si>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</si>
  <si>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</si>
  <si>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</si>
  <si>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</si>
  <si>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</si>
  <si>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</si>
  <si>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</si>
  <si>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</si>
  <si>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</si>
  <si>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</si>
  <si>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</si>
  <si>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</si>
  <si>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</si>
  <si>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</si>
  <si>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</si>
  <si>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</si>
  <si>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</si>
  <si>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</si>
  <si>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</si>
  <si>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</si>
  <si>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</si>
  <si>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</si>
  <si>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</si>
  <si>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</si>
  <si>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</si>
  <si>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</si>
  <si>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</si>
  <si>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</si>
  <si>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</si>
  <si>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</si>
  <si>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</si>
  <si>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</si>
  <si>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</si>
  <si>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</si>
  <si>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</si>
  <si>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</si>
  <si>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</si>
  <si>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</si>
  <si>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</si>
  <si>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</si>
  <si>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</si>
  <si>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</si>
  <si>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</si>
  <si>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</si>
  <si>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</si>
  <si>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</si>
  <si>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</si>
  <si>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</si>
  <si>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</si>
  <si>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</si>
  <si>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</si>
  <si>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</si>
  <si>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</si>
  <si>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</si>
  <si>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</si>
  <si>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</si>
  <si>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</si>
  <si>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</si>
  <si>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</si>
  <si>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</si>
  <si>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</si>
  <si>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</si>
  <si>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</si>
  <si>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</si>
  <si>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</si>
  <si>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</si>
  <si>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</si>
  <si>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</si>
  <si>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</si>
  <si>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</si>
  <si>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</si>
  <si>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</si>
  <si>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</si>
  <si>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</si>
  <si>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</si>
  <si>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</si>
  <si>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</si>
  <si>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</si>
  <si>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</si>
  <si>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</si>
  <si>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</si>
  <si>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</si>
  <si>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</si>
  <si>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</si>
  <si>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</si>
  <si>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</si>
  <si>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</si>
  <si>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</si>
  <si>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</si>
  <si>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</si>
  <si>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</si>
  <si>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</si>
  <si>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</si>
  <si>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</si>
  <si>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</si>
  <si>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</si>
  <si>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</si>
  <si>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</si>
  <si>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</si>
  <si>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</si>
  <si>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</si>
  <si>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</si>
  <si>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</si>
  <si>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</si>
  <si>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</si>
  <si>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</si>
  <si>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</si>
  <si>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</si>
  <si>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</si>
  <si>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</si>
  <si>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</si>
  <si>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</si>
  <si>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</si>
  <si>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</si>
  <si>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</si>
  <si>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</si>
  <si>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</si>
  <si>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</si>
  <si>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</si>
  <si>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</si>
  <si>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</si>
  <si>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</si>
  <si>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</si>
  <si>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</si>
  <si>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</si>
  <si>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</si>
  <si>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</si>
  <si>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</si>
  <si>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</si>
  <si>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</si>
  <si>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</si>
  <si>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</si>
  <si>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</si>
  <si>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</si>
  <si>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</si>
  <si>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</si>
  <si>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</si>
  <si>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</si>
  <si>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</si>
  <si>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</si>
  <si>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</si>
  <si>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</si>
  <si>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</si>
  <si>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</si>
  <si>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</si>
  <si>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</si>
  <si>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</si>
  <si>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</si>
  <si>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</si>
  <si>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</si>
  <si>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</si>
  <si>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</si>
  <si>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</si>
  <si>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</si>
  <si>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</si>
  <si>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</si>
  <si>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</si>
  <si>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</si>
  <si>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</si>
  <si>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</si>
  <si>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</si>
  <si>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</si>
  <si>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</si>
  <si>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</si>
  <si>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</si>
  <si>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</si>
  <si>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</si>
  <si>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</si>
  <si>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</si>
  <si>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</si>
  <si>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</si>
  <si>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</si>
  <si>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</si>
  <si>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</si>
  <si>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</si>
  <si>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</si>
  <si>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</si>
  <si>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</si>
  <si>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</si>
  <si>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</si>
  <si>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</si>
  <si>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</si>
  <si>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</si>
  <si>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</si>
  <si>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</si>
  <si>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</si>
  <si>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</si>
  <si>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</si>
  <si>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</si>
  <si>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</si>
  <si>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</si>
  <si>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</si>
  <si>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</si>
  <si>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</si>
  <si>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</si>
  <si>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</si>
  <si>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</si>
  <si>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</si>
  <si>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</si>
  <si>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</si>
  <si>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</si>
  <si>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</si>
  <si>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</si>
  <si>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</si>
  <si>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</si>
  <si>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</si>
  <si>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</si>
  <si>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</si>
  <si>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</si>
  <si>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</si>
  <si>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</si>
  <si>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</si>
  <si>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</si>
  <si>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</si>
  <si>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</si>
  <si>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</si>
  <si>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</si>
  <si>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</si>
  <si>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</si>
  <si>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</si>
  <si>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</si>
  <si>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</si>
  <si>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</si>
  <si>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</si>
  <si>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</si>
  <si>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</si>
  <si>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</si>
  <si>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</si>
  <si>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</si>
  <si>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</si>
  <si>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</si>
  <si>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</si>
  <si>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</si>
  <si>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</si>
  <si>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</si>
  <si>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</si>
  <si>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</si>
  <si>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</si>
  <si>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</si>
  <si>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</si>
  <si>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</si>
  <si>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</si>
  <si>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</si>
  <si>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</si>
  <si>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</si>
  <si>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</si>
  <si>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</si>
  <si>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</si>
  <si>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</si>
  <si>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</si>
  <si>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</si>
  <si>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</si>
  <si>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</si>
  <si>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</si>
  <si>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</si>
  <si>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</si>
  <si>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</si>
  <si>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</si>
  <si>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</si>
  <si>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</si>
  <si>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</si>
  <si>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</si>
  <si>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</si>
  <si>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</si>
  <si>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</si>
  <si>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</si>
  <si>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</si>
  <si>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</si>
  <si>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</si>
  <si>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</si>
  <si>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</si>
  <si>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</si>
  <si>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</si>
  <si>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</si>
  <si>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</si>
  <si>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</si>
  <si>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</si>
  <si>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</si>
  <si>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</si>
  <si>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</si>
  <si>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</si>
  <si>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</si>
  <si>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</si>
  <si>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</si>
  <si>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</si>
  <si>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</si>
  <si>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</si>
  <si>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</si>
  <si>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</si>
  <si>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</si>
  <si>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</si>
  <si>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</si>
  <si>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</si>
  <si>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</si>
  <si>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</si>
  <si>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</si>
  <si>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</si>
  <si>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</si>
  <si>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</si>
  <si>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</si>
  <si>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</si>
  <si>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</si>
  <si>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</si>
  <si>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</si>
  <si>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</si>
  <si>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</si>
  <si>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</si>
  <si>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</si>
  <si>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</si>
  <si>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</si>
  <si>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</si>
  <si>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</si>
  <si>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</si>
  <si>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</si>
  <si>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</si>
  <si>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</si>
  <si>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</si>
  <si>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</si>
  <si>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</si>
  <si>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</si>
  <si>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</si>
  <si>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</si>
  <si>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</si>
  <si>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</si>
  <si>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</si>
  <si>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</si>
  <si>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</si>
  <si>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</si>
  <si>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</si>
  <si>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</si>
  <si>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</si>
  <si>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</si>
  <si>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</si>
  <si>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</si>
  <si>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</si>
  <si>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</si>
  <si>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</si>
  <si>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</si>
  <si>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</si>
  <si>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</si>
  <si>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</si>
  <si>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</si>
  <si>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</si>
  <si>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</si>
  <si>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</si>
  <si>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</si>
  <si>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</si>
  <si>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</si>
  <si>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</si>
  <si>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</si>
  <si>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</si>
  <si>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</si>
  <si>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</si>
  <si>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</si>
  <si>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</si>
  <si>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</si>
  <si>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</si>
  <si>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</si>
  <si>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</si>
  <si>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</si>
  <si>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</si>
  <si>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</si>
  <si>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</si>
  <si>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</si>
  <si>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</si>
  <si>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</si>
  <si>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</si>
  <si>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</si>
  <si>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</si>
  <si>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</si>
  <si>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</si>
  <si>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</si>
  <si>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</si>
  <si>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</si>
  <si>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</si>
  <si>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</si>
  <si>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</si>
  <si>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</si>
  <si>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</si>
  <si>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</si>
  <si>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</si>
  <si>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</si>
  <si>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</si>
  <si>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</si>
  <si>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</si>
  <si>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</si>
  <si>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</si>
  <si>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</si>
  <si>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</si>
  <si>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</si>
  <si>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</si>
  <si>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</si>
  <si>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</si>
  <si>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</si>
  <si>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</si>
  <si>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</si>
  <si>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</si>
  <si>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</si>
  <si>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</si>
  <si>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</si>
  <si>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</si>
  <si>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</si>
  <si>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</si>
  <si>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</si>
  <si>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</si>
  <si>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</si>
  <si>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</si>
  <si>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</si>
  <si>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</si>
  <si>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</si>
  <si>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</si>
  <si>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</si>
  <si>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</si>
  <si>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</si>
  <si>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</si>
  <si>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</si>
  <si>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</si>
  <si>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</si>
  <si>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</si>
  <si>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</si>
  <si>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</si>
  <si>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</si>
  <si>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</si>
  <si>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</si>
  <si>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</si>
  <si>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</si>
  <si>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</si>
  <si>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</si>
  <si>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</si>
  <si>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</si>
  <si>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</si>
  <si>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</si>
  <si>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</si>
  <si>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</si>
  <si>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</si>
  <si>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</si>
  <si>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</si>
  <si>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</si>
  <si>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</si>
  <si>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</si>
  <si>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</si>
  <si>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</si>
  <si>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</si>
  <si>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</si>
  <si>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</si>
  <si>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</si>
  <si>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</si>
  <si>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</si>
  <si>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</si>
  <si>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</si>
  <si>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</si>
  <si>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</si>
  <si>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</si>
  <si>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</si>
  <si>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</si>
  <si>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</si>
  <si>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</si>
  <si>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</si>
  <si>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</si>
  <si>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</si>
  <si>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</si>
  <si>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</si>
  <si>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</si>
  <si>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</si>
  <si>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</si>
  <si>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</si>
  <si>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</si>
  <si>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</si>
  <si>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</si>
  <si>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</si>
  <si>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</si>
  <si>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</si>
  <si>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</si>
  <si>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</si>
  <si>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</si>
  <si>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</si>
  <si>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</si>
  <si>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</si>
  <si>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</si>
  <si>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</si>
  <si>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</si>
  <si>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</si>
  <si>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</si>
  <si>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</si>
  <si>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</si>
  <si>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</si>
  <si>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</si>
  <si>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</si>
  <si>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</si>
  <si>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</si>
  <si>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</si>
  <si>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</si>
  <si>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</si>
  <si>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</si>
  <si>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</si>
  <si>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</si>
  <si>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</si>
  <si>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</si>
  <si>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</si>
  <si>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</si>
  <si>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</si>
  <si>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</si>
  <si>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</si>
  <si>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</si>
  <si>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</si>
  <si>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</si>
  <si>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</si>
  <si>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</si>
  <si>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</si>
  <si>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</si>
  <si>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</si>
  <si>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</si>
  <si>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</si>
  <si>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</si>
  <si>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</si>
  <si>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</si>
  <si>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</si>
  <si>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</si>
  <si>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</si>
  <si>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</si>
  <si>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</si>
  <si>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</si>
  <si>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</si>
  <si>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</si>
  <si>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</si>
  <si>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</si>
  <si>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</si>
  <si>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</si>
  <si>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</si>
  <si>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</si>
  <si>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</si>
  <si>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</si>
  <si>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</si>
  <si>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</si>
  <si>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</si>
  <si>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</si>
  <si>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</si>
  <si>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</si>
  <si>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</si>
  <si>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</si>
  <si>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</si>
  <si>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</si>
  <si>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</si>
  <si>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</si>
  <si>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</si>
  <si>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</si>
  <si>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</si>
  <si>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</si>
  <si>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</si>
  <si>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</si>
  <si>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</si>
  <si>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</si>
  <si>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</si>
  <si>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</si>
  <si>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</si>
  <si>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</si>
  <si>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</si>
  <si>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</si>
  <si>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</si>
  <si>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</si>
  <si>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</si>
  <si>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</si>
  <si>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</si>
  <si>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</si>
  <si>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</si>
  <si>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</si>
  <si>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</si>
  <si>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</si>
  <si>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</si>
  <si>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</si>
  <si>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</si>
  <si>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</si>
  <si>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</si>
  <si>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</si>
  <si>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</si>
  <si>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</si>
  <si>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</si>
  <si>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</si>
  <si>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</si>
  <si>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</si>
  <si>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</si>
  <si>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</si>
  <si>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</si>
  <si>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</si>
  <si>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</si>
  <si>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</si>
  <si>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</si>
  <si>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</si>
  <si>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</si>
  <si>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</si>
  <si>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</si>
  <si>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</si>
  <si>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</si>
  <si>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</si>
  <si>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</si>
  <si>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</si>
  <si>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</si>
  <si>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</si>
  <si>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</si>
  <si>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</si>
  <si>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</si>
  <si>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</si>
  <si>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</si>
  <si>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</si>
  <si>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</si>
  <si>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</si>
  <si>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</si>
  <si>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</si>
  <si>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</si>
  <si>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</si>
  <si>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</si>
  <si>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</si>
  <si>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</si>
  <si>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</si>
  <si>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</si>
  <si>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</si>
  <si>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</si>
  <si>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</si>
  <si>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</si>
  <si>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</si>
  <si>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</si>
  <si>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</si>
  <si>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</si>
  <si>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</si>
  <si>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</si>
  <si>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</si>
  <si>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</si>
  <si>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</si>
  <si>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</si>
  <si>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</si>
  <si>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</si>
  <si>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</si>
  <si>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</si>
  <si>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</si>
  <si>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</si>
  <si>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</si>
  <si>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</si>
  <si>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</si>
  <si>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</si>
  <si>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</si>
  <si>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</si>
  <si>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</si>
  <si>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</si>
  <si>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</si>
  <si>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</si>
  <si>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</si>
  <si>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</si>
  <si>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</si>
  <si>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</si>
  <si>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</si>
  <si>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</si>
  <si>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</si>
  <si>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</si>
  <si>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</si>
  <si>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</si>
  <si>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</si>
  <si>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</si>
  <si>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</si>
  <si>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</si>
  <si>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</si>
  <si>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</si>
  <si>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</si>
  <si>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</si>
  <si>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</si>
  <si>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</si>
  <si>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</si>
  <si>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</si>
  <si>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</si>
  <si>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</si>
  <si>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</si>
  <si>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</si>
  <si>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</si>
  <si>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</si>
  <si>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</si>
  <si>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</si>
  <si>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</si>
  <si>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</si>
  <si>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</si>
  <si>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</si>
  <si>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</si>
  <si>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</si>
  <si>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</si>
  <si>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</si>
  <si>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</si>
  <si>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</si>
  <si>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</si>
  <si>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</si>
  <si>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</si>
  <si>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</si>
  <si>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</si>
  <si>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</si>
  <si>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</si>
  <si>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</si>
  <si>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</si>
  <si>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</si>
  <si>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</si>
  <si>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</si>
  <si>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</si>
  <si>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</si>
  <si>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</si>
  <si>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</si>
  <si>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</si>
  <si>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</si>
  <si>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</si>
  <si>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</si>
  <si>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</si>
  <si>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</si>
  <si>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</si>
  <si>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</si>
  <si>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</si>
  <si>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</si>
  <si>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</si>
  <si>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</si>
  <si>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</si>
  <si>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</si>
  <si>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</si>
  <si>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</si>
  <si>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</si>
  <si>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</si>
  <si>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</si>
  <si>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</si>
  <si>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</si>
  <si>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</si>
  <si>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</si>
  <si>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</si>
  <si>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</si>
  <si>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</si>
  <si>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</si>
  <si>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</si>
  <si>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</si>
  <si>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</si>
  <si>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</si>
  <si>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</si>
  <si>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</si>
  <si>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</si>
  <si>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</si>
  <si>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</si>
  <si>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</si>
  <si>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</si>
  <si>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</si>
  <si>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</si>
  <si>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</si>
  <si>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</si>
  <si>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</si>
  <si>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</si>
  <si>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</si>
  <si>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</si>
  <si>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</si>
  <si>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</si>
  <si>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</si>
  <si>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</si>
  <si>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</si>
  <si>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</si>
  <si>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</si>
  <si>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</si>
  <si>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</si>
  <si>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</si>
  <si>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</si>
  <si>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</si>
  <si>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</si>
  <si>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</si>
  <si>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</si>
  <si>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</si>
  <si>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</si>
  <si>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</si>
  <si>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</si>
  <si>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</si>
  <si>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</si>
  <si>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</si>
  <si>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</si>
  <si>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</si>
  <si>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</si>
  <si>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</si>
  <si>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</si>
  <si>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</si>
  <si>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</si>
  <si>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</si>
  <si>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</si>
  <si>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</si>
  <si>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</si>
  <si>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</si>
  <si>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</si>
  <si>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</si>
  <si>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</si>
  <si>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</si>
  <si>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</si>
  <si>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</si>
  <si>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</si>
  <si>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</si>
  <si>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</si>
  <si>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</si>
  <si>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</si>
  <si>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</si>
  <si>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</si>
  <si>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</si>
  <si>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</si>
  <si>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</si>
  <si>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</si>
  <si>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</si>
  <si>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</si>
  <si>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</si>
  <si>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</si>
  <si>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</si>
  <si>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</si>
  <si>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</si>
  <si>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</si>
  <si>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</si>
  <si>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</si>
  <si>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</si>
  <si>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</si>
  <si>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</si>
  <si>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</si>
  <si>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</si>
  <si>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</si>
  <si>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</si>
  <si>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</si>
  <si>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</si>
  <si>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</si>
  <si>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</si>
  <si>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</si>
  <si>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</si>
  <si>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</si>
  <si>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</si>
  <si>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</si>
  <si>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</si>
  <si>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</si>
  <si>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</si>
  <si>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</si>
  <si>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</si>
  <si>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</si>
  <si>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</si>
  <si>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</si>
  <si>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</si>
  <si>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</si>
  <si>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</si>
  <si>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</si>
  <si>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</si>
  <si>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</si>
  <si>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</si>
  <si>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</si>
  <si>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</si>
  <si>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</si>
  <si>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</si>
  <si>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</si>
  <si>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</si>
  <si>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</si>
  <si>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</si>
  <si>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</si>
  <si>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</si>
  <si>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</si>
  <si>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</si>
  <si>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</si>
  <si>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</si>
  <si>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</si>
  <si>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</si>
  <si>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</si>
  <si>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</si>
  <si>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</si>
  <si>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</si>
  <si>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</si>
  <si>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</si>
  <si>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</si>
  <si>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</si>
  <si>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</si>
  <si>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</si>
  <si>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</si>
  <si>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</si>
  <si>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</si>
  <si>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</si>
  <si>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</si>
  <si>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</si>
  <si>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</si>
  <si>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</si>
  <si>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</si>
  <si>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</si>
  <si>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</si>
  <si>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</si>
  <si>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</si>
  <si>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</si>
  <si>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</si>
  <si>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</si>
  <si>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</si>
  <si>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</si>
  <si>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</si>
  <si>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</si>
  <si>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</si>
  <si>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</si>
  <si>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</si>
  <si>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</si>
  <si>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</si>
  <si>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</si>
  <si>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</si>
  <si>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</si>
  <si>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</si>
  <si>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</si>
  <si>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</si>
  <si>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</si>
  <si>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</si>
  <si>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</si>
  <si>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</si>
  <si>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</si>
  <si>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</si>
  <si>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</si>
  <si>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</si>
  <si>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</si>
  <si>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</si>
  <si>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</si>
  <si>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</si>
  <si>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</si>
  <si>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</si>
  <si>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</si>
  <si>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</si>
  <si>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</si>
  <si>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</si>
  <si>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</si>
  <si>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</si>
  <si>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</si>
  <si>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</si>
  <si>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</si>
  <si>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</si>
  <si>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</si>
  <si>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</si>
  <si>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</si>
  <si>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</si>
  <si>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</si>
  <si>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</si>
  <si>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</si>
  <si>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</si>
  <si>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</si>
  <si>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</si>
  <si>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</si>
  <si>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</si>
  <si>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</si>
  <si>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</si>
  <si>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</si>
  <si>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</si>
  <si>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</si>
  <si>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</si>
  <si>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</si>
  <si>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</si>
  <si>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</si>
  <si>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</si>
  <si>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</si>
  <si>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</si>
  <si>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</si>
  <si>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</si>
  <si>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</si>
  <si>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</si>
  <si>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</si>
  <si>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</si>
  <si>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</si>
  <si>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</si>
  <si>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</si>
  <si>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</si>
  <si>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</si>
  <si>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</si>
  <si>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</si>
  <si>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</si>
  <si>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</si>
  <si>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</si>
  <si>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</si>
  <si>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</si>
  <si>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</si>
  <si>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</si>
  <si>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</si>
  <si>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</si>
  <si>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</si>
  <si>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</si>
  <si>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</si>
  <si>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</si>
  <si>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</si>
  <si>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</si>
  <si>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</si>
  <si>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</si>
  <si>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</si>
  <si>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</si>
  <si>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</si>
  <si>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</si>
  <si>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</si>
  <si>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</si>
  <si>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</si>
  <si>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</si>
  <si>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</si>
  <si>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</si>
  <si>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</si>
  <si>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</si>
  <si>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</si>
  <si>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</si>
  <si>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</si>
  <si>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</si>
  <si>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</si>
  <si>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</si>
  <si>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</si>
  <si>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</si>
  <si>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</si>
  <si>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</si>
  <si>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</si>
  <si>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</si>
  <si>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</si>
  <si>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</si>
  <si>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</si>
  <si>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</si>
  <si>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</si>
  <si>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</si>
  <si>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</si>
  <si>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</si>
  <si>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</si>
  <si>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</si>
  <si>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</si>
  <si>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</si>
  <si>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</si>
  <si>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</si>
  <si>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</si>
  <si>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</si>
  <si>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</si>
  <si>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</si>
  <si>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</si>
  <si>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</si>
  <si>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</si>
  <si>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</si>
  <si>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</si>
  <si>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</si>
  <si>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</si>
  <si>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</si>
  <si>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</si>
  <si>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</si>
  <si>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</si>
  <si>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</si>
  <si>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</si>
  <si>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</si>
  <si>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</si>
  <si>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</si>
  <si>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</si>
  <si>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</si>
  <si>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</si>
  <si>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</si>
  <si>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</si>
  <si>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</si>
  <si>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</si>
  <si>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</si>
  <si>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</si>
  <si>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</si>
  <si>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</si>
  <si>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</si>
  <si>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</si>
  <si>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</si>
  <si>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</si>
  <si>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</si>
  <si>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</si>
  <si>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</si>
  <si>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</si>
  <si>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</si>
  <si>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</si>
  <si>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</si>
  <si>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</si>
  <si>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</si>
  <si>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</si>
  <si>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</si>
  <si>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</si>
  <si>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</si>
  <si>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</si>
  <si>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</si>
  <si>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</si>
  <si>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</si>
  <si>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</si>
  <si>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</si>
  <si>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</si>
  <si>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</si>
  <si>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</si>
  <si>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</si>
  <si>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</si>
  <si>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</si>
  <si>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</si>
  <si>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</si>
  <si>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</si>
  <si>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</si>
  <si>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</si>
  <si>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</si>
  <si>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</si>
  <si>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</si>
  <si>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</si>
  <si>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</si>
  <si>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</si>
  <si>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</si>
  <si>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</si>
  <si>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</si>
  <si>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</si>
  <si>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</si>
  <si>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</si>
  <si>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</si>
  <si>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</si>
  <si>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</si>
  <si>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</si>
  <si>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</si>
  <si>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</si>
  <si>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</si>
  <si>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</si>
  <si>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</si>
  <si>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</si>
  <si>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</si>
  <si>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</si>
  <si>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</si>
  <si>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</si>
  <si>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</si>
  <si>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</si>
  <si>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</si>
  <si>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</si>
  <si>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</si>
  <si>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</si>
  <si>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</si>
  <si>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</si>
  <si>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</si>
  <si>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</si>
  <si>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</si>
  <si>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</si>
  <si>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</si>
  <si>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</si>
  <si>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</si>
  <si>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</si>
  <si>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</si>
  <si>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</si>
  <si>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</si>
  <si>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</si>
  <si>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</si>
  <si>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</si>
  <si>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</si>
  <si>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</si>
  <si>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</si>
  <si>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</si>
  <si>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</si>
  <si>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</si>
  <si>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</si>
  <si>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</si>
  <si>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</si>
  <si>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</si>
  <si>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</si>
  <si>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</si>
  <si>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</si>
  <si>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</si>
  <si>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</si>
  <si>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</si>
  <si>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</si>
  <si>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</si>
  <si>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</si>
  <si>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</si>
  <si>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</si>
  <si>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</si>
  <si>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</si>
  <si>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</si>
  <si>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</si>
  <si>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</si>
  <si>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</si>
  <si>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</si>
  <si>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</si>
  <si>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</si>
  <si>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</si>
  <si>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</si>
  <si>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</si>
  <si>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</si>
  <si>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</si>
  <si>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</si>
  <si>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</si>
  <si>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</si>
  <si>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</si>
  <si>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</si>
  <si>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</si>
  <si>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</si>
  <si>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</si>
  <si>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</si>
  <si>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</si>
  <si>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</si>
  <si>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</si>
  <si>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</si>
  <si>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</si>
  <si>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</si>
  <si>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</si>
  <si>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</si>
  <si>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</si>
  <si>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</si>
  <si>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</si>
  <si>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</si>
  <si>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</si>
  <si>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</si>
  <si>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</si>
  <si>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</si>
  <si>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</si>
  <si>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</si>
  <si>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</si>
  <si>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</si>
  <si>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</si>
  <si>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</si>
  <si>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</si>
  <si>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</si>
  <si>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</si>
  <si>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</si>
  <si>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</si>
  <si>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</si>
  <si>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</si>
  <si>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</si>
  <si>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</si>
  <si>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</si>
  <si>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</si>
  <si>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</si>
  <si>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</si>
  <si>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</si>
  <si>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</si>
  <si>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</si>
  <si>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</si>
  <si>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</si>
  <si>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</si>
  <si>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</si>
  <si>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</si>
  <si>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</si>
  <si>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</si>
  <si>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</si>
  <si>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</si>
  <si>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</si>
  <si>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</si>
  <si>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</si>
  <si>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</si>
  <si>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</si>
  <si>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</si>
  <si>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</si>
  <si>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</si>
  <si>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</si>
  <si>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</si>
  <si>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</si>
  <si>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</si>
  <si>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</si>
  <si>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</si>
  <si>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</si>
  <si>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</si>
  <si>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</si>
  <si>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</si>
  <si>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</si>
  <si>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</si>
  <si>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</si>
  <si>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</si>
  <si>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</si>
  <si>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</si>
  <si>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</si>
  <si>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</si>
  <si>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</si>
  <si>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</si>
  <si>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</si>
  <si>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</si>
  <si>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</si>
  <si>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</si>
  <si>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</si>
  <si>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</si>
  <si>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</si>
  <si>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</si>
  <si>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</si>
  <si>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</si>
  <si>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</si>
  <si>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</si>
  <si>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</si>
  <si>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</si>
  <si>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</si>
  <si>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</si>
  <si>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</si>
  <si>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</si>
  <si>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</si>
  <si>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</si>
  <si>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</si>
  <si>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</si>
  <si>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</si>
  <si>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</si>
  <si>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</si>
  <si>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</si>
  <si>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</si>
  <si>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</si>
  <si>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</si>
  <si>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</si>
  <si>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</si>
  <si>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</si>
  <si>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</si>
  <si>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</si>
  <si>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</si>
  <si>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</si>
  <si>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</si>
  <si>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</si>
  <si>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</si>
  <si>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</si>
  <si>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</si>
  <si>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</si>
  <si>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</si>
  <si>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</si>
  <si>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</si>
  <si>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</si>
  <si>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</si>
  <si>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</si>
  <si>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</si>
  <si>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</si>
  <si>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</si>
  <si>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</si>
  <si>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</si>
  <si>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</si>
  <si>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</si>
  <si>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</si>
  <si>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</si>
  <si>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</si>
  <si>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</si>
  <si>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</si>
  <si>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</si>
  <si>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</si>
  <si>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</si>
  <si>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</si>
  <si>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</si>
  <si>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</si>
  <si>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</si>
  <si>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</si>
  <si>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</si>
  <si>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</si>
  <si>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</si>
  <si>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</si>
  <si>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</si>
  <si>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</si>
  <si>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</si>
  <si>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</si>
  <si>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</si>
  <si>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</si>
  <si>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</si>
  <si>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</si>
  <si>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</si>
  <si>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</si>
  <si>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</si>
  <si>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</si>
  <si>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</si>
  <si>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</si>
  <si>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</si>
  <si>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</si>
  <si>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</si>
  <si>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</si>
  <si>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</si>
  <si>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</si>
  <si>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</si>
  <si>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</si>
  <si>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</si>
  <si>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</si>
  <si>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</si>
  <si>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</si>
  <si>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</si>
  <si>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</si>
  <si>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</si>
  <si>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</si>
  <si>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</si>
  <si>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</si>
  <si>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</si>
  <si>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</si>
  <si>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</si>
  <si>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</si>
  <si>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</si>
  <si>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</si>
  <si>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</si>
  <si>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</si>
  <si>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</si>
  <si>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</si>
  <si>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</si>
  <si>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</si>
  <si>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</si>
  <si>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</si>
  <si>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</si>
  <si>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</si>
  <si>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</si>
  <si>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</si>
  <si>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</si>
  <si>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</si>
  <si>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</si>
  <si>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</si>
  <si>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</si>
  <si>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</si>
  <si>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</si>
  <si>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</si>
  <si>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</si>
  <si>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</si>
  <si>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</si>
  <si>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</si>
  <si>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</si>
  <si>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</si>
  <si>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</si>
  <si>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</si>
  <si>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</si>
  <si>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</si>
  <si>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</si>
  <si>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</si>
  <si>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</si>
  <si>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</si>
  <si>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</si>
  <si>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</si>
  <si>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</si>
  <si>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</si>
  <si>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</si>
  <si>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</si>
  <si>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</si>
  <si>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</si>
  <si>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</si>
  <si>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</si>
  <si>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</si>
  <si>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</si>
  <si>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</si>
  <si>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</si>
  <si>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</si>
  <si>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</si>
  <si>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</si>
  <si>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</si>
  <si>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</si>
  <si>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</si>
  <si>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</si>
  <si>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</si>
  <si>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</si>
  <si>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</si>
  <si>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</si>
  <si>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</si>
  <si>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</si>
  <si>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</si>
  <si>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</si>
  <si>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</si>
  <si>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</si>
  <si>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</si>
  <si>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</si>
  <si>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</si>
  <si>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</si>
  <si>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</si>
  <si>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</si>
  <si>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</si>
  <si>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</si>
  <si>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</si>
  <si>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</si>
  <si>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</si>
  <si>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</si>
  <si>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</si>
  <si>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</si>
  <si>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</si>
  <si>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</si>
  <si>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</si>
  <si>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</si>
  <si>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</si>
  <si>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</si>
  <si>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</si>
  <si>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</si>
  <si>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</si>
  <si>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</si>
  <si>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</si>
  <si>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</si>
  <si>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</si>
  <si>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</si>
  <si>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</si>
  <si>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</si>
  <si>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</si>
  <si>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</si>
  <si>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</si>
  <si>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</si>
  <si>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</si>
  <si>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</si>
  <si>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</si>
  <si>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</si>
  <si>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</si>
  <si>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</si>
  <si>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</si>
  <si>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</si>
  <si>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</si>
  <si>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</si>
  <si>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</si>
  <si>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</si>
  <si>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</si>
  <si>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</si>
  <si>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</si>
  <si>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</si>
  <si>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</si>
  <si>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</si>
  <si>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</si>
  <si>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</si>
  <si>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</si>
  <si>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</si>
  <si>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</si>
  <si>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</si>
  <si>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</si>
  <si>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</si>
  <si>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</si>
  <si>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</si>
  <si>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</si>
  <si>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</si>
  <si>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</si>
  <si>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</si>
  <si>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</si>
  <si>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</si>
  <si>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</si>
  <si>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</si>
  <si>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</si>
  <si>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</si>
  <si>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</si>
  <si>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</si>
  <si>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</si>
  <si>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</si>
  <si>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</si>
  <si>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</si>
  <si>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</si>
  <si>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</si>
  <si>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</si>
  <si>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</si>
  <si>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</si>
  <si>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</si>
  <si>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</si>
  <si>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</si>
  <si>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</si>
  <si>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</si>
  <si>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</si>
  <si>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</si>
  <si>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</si>
  <si>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</si>
  <si>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</si>
  <si>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</si>
  <si>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</si>
  <si>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</si>
  <si>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</si>
  <si>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</si>
  <si>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</si>
  <si>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</si>
  <si>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</si>
  <si>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</si>
  <si>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</si>
  <si>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</si>
  <si>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</si>
  <si>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</si>
  <si>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</si>
  <si>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</si>
  <si>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</si>
  <si>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</si>
  <si>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</si>
  <si>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</si>
  <si>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</si>
  <si>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</si>
  <si>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</si>
  <si>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</si>
  <si>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</si>
  <si>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</si>
  <si>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</si>
  <si>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</si>
  <si>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</si>
  <si>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</si>
  <si>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</si>
  <si>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</si>
  <si>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</si>
  <si>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</si>
  <si>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</si>
  <si>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</si>
  <si>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</si>
  <si>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</si>
  <si>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</si>
  <si>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</si>
  <si>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</si>
  <si>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</si>
  <si>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</si>
  <si>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</si>
  <si>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</si>
  <si>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</si>
  <si>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</si>
  <si>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</si>
  <si>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</si>
  <si>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</si>
  <si>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</si>
  <si>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</si>
  <si>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</si>
  <si>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</si>
  <si>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</si>
  <si>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</si>
  <si>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</si>
  <si>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</si>
  <si>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</si>
  <si>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</si>
  <si>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</si>
  <si>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</si>
  <si>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</si>
  <si>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</si>
  <si>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</si>
  <si>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</si>
  <si>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</si>
  <si>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</si>
  <si>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</si>
  <si>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</si>
  <si>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</si>
  <si>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</si>
  <si>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</si>
  <si>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</si>
  <si>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</si>
  <si>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</si>
  <si>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</si>
  <si>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</si>
  <si>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</si>
  <si>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</si>
  <si>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</si>
  <si>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</si>
  <si>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</si>
  <si>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</si>
  <si>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</si>
  <si>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</si>
  <si>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</si>
  <si>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</si>
  <si>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</si>
  <si>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</si>
  <si>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</si>
  <si>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</si>
  <si>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</si>
  <si>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</si>
  <si>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</si>
  <si>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</si>
  <si>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</si>
  <si>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</si>
  <si>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</si>
  <si>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</si>
  <si>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</si>
  <si>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</si>
  <si>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</si>
  <si>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</si>
  <si>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</si>
  <si>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</si>
  <si>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</si>
  <si>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</si>
  <si>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</si>
  <si>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</si>
  <si>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</si>
  <si>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</si>
  <si>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</si>
  <si>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</si>
  <si>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</si>
  <si>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</si>
  <si>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</si>
  <si>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</si>
  <si>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</si>
  <si>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</si>
  <si>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</si>
  <si>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</si>
  <si>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</si>
  <si>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</si>
  <si>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</si>
  <si>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</si>
  <si>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</si>
  <si>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</si>
  <si>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</si>
  <si>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</si>
  <si>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</si>
  <si>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</si>
  <si>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</si>
  <si>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</si>
  <si>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</si>
  <si>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</si>
  <si>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</si>
  <si>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</si>
  <si>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</si>
  <si>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</si>
  <si>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</si>
  <si>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</si>
  <si>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</si>
  <si>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</si>
  <si>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</si>
  <si>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</si>
  <si>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</si>
  <si>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</si>
  <si>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</si>
  <si>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</si>
  <si>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</si>
  <si>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</si>
  <si>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</si>
  <si>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</si>
  <si>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</si>
  <si>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</si>
  <si>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</si>
  <si>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</si>
  <si>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</si>
  <si>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</si>
  <si>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</si>
  <si>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</si>
  <si>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</si>
  <si>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</si>
  <si>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</si>
  <si>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</si>
  <si>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</si>
  <si>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</si>
  <si>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</si>
  <si>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</si>
  <si>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</si>
  <si>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</si>
  <si>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</si>
  <si>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</si>
  <si>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</si>
  <si>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</si>
  <si>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</si>
  <si>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</si>
  <si>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</si>
  <si>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</si>
  <si>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</si>
  <si>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</si>
  <si>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</si>
  <si>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</si>
  <si>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</si>
  <si>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</si>
  <si>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</si>
  <si>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</si>
  <si>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</si>
  <si>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</si>
  <si>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</si>
  <si>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</si>
  <si>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</si>
  <si>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</si>
  <si>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</si>
  <si>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</si>
  <si>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</si>
  <si>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</si>
  <si>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</si>
  <si>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</si>
  <si>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</si>
  <si>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</si>
  <si>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</si>
  <si>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</si>
  <si>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</si>
  <si>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</si>
  <si>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</si>
  <si>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</si>
  <si>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</si>
  <si>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</si>
  <si>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</si>
  <si>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</si>
  <si>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</si>
  <si>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</si>
  <si>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</si>
  <si>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</si>
  <si>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</si>
  <si>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</si>
  <si>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</si>
  <si>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</si>
  <si>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</si>
  <si>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</si>
  <si>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</si>
  <si>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</si>
  <si>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</si>
  <si>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</si>
  <si>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</si>
  <si>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</si>
  <si>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</si>
  <si>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</si>
  <si>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</si>
  <si>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</si>
  <si>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</si>
  <si>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</si>
  <si>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</si>
  <si>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</si>
  <si>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</si>
  <si>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</si>
  <si>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</si>
  <si>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</si>
  <si>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</si>
  <si>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</si>
  <si>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</si>
  <si>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</si>
  <si>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</si>
  <si>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</si>
  <si>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</si>
  <si>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</si>
  <si>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</si>
  <si>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</si>
  <si>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</si>
  <si>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</si>
  <si>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</si>
  <si>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</si>
  <si>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</si>
  <si>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</si>
  <si>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</si>
  <si>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</si>
  <si>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</si>
  <si>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</si>
  <si>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</si>
  <si>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</si>
  <si>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</si>
  <si>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</si>
  <si>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</si>
  <si>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</si>
  <si>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</si>
  <si>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</si>
  <si>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</si>
  <si>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</si>
  <si>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</si>
  <si>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</si>
  <si>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</si>
  <si>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</si>
  <si>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</si>
  <si>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</si>
  <si>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</si>
  <si>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</si>
  <si>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</si>
  <si>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</si>
  <si>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</si>
  <si>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</si>
  <si>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</si>
  <si>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</si>
  <si>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</si>
  <si>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</si>
  <si>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</si>
  <si>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</si>
  <si>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</si>
  <si>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</si>
  <si>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</si>
  <si>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</si>
  <si>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</si>
  <si>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</si>
  <si>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</si>
  <si>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</si>
  <si>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</si>
  <si>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</si>
  <si>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</si>
  <si>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</si>
  <si>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</si>
  <si>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</si>
  <si>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</si>
  <si>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</si>
  <si>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</si>
  <si>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</si>
  <si>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</si>
  <si>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</si>
  <si>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</si>
  <si>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</si>
  <si>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</si>
  <si>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</si>
  <si>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</si>
  <si>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</si>
  <si>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</si>
  <si>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</si>
  <si>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</si>
  <si>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</si>
  <si>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</si>
  <si>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</si>
  <si>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</si>
  <si>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</si>
  <si>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</si>
  <si>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</si>
  <si>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</si>
  <si>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</si>
  <si>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</si>
  <si>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</si>
  <si>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</si>
  <si>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</si>
  <si>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</si>
  <si>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</si>
  <si>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</si>
  <si>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</si>
  <si>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</si>
  <si>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</si>
  <si>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</si>
  <si>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</si>
  <si>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</si>
  <si>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</si>
  <si>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</si>
  <si>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</si>
  <si>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</si>
  <si>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</si>
  <si>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</si>
  <si>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</si>
  <si>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</si>
  <si>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</si>
  <si>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</si>
  <si>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</si>
  <si>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</si>
  <si>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</si>
  <si>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</si>
  <si>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</si>
  <si>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</si>
  <si>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</si>
  <si>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</si>
  <si>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</si>
  <si>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</si>
  <si>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</si>
  <si>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</si>
  <si>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</si>
  <si>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</si>
  <si>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</si>
  <si>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</si>
  <si>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</si>
  <si>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</si>
  <si>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</si>
  <si>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</si>
  <si>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</si>
  <si>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</si>
  <si>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</si>
  <si>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</si>
  <si>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</si>
  <si>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</si>
  <si>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</si>
  <si>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</si>
  <si>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</si>
  <si>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</si>
  <si>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</si>
  <si>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</si>
  <si>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</si>
  <si>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</si>
  <si>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</si>
  <si>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</si>
  <si>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</si>
  <si>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</si>
  <si>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</si>
  <si>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</si>
  <si>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</si>
  <si>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</si>
  <si>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</si>
  <si>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</si>
  <si>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</si>
  <si>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</si>
  <si>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</si>
  <si>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</si>
  <si>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</si>
  <si>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</si>
  <si>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</si>
  <si>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</si>
  <si>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</si>
  <si>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</si>
  <si>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</si>
  <si>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</si>
  <si>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</si>
  <si>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</si>
  <si>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</si>
  <si>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</si>
  <si>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</si>
  <si>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</si>
  <si>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</si>
  <si>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</si>
  <si>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</si>
  <si>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</si>
  <si>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</si>
  <si>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</si>
  <si>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</si>
  <si>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</si>
  <si>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</si>
  <si>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</si>
  <si>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</si>
  <si>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</si>
  <si>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</si>
  <si>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</si>
  <si>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</si>
  <si>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</si>
  <si>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</si>
  <si>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</si>
  <si>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</si>
  <si>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</si>
  <si>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</si>
  <si>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</si>
  <si>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</si>
  <si>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</si>
  <si>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</si>
  <si>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</si>
  <si>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</si>
  <si>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</si>
  <si>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</si>
  <si>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</si>
  <si>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</si>
  <si>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</si>
  <si>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</si>
  <si>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</si>
  <si>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</si>
  <si>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</si>
  <si>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</si>
  <si>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</si>
  <si>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</si>
  <si>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</si>
  <si>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</si>
  <si>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</si>
  <si>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</si>
  <si>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</si>
  <si>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</si>
  <si>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</si>
  <si>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</si>
  <si>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</si>
  <si>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</si>
  <si>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</si>
  <si>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</si>
  <si>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</si>
  <si>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</si>
  <si>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</si>
  <si>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</si>
  <si>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</si>
  <si>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</si>
  <si>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</si>
  <si>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</si>
  <si>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</si>
  <si>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</si>
  <si>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</si>
  <si>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</si>
  <si>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</si>
  <si>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</si>
  <si>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</si>
  <si>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</si>
  <si>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</si>
  <si>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</si>
  <si>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</si>
  <si>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</si>
  <si>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</si>
  <si>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</si>
  <si>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</si>
  <si>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</si>
  <si>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</si>
  <si>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</si>
  <si>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</si>
  <si>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</si>
  <si>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</si>
  <si>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</si>
  <si>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</si>
  <si>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</si>
  <si>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</si>
  <si>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</si>
  <si>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</si>
  <si>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</si>
  <si>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</si>
  <si>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</si>
  <si>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</si>
  <si>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</si>
  <si>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</si>
  <si>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</si>
  <si>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</si>
  <si>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</si>
  <si>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</si>
  <si>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</si>
  <si>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</si>
  <si>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</si>
  <si>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</si>
  <si>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</si>
  <si>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</si>
  <si>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</si>
  <si>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</si>
  <si>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</si>
  <si>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</si>
  <si>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</si>
  <si>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</si>
  <si>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</si>
  <si>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</si>
  <si>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</si>
  <si>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</si>
  <si>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</si>
  <si>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</si>
  <si>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</si>
  <si>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</si>
  <si>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</si>
  <si>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</si>
  <si>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</si>
  <si>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</si>
  <si>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</si>
  <si>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</si>
  <si>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</si>
  <si>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</si>
  <si>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</si>
  <si>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</si>
  <si>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</si>
  <si>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</si>
  <si>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</si>
  <si>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</si>
  <si>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</si>
  <si>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</si>
  <si>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</si>
  <si>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</si>
  <si>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</si>
  <si>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</si>
  <si>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</si>
  <si>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</si>
  <si>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</si>
  <si>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</si>
  <si>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</si>
  <si>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</si>
  <si>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</si>
  <si>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</si>
  <si>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</si>
  <si>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</si>
  <si>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</si>
  <si>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</si>
  <si>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</si>
  <si>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</si>
  <si>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</si>
  <si>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</si>
  <si>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</si>
  <si>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</si>
  <si>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</si>
  <si>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</si>
  <si>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</si>
  <si>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</si>
  <si>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</si>
  <si>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</si>
  <si>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</si>
  <si>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</si>
  <si>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</si>
  <si>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</si>
  <si>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</si>
  <si>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</si>
  <si>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</si>
  <si>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</si>
  <si>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</si>
  <si>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</si>
  <si>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</si>
  <si>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</si>
  <si>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</si>
  <si>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</si>
  <si>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</si>
  <si>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</si>
  <si>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</si>
  <si>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</si>
  <si>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</si>
  <si>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</si>
  <si>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</si>
  <si>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</si>
  <si>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</si>
  <si>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</si>
  <si>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</si>
  <si>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</si>
  <si>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</si>
  <si>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</si>
  <si>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</si>
  <si>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</si>
  <si>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</si>
  <si>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</si>
  <si>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</si>
  <si>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</si>
  <si>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</si>
  <si>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</si>
  <si>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</si>
  <si>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</si>
  <si>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</si>
  <si>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</si>
  <si>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</si>
  <si>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</si>
  <si>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</si>
  <si>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</si>
  <si>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</si>
  <si>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</si>
  <si>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</si>
  <si>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</si>
  <si>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</si>
  <si>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</si>
  <si>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</si>
  <si>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</si>
  <si>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</si>
  <si>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</si>
  <si>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</si>
  <si>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</si>
  <si>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</si>
  <si>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</si>
  <si>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</si>
  <si>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</si>
  <si>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</si>
  <si>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</si>
  <si>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</si>
  <si>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</si>
  <si>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</si>
  <si>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</si>
  <si>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</si>
  <si>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</si>
  <si>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</si>
  <si>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</si>
  <si>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</si>
  <si>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</si>
  <si>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</si>
  <si>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</si>
  <si>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</si>
  <si>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</si>
  <si>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</si>
  <si>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</si>
  <si>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</si>
  <si>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</si>
  <si>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</si>
  <si>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</si>
  <si>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</si>
  <si>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</si>
  <si>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</si>
  <si>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</si>
  <si>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</si>
  <si>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</si>
  <si>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</si>
  <si>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</si>
  <si>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</si>
  <si>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</si>
  <si>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</si>
  <si>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</si>
  <si>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</si>
  <si>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</si>
  <si>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</si>
  <si>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</si>
  <si>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</si>
  <si>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</si>
  <si>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</si>
  <si>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</si>
  <si>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</si>
  <si>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</si>
  <si>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</si>
  <si>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</si>
  <si>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</si>
  <si>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</si>
  <si>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</si>
  <si>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</si>
  <si>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</si>
  <si>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</si>
  <si>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</si>
  <si>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</si>
  <si>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</si>
  <si>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</si>
  <si>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</si>
  <si>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</si>
  <si>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</si>
  <si>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</si>
  <si>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</si>
  <si>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</si>
  <si>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</si>
  <si>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</si>
  <si>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</si>
  <si>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</si>
  <si>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</si>
  <si>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</si>
  <si>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</si>
  <si>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</si>
  <si>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</si>
  <si>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</si>
  <si>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</si>
  <si>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</si>
  <si>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</si>
  <si>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</si>
  <si>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</si>
  <si>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</si>
  <si>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</si>
  <si>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</si>
  <si>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</si>
  <si>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</si>
  <si>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</si>
  <si>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</si>
  <si>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</si>
  <si>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</si>
  <si>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</si>
  <si>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</si>
  <si>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</si>
  <si>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</si>
  <si>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</si>
  <si>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</si>
  <si>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</si>
  <si>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</si>
  <si>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</si>
  <si>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</si>
  <si>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</si>
  <si>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</si>
  <si>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</si>
  <si>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</si>
  <si>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</si>
  <si>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</si>
  <si>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</si>
  <si>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</si>
  <si>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</si>
  <si>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</si>
  <si>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</si>
  <si>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</si>
  <si>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</si>
  <si>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</si>
  <si>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</si>
  <si>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</si>
  <si>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</si>
  <si>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</si>
  <si>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</si>
  <si>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</si>
  <si>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</si>
  <si>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</si>
  <si>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</si>
  <si>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</si>
  <si>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</si>
  <si>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</si>
  <si>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</si>
  <si>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</si>
  <si>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</si>
  <si>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</si>
  <si>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</si>
  <si>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</si>
  <si>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</si>
  <si>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</si>
  <si>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</si>
  <si>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</si>
  <si>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</si>
  <si>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</si>
  <si>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</si>
  <si>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</si>
  <si>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</si>
  <si>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</si>
  <si>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</si>
  <si>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</si>
  <si>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</si>
  <si>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</si>
  <si>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</si>
  <si>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</si>
  <si>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</si>
  <si>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</si>
  <si>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</si>
  <si>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</si>
  <si>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</si>
  <si>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</si>
  <si>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</si>
  <si>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</si>
  <si>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</si>
  <si>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</si>
  <si>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</si>
  <si>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</si>
  <si>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</si>
  <si>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</si>
  <si>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</si>
  <si>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</si>
  <si>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</si>
  <si>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</si>
  <si>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</si>
  <si>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</si>
  <si>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</si>
  <si>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</si>
  <si>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</si>
  <si>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</si>
  <si>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</si>
  <si>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</si>
  <si>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</si>
  <si>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</si>
  <si>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</si>
  <si>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</si>
  <si>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</si>
  <si>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</si>
  <si>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</si>
  <si>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</si>
  <si>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</si>
  <si>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</si>
  <si>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</si>
  <si>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</si>
  <si>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</si>
  <si>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</si>
  <si>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</si>
  <si>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</si>
  <si>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</si>
  <si>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</si>
  <si>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</si>
  <si>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</si>
  <si>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</si>
  <si>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</si>
  <si>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</si>
  <si>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</si>
  <si>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</si>
  <si>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</si>
  <si>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</si>
  <si>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</si>
  <si>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</si>
  <si>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</si>
  <si>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</si>
  <si>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</si>
  <si>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</si>
  <si>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</si>
  <si>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</si>
  <si>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</si>
  <si>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</si>
  <si>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</si>
  <si>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</si>
  <si>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</si>
  <si>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</si>
  <si>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</si>
  <si>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</si>
  <si>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</si>
  <si>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</si>
  <si>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</si>
  <si>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</si>
  <si>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</si>
  <si>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</si>
  <si>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</si>
  <si>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</si>
  <si>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</si>
  <si>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</si>
  <si>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</si>
  <si>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</si>
  <si>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</si>
  <si>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</si>
  <si>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</si>
  <si>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</si>
  <si>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</si>
  <si>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</si>
  <si>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</si>
  <si>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</si>
  <si>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</si>
  <si>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</si>
  <si>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</si>
  <si>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</si>
  <si>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</si>
  <si>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</si>
  <si>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</si>
  <si>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</si>
  <si>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</si>
  <si>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</si>
  <si>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</si>
  <si>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</si>
  <si>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</si>
  <si>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</si>
  <si>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</si>
  <si>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</si>
  <si>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</si>
  <si>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</si>
  <si>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</si>
  <si>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</si>
  <si>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</si>
  <si>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</si>
  <si>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</si>
  <si>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</si>
  <si>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</si>
  <si>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</si>
  <si>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</si>
  <si>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</si>
  <si>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</si>
  <si>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</si>
  <si>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</si>
  <si>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</si>
  <si>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</si>
  <si>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</si>
  <si>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</si>
  <si>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</si>
  <si>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</si>
  <si>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</si>
  <si>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</si>
  <si>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</si>
  <si>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</si>
  <si>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</si>
  <si>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</si>
  <si>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</si>
  <si>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</si>
  <si>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</si>
  <si>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</si>
  <si>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</si>
  <si>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</si>
  <si>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</si>
  <si>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</si>
  <si>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</si>
  <si>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</si>
  <si>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</si>
  <si>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</si>
  <si>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</si>
  <si>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</si>
  <si>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</si>
  <si>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</si>
  <si>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</si>
  <si>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</si>
  <si>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</si>
  <si>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</si>
  <si>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</si>
  <si>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</si>
  <si>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</si>
  <si>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</si>
  <si>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</si>
  <si>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</si>
  <si>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</si>
  <si>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</si>
  <si>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</si>
  <si>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</si>
  <si>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</si>
  <si>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</si>
  <si>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</si>
  <si>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</si>
  <si>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</si>
  <si>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</si>
  <si>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</si>
  <si>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</si>
  <si>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</si>
  <si>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</si>
  <si>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</si>
  <si>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</si>
  <si>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</si>
  <si>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</si>
  <si>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</si>
  <si>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</si>
  <si>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</si>
  <si>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</si>
  <si>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</si>
  <si>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</si>
  <si>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</si>
  <si>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</si>
  <si>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</si>
  <si>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</si>
  <si>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</si>
  <si>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</si>
  <si>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</si>
  <si>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</si>
  <si>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</si>
  <si>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</si>
  <si>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</si>
  <si>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</si>
  <si>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</si>
  <si>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</si>
  <si>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</si>
  <si>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</si>
  <si>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</si>
  <si>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</si>
  <si>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</si>
  <si>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</si>
  <si>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</si>
  <si>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</si>
  <si>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</si>
  <si>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</si>
  <si>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</si>
  <si>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</si>
  <si>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</si>
  <si>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</si>
  <si>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</si>
  <si>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</si>
  <si>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</si>
  <si>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</si>
  <si>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</si>
  <si>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</si>
  <si>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</si>
  <si>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</si>
  <si>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</si>
  <si>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</si>
  <si>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</si>
  <si>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</si>
  <si>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</si>
  <si>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</si>
  <si>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</si>
  <si>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</si>
  <si>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</si>
  <si>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</si>
  <si>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</si>
  <si>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</si>
  <si>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</si>
  <si>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</si>
  <si>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</si>
  <si>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</si>
  <si>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</si>
  <si>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</si>
  <si>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</si>
  <si>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</si>
  <si>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</si>
  <si>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</si>
  <si>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</si>
  <si>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</si>
  <si>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</si>
  <si>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</si>
  <si>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</si>
  <si>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</si>
  <si>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</si>
  <si>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</si>
  <si>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</si>
  <si>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</si>
  <si>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</si>
  <si>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</si>
  <si>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</si>
  <si>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</si>
  <si>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</si>
  <si>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</si>
  <si>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</si>
  <si>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</si>
  <si>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</si>
  <si>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</si>
  <si>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</si>
  <si>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</si>
  <si>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</si>
  <si>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</si>
  <si>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</si>
  <si>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</si>
  <si>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</si>
  <si>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</si>
  <si>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</si>
  <si>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</si>
  <si>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</si>
  <si>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</si>
  <si>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</si>
  <si>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</si>
  <si>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</si>
  <si>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</si>
  <si>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</si>
  <si>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</si>
  <si>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</si>
  <si>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</si>
  <si>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</si>
  <si>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</si>
  <si>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</si>
  <si>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</si>
  <si>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</si>
  <si>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</si>
  <si>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</si>
  <si>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</si>
  <si>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</si>
  <si>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</si>
  <si>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</si>
  <si>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</si>
  <si>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</si>
  <si>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</si>
  <si>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</si>
  <si>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</si>
  <si>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</si>
  <si>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</si>
  <si>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</si>
  <si>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</si>
  <si>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</si>
  <si>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</si>
  <si>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</si>
  <si>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</si>
  <si>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</si>
  <si>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</si>
  <si>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</si>
  <si>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</si>
  <si>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</si>
  <si>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</si>
  <si>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</si>
  <si>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</si>
  <si>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</si>
  <si>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</si>
  <si>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</si>
  <si>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</si>
  <si>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</si>
  <si>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</si>
  <si>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</si>
  <si>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</si>
  <si>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</si>
  <si>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</si>
  <si>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</si>
  <si>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</si>
  <si>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</si>
  <si>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</si>
  <si>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</si>
  <si>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</si>
  <si>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</si>
  <si>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</si>
  <si>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</si>
  <si>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</si>
  <si>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</si>
  <si>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</si>
  <si>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</si>
  <si>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</si>
  <si>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</si>
  <si>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</si>
  <si>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</si>
  <si>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</si>
  <si>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</si>
  <si>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</si>
  <si>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</si>
  <si>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</si>
  <si>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</si>
  <si>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</si>
  <si>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</si>
  <si>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</si>
  <si>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</si>
  <si>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</si>
  <si>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</si>
  <si>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</si>
  <si>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</si>
  <si>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</si>
  <si>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</si>
  <si>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</si>
  <si>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</si>
  <si>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</si>
  <si>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</si>
  <si>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</si>
  <si>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</si>
  <si>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</si>
  <si>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</si>
  <si>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</si>
  <si>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</si>
  <si>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</si>
  <si>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</si>
  <si>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</si>
  <si>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</si>
  <si>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</si>
  <si>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</si>
  <si>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</si>
  <si>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</si>
  <si>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</si>
  <si>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</si>
  <si>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</si>
  <si>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</si>
  <si>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</si>
  <si>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</si>
  <si>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</si>
  <si>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</si>
  <si>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</si>
  <si>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</si>
  <si>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</si>
  <si>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</si>
  <si>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</si>
  <si>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</si>
  <si>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</si>
  <si>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</si>
  <si>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</si>
  <si>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</si>
  <si>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</si>
  <si>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</si>
  <si>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</si>
  <si>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</si>
  <si>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</si>
  <si>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</si>
  <si>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</si>
  <si>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</si>
  <si>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</si>
  <si>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</si>
  <si>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</si>
  <si>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</si>
  <si>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</si>
  <si>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</si>
  <si>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</si>
  <si>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</si>
  <si>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</si>
  <si>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</si>
  <si>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</si>
  <si>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</si>
  <si>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</si>
  <si>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</si>
  <si>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</si>
  <si>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</si>
  <si>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</si>
  <si>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</si>
  <si>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</si>
  <si>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</si>
  <si>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</si>
  <si>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</si>
  <si>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</si>
  <si>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</si>
  <si>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</si>
  <si>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</si>
  <si>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</si>
  <si>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</si>
  <si>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</si>
  <si>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</si>
  <si>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</si>
  <si>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</si>
  <si>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</si>
  <si>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</si>
  <si>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</si>
  <si>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</si>
  <si>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</si>
  <si>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</si>
  <si>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</si>
  <si>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</si>
  <si>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</si>
  <si>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</si>
  <si>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</si>
  <si>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</si>
  <si>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</si>
  <si>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</si>
  <si>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</si>
  <si>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</si>
  <si>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</si>
  <si>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</si>
  <si>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</si>
  <si>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</si>
  <si>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</si>
  <si>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</si>
  <si>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</si>
  <si>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</si>
  <si>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</si>
  <si>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</si>
  <si>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</si>
  <si>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</si>
  <si>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</si>
  <si>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</si>
  <si>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</si>
  <si>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</si>
  <si>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</si>
  <si>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</si>
  <si>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</si>
  <si>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</si>
  <si>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</si>
  <si>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</si>
  <si>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</si>
  <si>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</si>
  <si>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</si>
  <si>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</si>
  <si>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</si>
  <si>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</si>
  <si>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</si>
  <si>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</si>
  <si>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</si>
  <si>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</si>
  <si>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</si>
  <si>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</si>
  <si>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</si>
  <si>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</si>
  <si>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</si>
  <si>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</si>
  <si>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</si>
  <si>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</si>
  <si>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</si>
  <si>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</si>
  <si>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</si>
  <si>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</si>
  <si>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</si>
  <si>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</si>
  <si>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</si>
  <si>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</si>
  <si>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</si>
  <si>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</si>
  <si>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</si>
  <si>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</si>
  <si>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</si>
  <si>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</si>
  <si>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</si>
  <si>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</si>
  <si>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</si>
  <si>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</si>
  <si>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</si>
  <si>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</si>
  <si>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</si>
  <si>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</si>
  <si>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</si>
  <si>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</si>
  <si>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</si>
  <si>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</si>
  <si>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</si>
  <si>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</si>
  <si>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</si>
  <si>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</si>
  <si>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</si>
  <si>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</si>
  <si>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</si>
  <si>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</si>
  <si>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</si>
  <si>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</si>
  <si>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</si>
  <si>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</si>
  <si>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</si>
  <si>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</si>
  <si>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</si>
  <si>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</si>
  <si>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</si>
  <si>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</si>
  <si>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</si>
  <si>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</si>
  <si>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</si>
  <si>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</si>
  <si>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</si>
  <si>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</si>
  <si>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</si>
  <si>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</si>
  <si>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</si>
  <si>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</si>
  <si>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</si>
  <si>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</si>
  <si>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</si>
  <si>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</si>
  <si>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</si>
  <si>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</si>
  <si>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</si>
  <si>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</si>
  <si>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</si>
  <si>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</si>
  <si>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</si>
  <si>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</si>
  <si>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</si>
  <si>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</si>
  <si>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</si>
  <si>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</si>
  <si>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</si>
  <si>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</si>
  <si>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</si>
  <si>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</si>
  <si>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</si>
  <si>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</si>
  <si>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</si>
  <si>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</si>
  <si>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</si>
  <si>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</si>
  <si>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</si>
  <si>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</si>
  <si>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</si>
  <si>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</si>
  <si>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</si>
  <si>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</si>
  <si>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</si>
  <si>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</si>
  <si>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</si>
  <si>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</si>
  <si>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</si>
  <si>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</si>
  <si>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</si>
  <si>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</si>
  <si>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</si>
  <si>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</si>
  <si>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</si>
  <si>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</si>
  <si>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</si>
  <si>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</si>
  <si>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</si>
  <si>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</si>
  <si>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</si>
  <si>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</si>
  <si>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</si>
  <si>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</si>
  <si>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</si>
  <si>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</si>
  <si>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</si>
  <si>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</si>
  <si>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</si>
  <si>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</si>
  <si>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</si>
  <si>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</si>
  <si>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</si>
  <si>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</si>
  <si>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</si>
  <si>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</si>
  <si>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</si>
  <si>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</si>
  <si>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</si>
  <si>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</si>
  <si>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</si>
  <si>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</si>
  <si>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</si>
  <si>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</si>
  <si>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</si>
  <si>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</si>
  <si>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</si>
  <si>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</si>
  <si>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</si>
  <si>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</si>
  <si>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</si>
  <si>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</si>
  <si>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</si>
  <si>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</si>
  <si>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</si>
  <si>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</si>
  <si>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</si>
  <si>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</si>
  <si>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</si>
  <si>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</si>
  <si>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</si>
  <si>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</si>
  <si>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</si>
  <si>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</si>
  <si>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</si>
  <si>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</si>
  <si>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</si>
  <si>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</si>
  <si>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</si>
  <si>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</si>
  <si>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</si>
  <si>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</si>
  <si>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</si>
  <si>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</si>
  <si>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</si>
  <si>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</si>
  <si>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</si>
  <si>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</si>
  <si>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</si>
  <si>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</si>
  <si>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</si>
  <si>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</si>
  <si>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</si>
  <si>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</si>
  <si>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</si>
  <si>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</si>
  <si>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</si>
  <si>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</si>
  <si>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</si>
  <si>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</si>
  <si>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</si>
  <si>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</si>
  <si>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</si>
  <si>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</si>
  <si>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</si>
  <si>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</si>
  <si>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</si>
  <si>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</si>
  <si>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</si>
  <si>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</si>
  <si>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</si>
  <si>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</si>
  <si>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</si>
  <si>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</si>
  <si>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</si>
  <si>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</si>
  <si>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</si>
  <si>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</si>
  <si>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</si>
  <si>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</si>
  <si>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</si>
  <si>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</si>
  <si>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</si>
  <si>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</si>
  <si>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</si>
  <si>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</si>
  <si>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</si>
  <si>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</si>
  <si>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</si>
  <si>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</si>
  <si>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</si>
  <si>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</si>
  <si>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</si>
  <si>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</si>
  <si>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</si>
  <si>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</si>
  <si>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</si>
  <si>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</si>
  <si>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</si>
  <si>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</si>
  <si>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</si>
  <si>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</si>
  <si>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</si>
  <si>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</si>
  <si>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</si>
  <si>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</si>
  <si>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</si>
  <si>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</si>
  <si>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</si>
  <si>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</si>
  <si>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</si>
  <si>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</si>
  <si>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</si>
  <si>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</si>
  <si>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</si>
  <si>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</si>
  <si>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</si>
  <si>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</si>
  <si>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</si>
  <si>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</si>
  <si>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</si>
  <si>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</si>
  <si>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</si>
  <si>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</si>
  <si>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</si>
  <si>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</si>
  <si>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</si>
  <si>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</si>
  <si>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</si>
  <si>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</si>
  <si>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</si>
  <si>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</si>
  <si>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</si>
  <si>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</si>
  <si>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</si>
  <si>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</si>
  <si>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</si>
  <si>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</si>
  <si>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</si>
  <si>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</si>
  <si>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</si>
  <si>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</si>
  <si>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</si>
  <si>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</si>
  <si>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</si>
  <si>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</si>
  <si>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</si>
  <si>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</si>
  <si>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</si>
  <si>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</si>
  <si>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</si>
  <si>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</si>
  <si>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</si>
  <si>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</si>
  <si>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</si>
  <si>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</si>
  <si>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</si>
  <si>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</si>
  <si>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</si>
  <si>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</si>
  <si>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</si>
  <si>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</si>
  <si>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</si>
  <si>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</si>
  <si>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</si>
  <si>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</si>
  <si>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</si>
  <si>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</si>
  <si>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</si>
  <si>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</si>
  <si>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</si>
  <si>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</si>
  <si>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</si>
  <si>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</si>
  <si>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</si>
  <si>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</si>
  <si>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</si>
  <si>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</si>
  <si>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</si>
  <si>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</si>
  <si>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</si>
  <si>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</si>
  <si>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</si>
  <si>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</si>
  <si>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</si>
  <si>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</si>
  <si>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</si>
  <si>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</si>
  <si>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</si>
  <si>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</si>
  <si>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</si>
  <si>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</si>
  <si>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</si>
  <si>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</si>
  <si>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</si>
  <si>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</si>
  <si>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</si>
  <si>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</si>
  <si>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</si>
  <si>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</si>
  <si>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</si>
  <si>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</si>
  <si>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</si>
  <si>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</si>
  <si>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</si>
  <si>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</si>
  <si>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</si>
  <si>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</si>
  <si>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</si>
  <si>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</si>
  <si>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</si>
  <si>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</si>
  <si>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</si>
  <si>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</si>
  <si>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</si>
  <si>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</si>
  <si>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</si>
  <si>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</si>
  <si>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</si>
  <si>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</si>
  <si>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</si>
  <si>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</si>
  <si>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</si>
  <si>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</si>
  <si>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</si>
  <si>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</si>
  <si>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</si>
  <si>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</si>
  <si>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</si>
  <si>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</si>
  <si>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</si>
  <si>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</si>
  <si>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</si>
  <si>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</si>
  <si>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</si>
  <si>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</si>
  <si>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</si>
  <si>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</si>
  <si>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</si>
  <si>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</si>
  <si>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</si>
  <si>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</si>
  <si>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</si>
  <si>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</si>
  <si>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</si>
  <si>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</si>
  <si>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</si>
  <si>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</si>
  <si>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</si>
  <si>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</si>
  <si>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</si>
  <si>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</si>
  <si>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</si>
  <si>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</si>
  <si>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</si>
  <si>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</si>
  <si>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</si>
  <si>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</si>
  <si>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</si>
  <si>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</si>
  <si>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</si>
  <si>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</si>
  <si>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</si>
  <si>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</si>
  <si>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</si>
  <si>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</si>
  <si>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</si>
  <si>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</si>
  <si>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</si>
  <si>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</si>
  <si>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</si>
  <si>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</si>
  <si>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</si>
  <si>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</si>
  <si>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</si>
  <si>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</si>
  <si>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</si>
  <si>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</si>
  <si>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</si>
  <si>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</si>
  <si>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</si>
  <si>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</si>
  <si>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</si>
  <si>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</si>
  <si>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</si>
  <si>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</si>
  <si>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</si>
  <si>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</si>
  <si>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</si>
  <si>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</si>
  <si>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</si>
  <si>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</si>
  <si>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</si>
  <si>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</si>
  <si>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</si>
  <si>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</si>
  <si>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</si>
  <si>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</si>
  <si>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</si>
  <si>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</si>
  <si>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</si>
  <si>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</si>
  <si>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</si>
  <si>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</si>
  <si>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</si>
  <si>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</si>
  <si>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</si>
  <si>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</si>
  <si>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</si>
  <si>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</si>
  <si>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</si>
  <si>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</si>
  <si>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</si>
  <si>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</si>
  <si>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</si>
  <si>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</si>
  <si>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</si>
  <si>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</si>
  <si>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</si>
  <si>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</si>
  <si>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</si>
  <si>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</si>
  <si>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</si>
  <si>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</si>
  <si>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</si>
  <si>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</si>
  <si>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</si>
  <si>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</si>
  <si>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</si>
  <si>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</si>
  <si>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</si>
  <si>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</si>
  <si>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</si>
  <si>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</si>
  <si>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</si>
  <si>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</si>
  <si>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</si>
  <si>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</si>
  <si>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</si>
  <si>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</si>
  <si>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</si>
  <si>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</si>
  <si>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</si>
  <si>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</si>
  <si>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</si>
  <si>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</si>
  <si>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</si>
  <si>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</si>
  <si>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</si>
  <si>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</si>
  <si>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</si>
  <si>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</si>
  <si>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</si>
  <si>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</si>
  <si>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</si>
  <si>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</si>
  <si>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</si>
  <si>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</si>
  <si>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</si>
  <si>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</si>
  <si>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</si>
  <si>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</si>
  <si>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</si>
  <si>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</si>
  <si>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</si>
  <si>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</si>
  <si>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</si>
  <si>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</si>
  <si>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</si>
  <si>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</si>
  <si>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</si>
  <si>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</si>
  <si>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</si>
  <si>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</si>
  <si>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</si>
  <si>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</si>
  <si>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</si>
  <si>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</si>
  <si>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</si>
  <si>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</si>
  <si>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</si>
  <si>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</si>
  <si>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</si>
  <si>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</si>
  <si>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</si>
  <si>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</si>
  <si>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</si>
  <si>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</si>
  <si>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</si>
  <si>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</si>
  <si>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</si>
  <si>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</si>
  <si>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</si>
  <si>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</si>
  <si>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</si>
  <si>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</si>
  <si>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</si>
  <si>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</si>
  <si>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</si>
  <si>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</si>
  <si>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</si>
  <si>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</si>
  <si>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</si>
  <si>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</si>
  <si>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</si>
  <si>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</si>
  <si>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</si>
  <si>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</si>
  <si>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</si>
  <si>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</si>
  <si>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</si>
  <si>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</si>
  <si>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</si>
  <si>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</si>
  <si>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</si>
  <si>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</si>
  <si>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</si>
  <si>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</si>
  <si>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</si>
  <si>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</si>
  <si>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</si>
  <si>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</si>
  <si>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</si>
  <si>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</si>
  <si>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</si>
  <si>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</si>
  <si>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</si>
  <si>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</si>
  <si>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</si>
  <si>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</si>
  <si>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</si>
  <si>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</si>
  <si>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</si>
  <si>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</si>
  <si>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</si>
  <si>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</si>
  <si>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</si>
  <si>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</si>
  <si>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</si>
  <si>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</si>
  <si>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</si>
  <si>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</si>
  <si>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</si>
  <si>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</si>
  <si>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</si>
  <si>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</si>
  <si>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</si>
  <si>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</si>
  <si>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</si>
  <si>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</si>
  <si>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</si>
  <si>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</si>
  <si>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</si>
  <si>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</si>
  <si>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</si>
  <si>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</si>
  <si>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</si>
  <si>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</si>
  <si>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</si>
  <si>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</si>
  <si>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</si>
  <si>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</si>
  <si>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</si>
  <si>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</si>
  <si>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</si>
  <si>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</si>
  <si>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</si>
  <si>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</si>
  <si>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</si>
  <si>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</si>
  <si>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</si>
  <si>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</si>
  <si>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</si>
  <si>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</si>
  <si>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</si>
  <si>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</si>
  <si>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</si>
  <si>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</si>
  <si>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</si>
  <si>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</si>
  <si>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</si>
  <si>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</si>
  <si>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</si>
  <si>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</si>
  <si>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</si>
  <si>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</si>
  <si>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</si>
  <si>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</si>
  <si>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</si>
  <si>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</si>
  <si>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</si>
  <si>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</si>
  <si>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</si>
  <si>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</si>
  <si>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</si>
  <si>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</si>
  <si>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</si>
  <si>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</si>
  <si>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</si>
  <si>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</si>
  <si>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</si>
  <si>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</si>
  <si>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</si>
  <si>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</si>
  <si>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</si>
  <si>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</si>
  <si>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</si>
  <si>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</si>
  <si>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</si>
  <si>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</si>
  <si>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</si>
  <si>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</si>
  <si>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</si>
  <si>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</si>
  <si>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</si>
  <si>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</si>
  <si>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</si>
  <si>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</si>
  <si>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</si>
  <si>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</si>
  <si>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</si>
  <si>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</si>
  <si>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</si>
  <si>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</si>
  <si>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</si>
  <si>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</si>
  <si>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</si>
  <si>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</si>
  <si>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</si>
  <si>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</si>
  <si>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</si>
  <si>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</si>
  <si>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</si>
  <si>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</si>
  <si>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</si>
  <si>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</si>
  <si>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</si>
  <si>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</si>
  <si>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</si>
  <si>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</si>
  <si>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</si>
  <si>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</si>
  <si>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</si>
  <si>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</si>
  <si>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</si>
  <si>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</si>
  <si>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</si>
  <si>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</si>
  <si>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</si>
  <si>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</si>
  <si>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</si>
  <si>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</si>
  <si>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</si>
  <si>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</si>
  <si>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</si>
  <si>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</si>
  <si>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</si>
  <si>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</si>
  <si>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</si>
  <si>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</si>
  <si>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</si>
  <si>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</si>
  <si>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</si>
  <si>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</si>
  <si>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</si>
  <si>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</si>
  <si>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</si>
  <si>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</si>
  <si>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</si>
  <si>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</si>
  <si>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</si>
  <si>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</si>
  <si>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</si>
  <si>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</si>
  <si>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</si>
  <si>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</si>
  <si>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</si>
  <si>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</si>
  <si>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</si>
  <si>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</si>
  <si>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</si>
  <si>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</si>
  <si>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</si>
  <si>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</si>
  <si>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</si>
  <si>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</si>
  <si>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</si>
  <si>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</si>
  <si>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</si>
  <si>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</si>
  <si>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</si>
  <si>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</si>
  <si>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</si>
  <si>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</si>
  <si>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</si>
  <si>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</si>
  <si>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</si>
  <si>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</si>
  <si>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</si>
  <si>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</si>
  <si>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</si>
  <si>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</si>
  <si>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</si>
  <si>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</si>
  <si>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</si>
  <si>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</si>
  <si>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</si>
  <si>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</si>
  <si>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</si>
  <si>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</si>
  <si>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</si>
  <si>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</si>
  <si>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</si>
  <si>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</si>
  <si>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</si>
  <si>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</si>
  <si>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</si>
  <si>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</si>
  <si>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</si>
  <si>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</si>
  <si>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</si>
  <si>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</si>
  <si>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</si>
  <si>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</si>
  <si>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</si>
  <si>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</si>
  <si>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</si>
  <si>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</si>
  <si>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</si>
  <si>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</si>
  <si>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</si>
  <si>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</si>
  <si>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</si>
  <si>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</si>
  <si>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</si>
  <si>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</si>
  <si>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</si>
  <si>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</si>
  <si>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</si>
  <si>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</si>
  <si>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</si>
  <si>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</si>
  <si>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</si>
  <si>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</si>
  <si>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</si>
  <si>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</si>
  <si>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</si>
  <si>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</si>
  <si>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</si>
  <si>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</si>
  <si>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</si>
  <si>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</si>
  <si>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</si>
  <si>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</si>
  <si>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</si>
  <si>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</si>
  <si>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</si>
  <si>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</si>
  <si>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</si>
  <si>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</si>
  <si>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</si>
  <si>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</si>
  <si>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</si>
  <si>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</si>
  <si>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</si>
  <si>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</si>
  <si>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</si>
  <si>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</si>
  <si>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</si>
  <si>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</si>
  <si>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</si>
  <si>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</si>
  <si>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</si>
  <si>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</si>
  <si>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</si>
  <si>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</si>
  <si>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</si>
  <si>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</si>
  <si>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</si>
  <si>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</si>
  <si>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</si>
  <si>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</si>
  <si>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</si>
  <si>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</si>
  <si>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</si>
  <si>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</si>
  <si>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</si>
  <si>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</si>
  <si>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</si>
  <si>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</si>
  <si>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</si>
  <si>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</si>
  <si>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</si>
  <si>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</si>
  <si>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</si>
  <si>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</si>
  <si>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</si>
  <si>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</si>
  <si>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</si>
  <si>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</si>
  <si>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</si>
  <si>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</si>
  <si>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</si>
  <si>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</si>
  <si>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</si>
  <si>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</si>
  <si>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</si>
  <si>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</si>
  <si>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</si>
  <si>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</si>
  <si>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</si>
  <si>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</si>
  <si>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</si>
  <si>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</si>
  <si>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</si>
  <si>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</si>
  <si>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</si>
  <si>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</si>
  <si>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</si>
  <si>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</si>
  <si>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</si>
  <si>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</si>
  <si>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</si>
  <si>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</si>
  <si>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</si>
  <si>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</si>
  <si>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</si>
  <si>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</si>
  <si>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</si>
  <si>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</si>
  <si>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</si>
  <si>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</si>
  <si>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</si>
  <si>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</si>
  <si>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</si>
  <si>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</si>
  <si>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</si>
  <si>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</si>
  <si>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</si>
  <si>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</si>
  <si>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</si>
  <si>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</si>
  <si>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</si>
  <si>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</si>
  <si>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</si>
  <si>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</si>
  <si>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</si>
  <si>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</si>
  <si>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</si>
  <si>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</si>
  <si>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</si>
  <si>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</si>
  <si>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</si>
  <si>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</si>
  <si>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</si>
  <si>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</si>
  <si>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</si>
  <si>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</si>
  <si>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</si>
  <si>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</si>
  <si>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</si>
  <si>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</si>
  <si>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</si>
  <si>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</si>
  <si>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</si>
  <si>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</si>
  <si>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</si>
  <si>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</si>
  <si>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</si>
  <si>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</si>
  <si>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</si>
  <si>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</si>
  <si>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</si>
  <si>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</si>
  <si>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</si>
  <si>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</si>
  <si>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</si>
  <si>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</si>
  <si>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</si>
  <si>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</si>
  <si>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</si>
  <si>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</si>
  <si>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</si>
  <si>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</si>
  <si>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</si>
  <si>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</si>
  <si>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</si>
  <si>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</si>
  <si>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</si>
  <si>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</si>
  <si>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</si>
  <si>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</si>
  <si>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</si>
  <si>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</si>
  <si>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</si>
  <si>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</si>
  <si>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</si>
  <si>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</si>
  <si>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</si>
  <si>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</si>
  <si>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</si>
  <si>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</si>
  <si>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</si>
  <si>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</si>
  <si>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</si>
  <si>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</si>
  <si>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</si>
  <si>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</si>
  <si>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</si>
  <si>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</si>
  <si>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</si>
  <si>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</si>
  <si>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</si>
  <si>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</si>
  <si>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</si>
  <si>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</si>
  <si>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</si>
  <si>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</si>
  <si>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</si>
  <si>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</si>
  <si>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</si>
  <si>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</si>
  <si>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</si>
  <si>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</si>
  <si>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</si>
  <si>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</si>
  <si>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</si>
  <si>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</si>
  <si>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</si>
  <si>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</si>
  <si>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</si>
  <si>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</si>
  <si>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</si>
  <si>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</si>
  <si>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</si>
  <si>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</si>
  <si>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</si>
  <si>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</si>
  <si>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</si>
  <si>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</si>
  <si>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</si>
  <si>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</si>
  <si>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</si>
  <si>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</si>
  <si>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</si>
  <si>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</si>
  <si>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</si>
  <si>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</si>
  <si>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</si>
  <si>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</si>
  <si>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</si>
  <si>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</si>
  <si>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</si>
  <si>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</si>
  <si>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</si>
  <si>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</si>
  <si>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</si>
  <si>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</si>
  <si>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</si>
  <si>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</si>
  <si>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</si>
  <si>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</si>
  <si>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</si>
  <si>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</si>
  <si>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</si>
  <si>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</si>
  <si>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</si>
  <si>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</si>
  <si>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</si>
  <si>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</si>
  <si>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</si>
  <si>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</si>
  <si>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</si>
  <si>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</si>
  <si>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</si>
  <si>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</si>
  <si>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</si>
  <si>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</si>
  <si>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</si>
  <si>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</si>
  <si>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</si>
  <si>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</si>
  <si>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</si>
  <si>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</si>
  <si>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</si>
  <si>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</si>
  <si>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</si>
  <si>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</si>
  <si>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</si>
  <si>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</si>
  <si>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</si>
  <si>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</si>
  <si>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</si>
  <si>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</si>
  <si>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</si>
  <si>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</si>
  <si>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</si>
  <si>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</si>
  <si>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</si>
  <si>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</si>
  <si>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</si>
  <si>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</si>
  <si>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</si>
  <si>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</si>
  <si>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</si>
  <si>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</si>
  <si>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</si>
  <si>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</si>
  <si>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</si>
  <si>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</si>
  <si>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</si>
  <si>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</si>
  <si>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</si>
  <si>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</si>
  <si>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</si>
  <si>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</si>
  <si>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</si>
  <si>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</si>
  <si>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</si>
  <si>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</si>
  <si>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</si>
  <si>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</si>
  <si>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</si>
  <si>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</si>
  <si>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</si>
  <si>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</si>
  <si>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</si>
  <si>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</si>
  <si>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</si>
  <si>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</si>
  <si>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</si>
  <si>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</si>
  <si>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</si>
  <si>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</si>
  <si>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</si>
  <si>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</si>
  <si>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</si>
  <si>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</si>
  <si>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</si>
  <si>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</si>
  <si>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</si>
  <si>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</si>
  <si>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</si>
  <si>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</si>
  <si>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</si>
  <si>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</si>
  <si>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</si>
  <si>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</si>
  <si>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</si>
  <si>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</si>
  <si>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</si>
  <si>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</si>
  <si>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</si>
  <si>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</si>
  <si>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</si>
  <si>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</si>
  <si>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</si>
  <si>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</si>
  <si>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</si>
  <si>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</si>
  <si>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</si>
  <si>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</si>
  <si>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</si>
  <si>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</si>
  <si>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</si>
  <si>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</si>
  <si>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</si>
  <si>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</si>
  <si>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</si>
  <si>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</si>
  <si>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</si>
  <si>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</si>
  <si>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</si>
  <si>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</si>
  <si>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</si>
  <si>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</si>
  <si>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</si>
  <si>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</si>
  <si>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</si>
  <si>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</si>
  <si>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</si>
  <si>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</si>
  <si>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</si>
  <si>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</si>
  <si>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</si>
  <si>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</si>
  <si>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</si>
  <si>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</si>
  <si>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</si>
  <si>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</si>
  <si>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</si>
  <si>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</si>
  <si>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</si>
  <si>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</si>
  <si>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</si>
  <si>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</si>
  <si>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</si>
  <si>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</si>
  <si>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</si>
  <si>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</si>
  <si>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</si>
  <si>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</si>
  <si>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</si>
  <si>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</si>
  <si>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</si>
  <si>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</si>
  <si>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</si>
  <si>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</si>
  <si>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</si>
  <si>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</si>
  <si>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</si>
  <si>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</si>
  <si>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</si>
  <si>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</si>
  <si>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</si>
  <si>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</si>
  <si>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</si>
  <si>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</si>
  <si>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</si>
  <si>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</si>
  <si>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</si>
  <si>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</si>
  <si>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</si>
  <si>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</si>
  <si>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</si>
  <si>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</si>
  <si>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</si>
  <si>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</si>
  <si>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</si>
  <si>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</si>
  <si>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</si>
  <si>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</si>
  <si>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</si>
  <si>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</si>
  <si>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</si>
  <si>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</si>
  <si>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</si>
  <si>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</si>
  <si>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</si>
  <si>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</si>
  <si>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</si>
  <si>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</si>
  <si>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</si>
  <si>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</si>
  <si>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</si>
  <si>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</si>
  <si>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</si>
  <si>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</si>
  <si>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</si>
  <si>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</si>
  <si>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</si>
  <si>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</si>
  <si>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</si>
  <si>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</si>
  <si>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</si>
  <si>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</si>
  <si>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</si>
  <si>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</si>
  <si>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</si>
  <si>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</si>
  <si>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</si>
  <si>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</si>
  <si>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</si>
  <si>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</si>
  <si>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</si>
  <si>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</si>
  <si>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</si>
  <si>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</si>
  <si>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</si>
  <si>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</si>
  <si>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</si>
  <si>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</si>
  <si>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</si>
  <si>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</si>
  <si>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</si>
  <si>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</si>
  <si>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</si>
  <si>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</si>
  <si>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</si>
  <si>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</si>
  <si>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</si>
  <si>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</si>
  <si>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</si>
  <si>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</si>
  <si>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</si>
  <si>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</si>
  <si>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</si>
  <si>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</si>
  <si>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</si>
  <si>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</si>
  <si>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</si>
  <si>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</si>
  <si>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</si>
  <si>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</si>
  <si>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</si>
  <si>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</si>
  <si>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</si>
  <si>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</si>
  <si>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</si>
  <si>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</si>
  <si>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</si>
  <si>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</si>
  <si>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</si>
  <si>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</si>
  <si>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</si>
  <si>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</si>
  <si>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</si>
  <si>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</si>
  <si>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</si>
  <si>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</si>
  <si>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</si>
  <si>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</si>
  <si>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</si>
  <si>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</si>
  <si>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</si>
  <si>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</si>
  <si>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</si>
  <si>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</si>
  <si>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</si>
  <si>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</si>
  <si>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</si>
  <si>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</si>
  <si>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</si>
  <si>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</si>
  <si>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</si>
  <si>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</si>
  <si>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</si>
  <si>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</si>
  <si>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</si>
  <si>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</si>
  <si>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</si>
  <si>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</si>
  <si>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</si>
  <si>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</si>
  <si>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</si>
  <si>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</si>
  <si>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</si>
  <si>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</si>
  <si>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</si>
  <si>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</si>
  <si>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</si>
  <si>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</si>
  <si>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</si>
  <si>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</si>
  <si>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</si>
  <si>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</si>
  <si>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</si>
  <si>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</si>
  <si>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</si>
  <si>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</si>
  <si>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</si>
  <si>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</si>
  <si>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</si>
  <si>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</si>
  <si>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</si>
  <si>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</si>
  <si>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</si>
  <si>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</si>
  <si>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</si>
  <si>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</si>
  <si>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</si>
  <si>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</si>
  <si>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</si>
  <si>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</si>
  <si>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</si>
  <si>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</si>
  <si>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</si>
  <si>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</si>
  <si>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</si>
  <si>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</si>
  <si>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</si>
  <si>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</si>
  <si>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</si>
  <si>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</si>
  <si>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</si>
  <si>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</si>
  <si>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</si>
  <si>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</si>
  <si>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</si>
  <si>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</si>
  <si>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</si>
  <si>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</si>
  <si>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</si>
  <si>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</si>
  <si>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</si>
  <si>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</si>
  <si>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</si>
  <si>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</si>
  <si>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</si>
  <si>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</si>
  <si>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</si>
  <si>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</si>
  <si>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</si>
  <si>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</si>
  <si>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</si>
  <si>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</si>
  <si>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</si>
  <si>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</si>
  <si>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</si>
  <si>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</si>
  <si>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</si>
  <si>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</si>
  <si>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</si>
  <si>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</si>
  <si>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</si>
  <si>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</si>
  <si>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</si>
  <si>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</si>
  <si>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</si>
  <si>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</si>
  <si>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</si>
  <si>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</si>
  <si>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</si>
  <si>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</si>
  <si>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</si>
  <si>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</si>
  <si>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</si>
  <si>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</si>
  <si>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</si>
  <si>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</si>
  <si>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</si>
  <si>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</si>
  <si>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</si>
  <si>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</si>
  <si>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</si>
  <si>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</si>
  <si>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</si>
  <si>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</si>
  <si>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</si>
  <si>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</si>
  <si>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</si>
  <si>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</si>
  <si>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</si>
  <si>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</si>
  <si>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</si>
  <si>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</si>
  <si>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</si>
  <si>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</si>
  <si>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</si>
  <si>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</si>
  <si>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</si>
  <si>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</si>
  <si>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</si>
  <si>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</si>
  <si>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</si>
  <si>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</si>
  <si>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</si>
  <si>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</si>
  <si>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</si>
  <si>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</si>
  <si>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</si>
  <si>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</si>
  <si>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</si>
  <si>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</si>
  <si>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</si>
  <si>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</si>
  <si>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</si>
  <si>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</si>
  <si>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</si>
  <si>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</si>
  <si>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</si>
  <si>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</si>
  <si>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</si>
  <si>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</si>
  <si>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</si>
  <si>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</si>
  <si>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</si>
  <si>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</si>
  <si>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</si>
  <si>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</si>
  <si>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</si>
  <si>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</si>
  <si>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</si>
  <si>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</si>
  <si>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</si>
  <si>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</si>
  <si>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</si>
  <si>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</si>
  <si>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</si>
  <si>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</si>
  <si>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</si>
  <si>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</si>
  <si>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</si>
  <si>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</si>
  <si>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</si>
  <si>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</si>
  <si>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</si>
  <si>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</si>
  <si>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</si>
  <si>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</si>
  <si>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</si>
  <si>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</si>
  <si>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</si>
  <si>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</si>
  <si>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</si>
  <si>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</si>
  <si>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</si>
  <si>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</si>
  <si>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</si>
  <si>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</si>
  <si>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</si>
  <si>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</si>
  <si>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</si>
  <si>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</si>
  <si>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</si>
  <si>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</si>
  <si>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</si>
  <si>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</si>
  <si>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</si>
  <si>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</si>
  <si>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</si>
  <si>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</si>
  <si>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</si>
  <si>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</si>
  <si>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</si>
  <si>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</si>
  <si>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</si>
  <si>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</si>
  <si>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</si>
  <si>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</si>
  <si>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</si>
  <si>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</si>
  <si>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</si>
  <si>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</si>
  <si>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</si>
  <si>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</si>
  <si>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</si>
  <si>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</si>
  <si>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</si>
  <si>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</si>
  <si>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</si>
  <si>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</si>
  <si>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</si>
  <si>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</si>
  <si>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</si>
  <si>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</si>
  <si>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</si>
  <si>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</si>
  <si>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</si>
  <si>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</si>
  <si>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</si>
  <si>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</si>
  <si>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</si>
  <si>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</si>
  <si>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</si>
  <si>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</si>
  <si>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</si>
  <si>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</si>
  <si>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</si>
  <si>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</si>
  <si>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</si>
  <si>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</si>
  <si>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</si>
  <si>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</si>
  <si>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</si>
  <si>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</si>
  <si>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</si>
  <si>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</si>
  <si>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</si>
  <si>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</si>
  <si>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</si>
  <si>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</si>
  <si>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</si>
  <si>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</si>
  <si>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</si>
  <si>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</si>
  <si>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</si>
  <si>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</si>
  <si>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</si>
  <si>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</si>
  <si>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</si>
  <si>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</si>
  <si>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</si>
  <si>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</si>
  <si>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</si>
  <si>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</si>
  <si>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</si>
  <si>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</si>
  <si>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</si>
  <si>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</si>
  <si>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</si>
  <si>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</si>
  <si>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</si>
  <si>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</si>
  <si>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</si>
  <si>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</si>
  <si>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</si>
  <si>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</si>
  <si>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</si>
  <si>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</si>
  <si>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</si>
  <si>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</si>
  <si>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</si>
  <si>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</si>
  <si>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</si>
  <si>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</si>
  <si>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</si>
  <si>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</si>
  <si>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</si>
  <si>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</si>
  <si>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</si>
  <si>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</si>
  <si>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</si>
  <si>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</si>
  <si>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</si>
  <si>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</si>
  <si>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</si>
  <si>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</si>
  <si>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</si>
  <si>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</si>
  <si>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</si>
  <si>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</si>
  <si>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</si>
  <si>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</si>
  <si>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</si>
  <si>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</si>
  <si>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</si>
  <si>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</si>
  <si>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</si>
  <si>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</si>
  <si>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</si>
  <si>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</si>
  <si>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</si>
  <si>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</si>
  <si>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</si>
  <si>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</si>
  <si>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</si>
  <si>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</si>
  <si>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</si>
  <si>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</si>
  <si>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</si>
  <si>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</si>
  <si>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</si>
  <si>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</si>
  <si>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</si>
  <si>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</si>
  <si>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</si>
  <si>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</si>
  <si>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</si>
  <si>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</si>
  <si>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</si>
  <si>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</si>
  <si>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</si>
  <si>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</si>
  <si>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</si>
  <si>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</si>
  <si>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</si>
  <si>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</si>
  <si>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</si>
  <si>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</si>
  <si>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</si>
  <si>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</si>
  <si>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</si>
  <si>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</si>
  <si>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</si>
  <si>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</si>
  <si>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</si>
  <si>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</si>
  <si>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</si>
  <si>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</si>
  <si>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</si>
  <si>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</si>
  <si>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</si>
  <si>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</si>
  <si>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</si>
  <si>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</si>
  <si>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</si>
  <si>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</si>
  <si>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</si>
  <si>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</si>
  <si>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</si>
  <si>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</si>
  <si>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</si>
  <si>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</si>
  <si>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</si>
  <si>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</si>
  <si>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</si>
  <si>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</si>
  <si>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</si>
  <si>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</si>
  <si>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</si>
  <si>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</si>
  <si>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</si>
  <si>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</si>
  <si>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</si>
  <si>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</si>
  <si>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</si>
  <si>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</si>
  <si>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</si>
  <si>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</si>
  <si>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</si>
  <si>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</si>
  <si>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</si>
  <si>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</si>
  <si>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</si>
  <si>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</si>
  <si>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</si>
  <si>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</si>
  <si>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</si>
  <si>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</si>
  <si>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</si>
  <si>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</si>
  <si>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</si>
  <si>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</si>
  <si>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</si>
  <si>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</si>
  <si>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</si>
  <si>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</si>
  <si>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</si>
  <si>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</si>
  <si>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</si>
  <si>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</si>
  <si>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</si>
  <si>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</si>
  <si>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</si>
  <si>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</si>
  <si>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</si>
  <si>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</si>
  <si>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</si>
  <si>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</si>
  <si>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</si>
  <si>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</si>
  <si>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</si>
  <si>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</si>
  <si>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</si>
  <si>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</si>
  <si>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</si>
  <si>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</si>
  <si>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</si>
  <si>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</si>
  <si>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</si>
  <si>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</si>
  <si>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</si>
  <si>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</si>
  <si>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</si>
  <si>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</si>
  <si>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</si>
  <si>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</si>
  <si>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</si>
  <si>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</si>
  <si>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</si>
  <si>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</si>
  <si>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</si>
  <si>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</si>
  <si>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</si>
  <si>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</si>
  <si>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</si>
  <si>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</si>
  <si>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</si>
  <si>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</si>
  <si>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</si>
  <si>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</si>
  <si>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</si>
  <si>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</si>
  <si>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</si>
  <si>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</si>
  <si>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</si>
  <si>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</si>
  <si>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</si>
  <si>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</si>
  <si>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</si>
  <si>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</si>
  <si>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</si>
  <si>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</si>
  <si>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</si>
  <si>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</si>
  <si>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</si>
  <si>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</si>
  <si>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</si>
  <si>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</si>
  <si>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</si>
  <si>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</si>
  <si>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</si>
  <si>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</si>
  <si>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</si>
  <si>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</si>
  <si>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</si>
  <si>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</si>
  <si>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</si>
  <si>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</si>
  <si>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</si>
  <si>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</si>
  <si>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</si>
  <si>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</si>
  <si>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</si>
  <si>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</si>
  <si>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</si>
  <si>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</si>
  <si>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</si>
  <si>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</si>
  <si>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</si>
  <si>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</si>
  <si>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</si>
  <si>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</si>
  <si>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</si>
  <si>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</si>
  <si>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</si>
  <si>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</si>
  <si>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</si>
  <si>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</si>
  <si>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</si>
  <si>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</si>
  <si>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</si>
  <si>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</si>
  <si>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</si>
  <si>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</si>
  <si>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</si>
  <si>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</si>
  <si>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</si>
  <si>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</si>
  <si>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</si>
  <si>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</si>
  <si>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</si>
  <si>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</si>
  <si>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</si>
  <si>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</si>
  <si>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</si>
  <si>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</si>
  <si>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</si>
  <si>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</si>
  <si>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</si>
  <si>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</si>
  <si>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</si>
  <si>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</si>
  <si>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</si>
  <si>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</si>
  <si>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</si>
  <si>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</si>
  <si>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</si>
  <si>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</si>
  <si>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</si>
  <si>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</si>
  <si>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</si>
  <si>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</si>
  <si>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</si>
  <si>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</si>
  <si>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</si>
  <si>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</si>
  <si>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</si>
  <si>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</si>
  <si>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</si>
  <si>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</si>
  <si>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</si>
  <si>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</si>
  <si>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</si>
  <si>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</si>
  <si>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</si>
  <si>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</si>
  <si>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</si>
  <si>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</si>
  <si>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</si>
  <si>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</si>
  <si>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</si>
  <si>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</si>
  <si>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</si>
  <si>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</si>
  <si>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</si>
  <si>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</si>
  <si>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</si>
  <si>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</si>
  <si>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</si>
  <si>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</si>
  <si>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</si>
  <si>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</si>
  <si>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</si>
  <si>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</si>
  <si>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</si>
  <si>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</si>
  <si>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</si>
  <si>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</si>
  <si>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</si>
  <si>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</si>
  <si>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</si>
  <si>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</si>
  <si>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</si>
  <si>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</si>
  <si>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</si>
  <si>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</si>
  <si>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</si>
  <si>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</si>
  <si>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</si>
  <si>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</si>
  <si>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</si>
  <si>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</si>
  <si>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</si>
  <si>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</si>
  <si>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</si>
  <si>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</si>
  <si>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</si>
  <si>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</si>
  <si>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</si>
  <si>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</si>
  <si>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</si>
  <si>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</si>
  <si>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</si>
  <si>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</si>
  <si>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</si>
  <si>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</si>
  <si>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</si>
  <si>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</si>
  <si>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</si>
  <si>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</si>
  <si>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</si>
  <si>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</si>
  <si>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</si>
  <si>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</si>
  <si>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</si>
  <si>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</si>
  <si>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</si>
  <si>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</si>
  <si>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</si>
  <si>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</si>
  <si>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</si>
  <si>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</si>
  <si>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</si>
  <si>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</si>
  <si>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</si>
  <si>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</si>
  <si>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</si>
  <si>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</si>
  <si>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</si>
  <si>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</si>
  <si>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</si>
  <si>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</si>
  <si>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</si>
  <si>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</si>
  <si>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</si>
  <si>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</si>
  <si>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</si>
  <si>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</si>
  <si>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</si>
  <si>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</si>
  <si>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</si>
  <si>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</si>
  <si>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</si>
  <si>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</si>
  <si>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</si>
  <si>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</si>
  <si>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</si>
  <si>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</si>
  <si>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</si>
  <si>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</si>
  <si>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</si>
  <si>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</si>
  <si>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</si>
  <si>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</si>
  <si>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</si>
  <si>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</si>
  <si>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</si>
  <si>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</si>
  <si>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</si>
  <si>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</si>
  <si>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</si>
  <si>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</si>
  <si>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</si>
  <si>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</si>
  <si>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</si>
  <si>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</si>
  <si>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</si>
  <si>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</si>
  <si>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</si>
  <si>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</si>
  <si>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</si>
  <si>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</si>
  <si>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</si>
  <si>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</si>
  <si>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</si>
  <si>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</si>
  <si>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</si>
  <si>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</si>
  <si>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</si>
  <si>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</si>
  <si>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</si>
  <si>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</si>
  <si>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</si>
  <si>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</si>
  <si>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</si>
  <si>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</si>
  <si>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</si>
  <si>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</si>
  <si>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</si>
  <si>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</si>
  <si>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</si>
  <si>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</si>
  <si>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</si>
  <si>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</si>
  <si>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</si>
  <si>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</si>
  <si>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</si>
  <si>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</si>
  <si>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</si>
  <si>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</si>
  <si>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</si>
  <si>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</si>
  <si>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</si>
  <si>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</si>
  <si>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</si>
  <si>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</si>
  <si>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</si>
  <si>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</si>
  <si>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</si>
  <si>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</si>
  <si>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</si>
  <si>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</si>
  <si>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</si>
  <si>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</si>
  <si>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</si>
  <si>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</si>
  <si>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</si>
  <si>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</si>
  <si>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</si>
  <si>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</si>
  <si>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</si>
  <si>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</si>
  <si>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</si>
  <si>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</si>
  <si>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</si>
  <si>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</si>
  <si>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</si>
  <si>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</si>
  <si>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</si>
  <si>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</si>
  <si>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</si>
  <si>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</si>
  <si>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</si>
  <si>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</si>
  <si>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</si>
  <si>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</si>
  <si>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</si>
  <si>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</si>
  <si>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</si>
  <si>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</si>
  <si>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</si>
  <si>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</si>
  <si>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</si>
  <si>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</si>
  <si>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</si>
  <si>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</si>
  <si>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</si>
  <si>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</si>
  <si>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</si>
  <si>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</si>
  <si>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</si>
  <si>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</si>
  <si>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</si>
  <si>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</si>
  <si>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</si>
  <si>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</si>
  <si>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</si>
  <si>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</si>
  <si>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</si>
  <si>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</si>
  <si>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</si>
  <si>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</si>
  <si>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</si>
  <si>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</si>
  <si>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</si>
  <si>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</si>
  <si>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</si>
  <si>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</si>
  <si>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</si>
  <si>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</si>
  <si>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</si>
  <si>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</si>
  <si>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</si>
  <si>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</si>
  <si>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</si>
  <si>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</si>
  <si>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</si>
  <si>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</si>
  <si>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</si>
  <si>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</si>
  <si>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</si>
  <si>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</si>
  <si>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</si>
  <si>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</si>
  <si>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</si>
  <si>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</si>
  <si>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</si>
  <si>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</si>
  <si>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</si>
  <si>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</si>
  <si>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</si>
  <si>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</si>
  <si>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</si>
  <si>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</si>
  <si>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</si>
  <si>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</si>
  <si>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</si>
  <si>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</si>
  <si>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</si>
  <si>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</si>
  <si>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</si>
  <si>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</si>
  <si>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</si>
  <si>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</si>
  <si>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</si>
  <si>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</si>
  <si>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</si>
  <si>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</si>
  <si>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</si>
  <si>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</si>
  <si>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</si>
  <si>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</si>
  <si>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</si>
  <si>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</si>
  <si>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</si>
  <si>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</si>
  <si>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</si>
  <si>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</si>
  <si>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</si>
  <si>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</si>
  <si>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</si>
  <si>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</si>
  <si>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</si>
  <si>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</si>
  <si>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</si>
  <si>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</si>
  <si>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</si>
  <si>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</si>
  <si>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</si>
  <si>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</si>
  <si>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</si>
  <si>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</si>
  <si>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</si>
  <si>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</si>
  <si>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</si>
  <si>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</si>
  <si>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</si>
  <si>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</si>
  <si>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</si>
  <si>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</si>
  <si>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</si>
  <si>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</si>
  <si>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</si>
  <si>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</si>
  <si>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</si>
  <si>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</si>
  <si>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</si>
  <si>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</si>
  <si>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</si>
  <si>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</si>
  <si>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</si>
  <si>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</si>
  <si>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</si>
  <si>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</si>
  <si>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</si>
  <si>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</si>
  <si>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</si>
  <si>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</si>
  <si>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</si>
  <si>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</si>
  <si>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</si>
  <si>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</si>
  <si>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</si>
  <si>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</si>
  <si>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</si>
  <si>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</si>
  <si>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</si>
  <si>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</si>
  <si>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</si>
  <si>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</si>
  <si>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</si>
  <si>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</si>
  <si>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</si>
  <si>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</si>
  <si>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</si>
  <si>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</si>
  <si>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</si>
  <si>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</si>
  <si>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</si>
  <si>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</si>
  <si>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</si>
  <si>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</si>
  <si>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</si>
  <si>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</si>
  <si>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</si>
  <si>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</si>
  <si>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</si>
  <si>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</si>
  <si>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</si>
  <si>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</si>
  <si>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</si>
  <si>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</si>
  <si>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</si>
  <si>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</si>
  <si>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</si>
  <si>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</si>
  <si>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</si>
  <si>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</si>
  <si>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</si>
  <si>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</si>
  <si>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</si>
  <si>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</si>
  <si>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</si>
  <si>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</si>
  <si>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</si>
  <si>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</si>
  <si>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</si>
  <si>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</si>
  <si>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</si>
  <si>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</si>
  <si>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</si>
  <si>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</si>
  <si>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</si>
  <si>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</si>
  <si>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</si>
  <si>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</si>
  <si>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</si>
  <si>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</si>
  <si>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</si>
  <si>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</si>
  <si>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</si>
  <si>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</si>
  <si>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</si>
  <si>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</si>
  <si>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</si>
  <si>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</si>
  <si>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</si>
  <si>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</si>
  <si>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</si>
  <si>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</si>
  <si>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</si>
  <si>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</si>
  <si>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</si>
  <si>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</si>
  <si>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</si>
  <si>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</si>
  <si>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</si>
  <si>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</si>
  <si>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</si>
  <si>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</si>
  <si>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</si>
  <si>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</si>
  <si>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</si>
  <si>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</si>
  <si>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</si>
  <si>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</si>
  <si>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</si>
  <si>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</si>
  <si>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</si>
  <si>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</si>
  <si>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</si>
  <si>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</si>
  <si>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</si>
  <si>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</si>
  <si>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</si>
  <si>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</si>
  <si>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</si>
  <si>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</si>
  <si>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</si>
  <si>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</si>
  <si>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</si>
  <si>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</si>
  <si>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</si>
  <si>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</si>
  <si>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</si>
  <si>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</si>
  <si>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</si>
  <si>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</si>
  <si>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</si>
  <si>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</si>
  <si>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</si>
  <si>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</si>
  <si>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</si>
  <si>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</si>
  <si>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</si>
  <si>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</si>
  <si>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</si>
  <si>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</si>
  <si>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</si>
  <si>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</si>
  <si>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</si>
  <si>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</si>
  <si>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</si>
  <si>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</si>
  <si>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</si>
  <si>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</si>
  <si>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</si>
  <si>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</si>
  <si>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</si>
  <si>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</si>
  <si>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</si>
  <si>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</si>
  <si>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</si>
  <si>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</si>
  <si>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</si>
  <si>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</si>
  <si>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</si>
  <si>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</si>
  <si>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</si>
  <si>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</si>
  <si>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</si>
  <si>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</si>
  <si>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</si>
  <si>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</si>
  <si>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</si>
  <si>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</si>
  <si>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</si>
  <si>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</si>
  <si>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</si>
  <si>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</si>
  <si>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</si>
  <si>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</si>
  <si>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</si>
  <si>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</si>
  <si>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</si>
  <si>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</si>
  <si>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</si>
  <si>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</si>
  <si>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</si>
  <si>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</si>
  <si>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</si>
  <si>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</si>
  <si>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</si>
  <si>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</si>
  <si>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</si>
  <si>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</si>
  <si>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</si>
  <si>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</si>
  <si>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</si>
  <si>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</si>
  <si>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</si>
  <si>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</si>
  <si>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</si>
  <si>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</si>
  <si>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</si>
  <si>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</si>
  <si>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</si>
  <si>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</si>
  <si>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</si>
  <si>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</si>
  <si>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</si>
  <si>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</si>
  <si>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</si>
  <si>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</si>
  <si>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</si>
  <si>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</si>
  <si>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</si>
  <si>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</si>
  <si>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</si>
  <si>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</si>
  <si>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</si>
  <si>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</si>
  <si>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</si>
  <si>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</si>
  <si>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</si>
  <si>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</si>
  <si>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</si>
  <si>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</si>
  <si>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</si>
  <si>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</si>
  <si>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</si>
  <si>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</si>
  <si>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</si>
  <si>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</si>
  <si>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</si>
  <si>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</si>
  <si>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</si>
  <si>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</si>
  <si>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</si>
  <si>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</si>
  <si>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</si>
  <si>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</si>
  <si>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</si>
  <si>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</si>
  <si>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</si>
  <si>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</si>
  <si>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</si>
  <si>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</si>
  <si>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</si>
  <si>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</si>
  <si>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</si>
  <si>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</si>
  <si>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</si>
  <si>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</si>
  <si>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</si>
  <si>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</si>
  <si>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</si>
  <si>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</si>
  <si>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</si>
  <si>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</si>
  <si>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</si>
  <si>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</si>
  <si>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</si>
  <si>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</si>
  <si>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</si>
  <si>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</si>
  <si>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</si>
  <si>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</si>
  <si>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</si>
  <si>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</si>
  <si>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</si>
  <si>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</si>
  <si>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</si>
  <si>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</si>
  <si>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</si>
  <si>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</si>
  <si>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</si>
  <si>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</si>
  <si>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</si>
  <si>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</si>
  <si>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</si>
  <si>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</si>
  <si>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</si>
  <si>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</si>
  <si>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</si>
  <si>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</si>
  <si>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</si>
  <si>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</si>
  <si>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</si>
  <si>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</si>
  <si>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</si>
  <si>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</si>
  <si>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</si>
  <si>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</si>
  <si>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</si>
  <si>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</si>
  <si>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</si>
  <si>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</si>
  <si>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</si>
  <si>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</si>
  <si>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</si>
  <si>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</si>
  <si>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</si>
  <si>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</si>
  <si>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</si>
  <si>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</si>
  <si>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</si>
  <si>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</si>
  <si>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</si>
  <si>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</si>
  <si>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</si>
  <si>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</si>
  <si>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</si>
  <si>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</si>
  <si>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</si>
  <si>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</si>
  <si>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</si>
  <si>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</si>
  <si>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</si>
  <si>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</si>
  <si>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</si>
  <si>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</si>
  <si>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</si>
  <si>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</si>
  <si>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</si>
  <si>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</si>
  <si>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</si>
  <si>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</si>
  <si>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</si>
  <si>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</si>
  <si>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</si>
  <si>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</si>
  <si>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</si>
  <si>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</si>
  <si>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</si>
  <si>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</si>
  <si>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</si>
  <si>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</si>
  <si>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</si>
  <si>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</si>
  <si>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</si>
  <si>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</si>
  <si>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</si>
  <si>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</si>
  <si>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</si>
  <si>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</si>
  <si>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</si>
  <si>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</si>
  <si>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</si>
  <si>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</si>
  <si>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</si>
  <si>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</si>
  <si>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</si>
  <si>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</si>
  <si>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</si>
  <si>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</si>
  <si>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</si>
  <si>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</si>
  <si>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</si>
  <si>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</si>
  <si>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</si>
  <si>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</si>
  <si>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</si>
  <si>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</si>
  <si>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</si>
  <si>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</si>
  <si>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</si>
  <si>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</si>
  <si>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</si>
  <si>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</si>
  <si>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</si>
  <si>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</si>
  <si>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</si>
  <si>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</si>
  <si>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</si>
  <si>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</si>
  <si>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</si>
  <si>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</si>
  <si>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</si>
  <si>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</si>
  <si>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</si>
  <si>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</si>
  <si>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</si>
  <si>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</si>
  <si>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</si>
  <si>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</si>
  <si>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</si>
  <si>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</si>
  <si>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</si>
  <si>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</si>
  <si>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</si>
  <si>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</si>
  <si>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</si>
  <si>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</si>
  <si>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</si>
  <si>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</si>
  <si>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</si>
  <si>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</si>
  <si>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</si>
  <si>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</si>
  <si>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</si>
  <si>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</si>
  <si>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</si>
  <si>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</si>
  <si>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</si>
  <si>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</si>
  <si>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</si>
  <si>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</si>
  <si>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</si>
  <si>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</si>
  <si>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</si>
  <si>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</si>
  <si>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</si>
  <si>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</si>
  <si>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</si>
  <si>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</si>
  <si>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</si>
  <si>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</si>
  <si>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</si>
  <si>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</si>
  <si>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</si>
  <si>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</si>
  <si>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</si>
  <si>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</si>
  <si>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</si>
  <si>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</si>
  <si>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</si>
  <si>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</si>
  <si>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</si>
  <si>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</si>
  <si>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</si>
  <si>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</si>
  <si>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</si>
  <si>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</si>
  <si>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</si>
  <si>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</si>
  <si>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</si>
  <si>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</si>
  <si>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</si>
  <si>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</si>
  <si>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</si>
  <si>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</si>
  <si>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</si>
  <si>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</si>
  <si>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</si>
  <si>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</si>
  <si>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</si>
  <si>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</si>
  <si>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</si>
  <si>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</si>
  <si>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</si>
  <si>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</si>
  <si>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</si>
  <si>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</si>
  <si>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</si>
  <si>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</si>
  <si>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</si>
  <si>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</si>
  <si>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</si>
  <si>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</si>
  <si>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</si>
  <si>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</si>
  <si>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</si>
  <si>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</si>
  <si>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</si>
  <si>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</si>
  <si>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</si>
  <si>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</si>
  <si>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</si>
  <si>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</si>
  <si>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</si>
  <si>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</si>
  <si>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</si>
  <si>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</si>
  <si>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</si>
  <si>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</si>
  <si>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</si>
  <si>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</si>
  <si>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</si>
  <si>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</si>
  <si>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</si>
  <si>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</si>
  <si>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</si>
  <si>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</si>
  <si>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</si>
  <si>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</si>
  <si>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</si>
  <si>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</si>
  <si>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</si>
  <si>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</si>
  <si>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</si>
  <si>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</si>
  <si>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</si>
  <si>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</si>
  <si>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</si>
  <si>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</si>
  <si>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</si>
  <si>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</si>
  <si>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</si>
  <si>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</si>
  <si>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</si>
  <si>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</si>
  <si>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</si>
  <si>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</si>
  <si>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</si>
  <si>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</si>
  <si>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</si>
  <si>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</si>
  <si>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</si>
  <si>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</si>
  <si>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</si>
  <si>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</si>
  <si>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</si>
  <si>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</si>
  <si>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</si>
  <si>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</si>
  <si>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</si>
  <si>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</si>
  <si>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</si>
  <si>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</si>
  <si>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</si>
  <si>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</si>
  <si>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</si>
  <si>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</si>
  <si>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</si>
  <si>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</si>
  <si>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</si>
  <si>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</si>
  <si>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</si>
  <si>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</si>
  <si>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</si>
  <si>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</si>
  <si>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</si>
  <si>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</si>
  <si>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</si>
  <si>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</si>
  <si>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</si>
  <si>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</si>
  <si>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</si>
  <si>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</si>
  <si>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</si>
  <si>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</si>
  <si>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</si>
  <si>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</si>
  <si>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</si>
  <si>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</si>
  <si>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</si>
  <si>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</si>
  <si>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</si>
  <si>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</si>
  <si>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</si>
  <si>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</si>
  <si>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</si>
  <si>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</si>
  <si>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</si>
  <si>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</si>
  <si>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</si>
  <si>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</si>
  <si>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</si>
  <si>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</si>
  <si>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</si>
  <si>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</si>
  <si>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</si>
  <si>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</si>
  <si>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</si>
  <si>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</si>
  <si>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</si>
  <si>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</si>
  <si>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</si>
  <si>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</si>
  <si>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</si>
  <si>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</si>
  <si>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</si>
  <si>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</si>
  <si>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</si>
  <si>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</si>
  <si>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</si>
  <si>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</si>
  <si>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</si>
  <si>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</si>
  <si>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</si>
  <si>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</si>
  <si>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</si>
  <si>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</si>
  <si>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</si>
  <si>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</si>
  <si>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</si>
  <si>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</si>
  <si>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</si>
  <si>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</si>
  <si>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</si>
  <si>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</si>
  <si>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</si>
  <si>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</si>
  <si>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</si>
  <si>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</si>
  <si>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</si>
  <si>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</si>
  <si>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</si>
  <si>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</si>
  <si>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</si>
  <si>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</si>
  <si>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</si>
  <si>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</si>
  <si>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</si>
  <si>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</si>
  <si>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</si>
  <si>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</si>
  <si>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</si>
  <si>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</si>
  <si>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</si>
  <si>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</si>
  <si>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</si>
  <si>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</si>
  <si>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</si>
  <si>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</si>
  <si>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</si>
  <si>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</si>
  <si>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</si>
  <si>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</si>
  <si>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</si>
  <si>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</si>
  <si>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</si>
  <si>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</si>
  <si>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</si>
  <si>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</si>
  <si>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</si>
  <si>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</si>
  <si>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</si>
  <si>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</si>
  <si>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</si>
  <si>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</si>
  <si>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</si>
  <si>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</si>
  <si>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</si>
  <si>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</si>
  <si>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</si>
  <si>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</si>
  <si>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</si>
  <si>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</si>
  <si>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</si>
  <si>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</si>
  <si>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</si>
  <si>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</si>
  <si>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</si>
  <si>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</si>
  <si>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</si>
  <si>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</si>
  <si>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</si>
  <si>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</si>
  <si>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</si>
  <si>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</si>
  <si>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</si>
  <si>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</si>
  <si>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</si>
  <si>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</si>
  <si>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</si>
  <si>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</si>
  <si>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</si>
  <si>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</si>
  <si>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</si>
  <si>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</si>
  <si>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</si>
  <si>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</si>
  <si>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</si>
  <si>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</si>
  <si>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</si>
  <si>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</si>
  <si>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</si>
  <si>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</si>
  <si>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</si>
  <si>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</si>
  <si>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</si>
  <si>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</si>
  <si>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</si>
  <si>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</si>
  <si>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</si>
  <si>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</si>
  <si>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</si>
  <si>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</si>
  <si>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</si>
  <si>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</si>
  <si>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</si>
  <si>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</si>
  <si>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</si>
  <si>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</si>
  <si>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</si>
  <si>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</si>
  <si>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</si>
  <si>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</si>
  <si>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</si>
  <si>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</si>
  <si>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</si>
  <si>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</si>
  <si>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</si>
  <si>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</si>
  <si>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</si>
  <si>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</si>
  <si>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</si>
  <si>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</si>
  <si>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</si>
  <si>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</si>
  <si>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</si>
  <si>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</si>
  <si>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</si>
  <si>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</si>
  <si>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</si>
  <si>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</si>
  <si>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</si>
  <si>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</si>
  <si>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</si>
  <si>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</si>
  <si>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</si>
  <si>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</si>
  <si>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</si>
  <si>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</si>
  <si>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</si>
  <si>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</si>
  <si>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</si>
  <si>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</si>
  <si>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</si>
  <si>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</si>
  <si>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</si>
  <si>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</si>
  <si>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</si>
  <si>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</si>
  <si>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</si>
  <si>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</si>
  <si>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</si>
  <si>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</si>
  <si>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</si>
  <si>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</si>
  <si>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</si>
  <si>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</si>
  <si>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</si>
  <si>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</si>
  <si>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</si>
  <si>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</si>
  <si>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</si>
  <si>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</si>
  <si>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</si>
  <si>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</si>
  <si>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</si>
  <si>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</si>
  <si>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</si>
  <si>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</si>
  <si>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</si>
  <si>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</si>
  <si>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</si>
  <si>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</si>
  <si>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</si>
  <si>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</si>
  <si>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</si>
  <si>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</si>
  <si>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</si>
  <si>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</si>
  <si>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</si>
  <si>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</si>
  <si>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</si>
  <si>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</si>
  <si>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</si>
  <si>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</si>
  <si>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</si>
  <si>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</si>
  <si>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</si>
  <si>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</si>
  <si>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</si>
  <si>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</si>
  <si>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</si>
  <si>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</si>
  <si>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</si>
  <si>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</si>
  <si>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</si>
  <si>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</si>
  <si>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</si>
  <si>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</si>
  <si>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</si>
  <si>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</si>
  <si>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</si>
  <si>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</si>
  <si>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</si>
  <si>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</si>
  <si>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</si>
  <si>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</si>
  <si>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</si>
  <si>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</si>
  <si>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</si>
  <si>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</si>
  <si>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</si>
  <si>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</si>
  <si>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</si>
  <si>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</si>
  <si>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</si>
  <si>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</si>
  <si>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</si>
  <si>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</si>
  <si>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</si>
  <si>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</si>
  <si>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</si>
  <si>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</si>
  <si>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</si>
  <si>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</si>
  <si>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</si>
  <si>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</si>
  <si>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</si>
  <si>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</si>
  <si>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</si>
  <si>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</si>
  <si>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</si>
  <si>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</si>
  <si>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</si>
  <si>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</si>
  <si>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</si>
  <si>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</si>
  <si>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</si>
  <si>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</si>
  <si>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</si>
  <si>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</si>
  <si>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</si>
  <si>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</si>
  <si>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</si>
  <si>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</si>
  <si>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</si>
  <si>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</si>
  <si>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</si>
  <si>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</si>
  <si>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</si>
  <si>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</si>
  <si>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</si>
  <si>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</si>
  <si>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</si>
  <si>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</si>
  <si>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</si>
  <si>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</si>
  <si>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</si>
  <si>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</si>
  <si>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</si>
  <si>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</si>
  <si>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</si>
  <si>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</si>
  <si>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</si>
  <si>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</si>
  <si>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</si>
  <si>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</si>
  <si>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</si>
  <si>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</si>
  <si>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</si>
  <si>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</si>
  <si>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</si>
  <si>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</si>
  <si>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</si>
  <si>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</si>
  <si>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</si>
  <si>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</si>
  <si>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</si>
  <si>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</si>
  <si>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</si>
  <si>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</si>
  <si>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</si>
  <si>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</si>
  <si>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</si>
  <si>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</si>
  <si>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</si>
  <si>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</si>
  <si>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</si>
  <si>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</si>
  <si>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</si>
  <si>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</si>
  <si>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</si>
  <si>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</si>
  <si>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</si>
  <si>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</si>
  <si>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</si>
  <si>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</si>
  <si>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</si>
  <si>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</si>
  <si>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</si>
  <si>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</si>
  <si>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</si>
  <si>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</si>
  <si>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</si>
  <si>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</si>
  <si>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</si>
  <si>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</si>
  <si>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</si>
  <si>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</si>
  <si>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</si>
  <si>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</si>
  <si>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</si>
  <si>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</si>
  <si>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</si>
  <si>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</si>
  <si>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</si>
  <si>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</si>
  <si>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</si>
  <si>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</si>
  <si>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</si>
  <si>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</si>
  <si>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</si>
  <si>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</si>
  <si>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</si>
  <si>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</si>
  <si>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</si>
  <si>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</si>
  <si>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</si>
  <si>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</si>
  <si>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</si>
  <si>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</si>
  <si>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</si>
  <si>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</si>
  <si>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</si>
  <si>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</si>
  <si>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</si>
  <si>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</si>
  <si>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</si>
  <si>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</si>
  <si>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</si>
  <si>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</si>
  <si>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</si>
  <si>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</si>
  <si>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</si>
  <si>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</si>
  <si>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</si>
  <si>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</si>
  <si>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</si>
  <si>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</si>
  <si>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</si>
  <si>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</si>
  <si>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</si>
  <si>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</si>
  <si>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</si>
  <si>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</si>
  <si>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</si>
  <si>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</si>
  <si>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</si>
  <si>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</si>
  <si>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</si>
  <si>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</si>
  <si>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</si>
  <si>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</si>
  <si>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</si>
  <si>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</si>
  <si>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</si>
  <si>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</si>
  <si>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</si>
  <si>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</si>
  <si>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</si>
  <si>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</si>
  <si>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</si>
  <si>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</si>
  <si>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</si>
  <si>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</si>
  <si>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</si>
  <si>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</si>
  <si>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</si>
  <si>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</si>
  <si>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</si>
  <si>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</si>
  <si>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</si>
  <si>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</si>
  <si>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</si>
  <si>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</si>
  <si>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</si>
  <si>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</si>
  <si>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</si>
  <si>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</si>
  <si>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</si>
  <si>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</si>
  <si>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</si>
  <si>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</si>
  <si>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</si>
  <si>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</si>
  <si>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</si>
  <si>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</si>
  <si>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</si>
  <si>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</si>
  <si>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</si>
  <si>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</si>
  <si>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</si>
  <si>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</si>
  <si>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</si>
  <si>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</si>
  <si>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</si>
  <si>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</si>
  <si>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</si>
  <si>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</si>
  <si>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</si>
  <si>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</si>
  <si>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</si>
  <si>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</si>
  <si>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</si>
  <si>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</si>
  <si>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</si>
  <si>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</si>
  <si>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</si>
  <si>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</si>
  <si>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</si>
  <si>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</si>
  <si>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</si>
  <si>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</si>
  <si>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</si>
  <si>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</si>
  <si>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</si>
  <si>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</si>
  <si>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</si>
  <si>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</si>
  <si>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</si>
  <si>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</si>
  <si>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</si>
  <si>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</si>
  <si>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</si>
  <si>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</si>
  <si>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</si>
  <si>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</si>
  <si>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</si>
  <si>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</si>
  <si>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</si>
  <si>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</si>
  <si>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</si>
  <si>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</si>
  <si>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</si>
  <si>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</si>
  <si>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</si>
  <si>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</si>
  <si>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</si>
  <si>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</si>
  <si>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</si>
  <si>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</si>
  <si>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</si>
  <si>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</si>
  <si>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</si>
  <si>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</si>
  <si>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</si>
  <si>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</si>
  <si>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</si>
  <si>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</si>
  <si>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</si>
  <si>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</si>
  <si>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</si>
  <si>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</si>
  <si>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</si>
  <si>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</si>
  <si>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</si>
  <si>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</si>
  <si>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</si>
  <si>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</si>
  <si>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</si>
  <si>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</si>
  <si>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</si>
  <si>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</si>
  <si>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</si>
  <si>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</si>
  <si>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</si>
  <si>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</si>
  <si>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</si>
  <si>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</si>
  <si>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</si>
  <si>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</si>
  <si>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</si>
  <si>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</si>
  <si>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</si>
  <si>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</si>
  <si>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</si>
  <si>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</si>
  <si>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</si>
  <si>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</si>
  <si>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</si>
  <si>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</si>
  <si>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</si>
  <si>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</si>
  <si>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</si>
  <si>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</si>
  <si>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</si>
  <si>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</si>
  <si>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</si>
  <si>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</si>
  <si>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</si>
  <si>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</si>
  <si>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</si>
  <si>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</si>
  <si>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</si>
  <si>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</si>
  <si>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</si>
  <si>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</si>
  <si>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</si>
  <si>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</si>
  <si>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</si>
  <si>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</si>
  <si>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</si>
  <si>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</si>
  <si>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</si>
  <si>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</si>
  <si>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</si>
  <si>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</si>
  <si>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</si>
  <si>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</si>
  <si>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</si>
  <si>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</si>
  <si>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</si>
  <si>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</si>
  <si>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</si>
  <si>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</si>
  <si>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</si>
  <si>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</si>
  <si>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</si>
  <si>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</si>
  <si>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</si>
  <si>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</si>
  <si>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</si>
  <si>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</si>
  <si>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</si>
  <si>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</si>
  <si>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</si>
  <si>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</si>
  <si>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</si>
  <si>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</si>
  <si>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</si>
  <si>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</si>
  <si>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</si>
  <si>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</si>
  <si>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</si>
  <si>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</si>
  <si>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</si>
  <si>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</si>
  <si>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</si>
  <si>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</si>
  <si>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</si>
  <si>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</si>
  <si>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</si>
  <si>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</si>
  <si>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</si>
  <si>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</si>
  <si>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</si>
  <si>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</si>
  <si>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</si>
  <si>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</si>
  <si>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</si>
  <si>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</si>
  <si>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</si>
  <si>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</si>
  <si>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</si>
  <si>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</si>
  <si>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</si>
  <si>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</si>
  <si>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</si>
  <si>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</si>
  <si>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</si>
  <si>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</si>
  <si>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</si>
  <si>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</si>
  <si>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</si>
  <si>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</si>
  <si>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</si>
  <si>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</si>
  <si>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</si>
  <si>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</si>
  <si>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</si>
  <si>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</si>
  <si>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</si>
  <si>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</si>
  <si>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</si>
  <si>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</si>
  <si>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</si>
  <si>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</si>
  <si>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</si>
  <si>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</si>
  <si>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</si>
  <si>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</si>
  <si>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</si>
  <si>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</si>
  <si>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</si>
  <si>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</si>
  <si>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</si>
  <si>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</si>
  <si>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</si>
  <si>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</si>
  <si>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</si>
  <si>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</si>
  <si>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</si>
  <si>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</si>
  <si>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</si>
  <si>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</si>
  <si>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</si>
  <si>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</si>
  <si>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</si>
  <si>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</si>
  <si>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</si>
  <si>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</si>
  <si>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</si>
  <si>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</si>
  <si>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</si>
  <si>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</si>
  <si>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</si>
  <si>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</si>
  <si>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</si>
  <si>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</si>
  <si>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</si>
  <si>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</si>
  <si>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</si>
  <si>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</si>
  <si>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</si>
  <si>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</si>
  <si>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</si>
  <si>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</si>
  <si>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</si>
  <si>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</si>
  <si>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</si>
  <si>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</si>
  <si>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</si>
  <si>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</si>
  <si>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</si>
  <si>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</si>
  <si>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</si>
  <si>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</si>
  <si>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</si>
  <si>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</si>
  <si>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</si>
  <si>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</si>
  <si>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</si>
  <si>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</si>
  <si>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</si>
  <si>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</si>
  <si>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</si>
  <si>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</si>
  <si>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</si>
  <si>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</si>
  <si>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</si>
  <si>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</si>
  <si>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</si>
  <si>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</si>
  <si>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</si>
  <si>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</si>
  <si>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</si>
  <si>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</si>
  <si>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</si>
  <si>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</si>
  <si>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</si>
  <si>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</si>
  <si>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</si>
  <si>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</si>
  <si>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</si>
  <si>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</si>
  <si>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</si>
  <si>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</si>
  <si>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</si>
  <si>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</si>
  <si>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</si>
  <si>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</si>
  <si>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</si>
  <si>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</si>
  <si>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</si>
  <si>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</si>
  <si>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</si>
  <si>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</si>
  <si>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</si>
  <si>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</si>
  <si>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</si>
  <si>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</si>
  <si>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</si>
  <si>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</si>
  <si>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</si>
  <si>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</si>
  <si>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</si>
  <si>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</si>
  <si>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</si>
  <si>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</si>
  <si>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</si>
  <si>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</si>
  <si>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</si>
  <si>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</si>
  <si>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</si>
  <si>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</si>
  <si>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</si>
  <si>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</si>
  <si>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</si>
  <si>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</si>
  <si>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</si>
  <si>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</si>
  <si>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</si>
  <si>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</si>
  <si>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</si>
  <si>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</si>
  <si>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</si>
  <si>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</si>
  <si>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</si>
  <si>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</si>
  <si>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</si>
  <si>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</si>
  <si>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</si>
  <si>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</si>
  <si>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</si>
  <si>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</si>
  <si>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</si>
  <si>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</si>
  <si>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</si>
  <si>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</si>
  <si>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</si>
  <si>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</si>
  <si>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</si>
  <si>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</si>
  <si>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</si>
  <si>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</si>
  <si>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</si>
  <si>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</si>
  <si>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</si>
  <si>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</si>
  <si>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</si>
  <si>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</si>
  <si>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</si>
  <si>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</si>
  <si>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</si>
  <si>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</si>
  <si>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</si>
  <si>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</si>
  <si>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</si>
  <si>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</si>
  <si>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</si>
  <si>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</si>
  <si>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</si>
  <si>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</si>
  <si>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</si>
  <si>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</si>
  <si>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</si>
  <si>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</si>
  <si>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</si>
  <si>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</si>
  <si>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</si>
  <si>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</si>
  <si>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</si>
  <si>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</si>
  <si>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</si>
  <si>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</si>
  <si>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</si>
  <si>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</si>
  <si>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</si>
  <si>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</si>
  <si>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</si>
  <si>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</si>
  <si>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</si>
  <si>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</si>
  <si>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</si>
  <si>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</si>
  <si>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</si>
  <si>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</si>
  <si>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</si>
  <si>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</si>
  <si>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</si>
  <si>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</si>
  <si>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</si>
  <si>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</si>
  <si>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</si>
  <si>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</si>
  <si>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</si>
  <si>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</si>
  <si>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</si>
  <si>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</si>
  <si>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</si>
  <si>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</si>
  <si>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</si>
  <si>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</si>
  <si>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</si>
  <si>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</si>
  <si>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</si>
  <si>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</si>
  <si>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</si>
  <si>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</si>
  <si>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</si>
  <si>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</si>
  <si>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</si>
  <si>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</si>
  <si>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</si>
  <si>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</si>
  <si>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</si>
  <si>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</si>
  <si>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</si>
  <si>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</si>
  <si>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</si>
  <si>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</si>
  <si>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</si>
  <si>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</si>
  <si>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</si>
  <si>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</si>
  <si>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</si>
  <si>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</si>
  <si>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</si>
  <si>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</si>
  <si>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</si>
  <si>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</si>
  <si>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</si>
  <si>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</si>
  <si>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</si>
  <si>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</si>
  <si>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</si>
  <si>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</si>
  <si>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</si>
  <si>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</si>
  <si>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</si>
  <si>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</si>
  <si>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</si>
  <si>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</si>
  <si>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</si>
  <si>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</si>
  <si>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</si>
  <si>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</si>
  <si>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</si>
  <si>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</si>
  <si>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</si>
  <si>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</si>
  <si>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</si>
  <si>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</si>
  <si>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</si>
  <si>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</si>
  <si>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</si>
  <si>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</si>
  <si>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</si>
  <si>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</si>
  <si>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</si>
  <si>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</si>
  <si>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</si>
  <si>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</si>
  <si>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</si>
  <si>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</si>
  <si>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</si>
  <si>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</si>
  <si>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</si>
  <si>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</si>
  <si>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</si>
  <si>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</si>
  <si>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</si>
  <si>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</si>
  <si>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</si>
  <si>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</si>
  <si>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</si>
  <si>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</si>
  <si>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</si>
  <si>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</si>
  <si>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</si>
  <si>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</si>
  <si>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</si>
  <si>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</si>
  <si>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</si>
  <si>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</si>
  <si>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</si>
  <si>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</si>
  <si>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</si>
  <si>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</si>
  <si>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</si>
  <si>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</si>
  <si>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</si>
  <si>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</si>
  <si>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</si>
  <si>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</si>
  <si>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</si>
  <si>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</si>
  <si>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</si>
  <si>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</si>
  <si>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</si>
  <si>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</si>
  <si>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</si>
  <si>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</si>
  <si>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</si>
  <si>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</si>
  <si>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</si>
  <si>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</si>
  <si>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</si>
  <si>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</si>
  <si>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</si>
  <si>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</si>
  <si>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</si>
  <si>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</si>
  <si>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</si>
  <si>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</si>
  <si>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</si>
  <si>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</si>
  <si>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</si>
  <si>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</si>
  <si>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</si>
  <si>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</si>
  <si>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</si>
  <si>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</si>
  <si>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</si>
  <si>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</si>
  <si>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</si>
  <si>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</si>
  <si>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</si>
  <si>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</si>
  <si>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</si>
  <si>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</si>
  <si>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</si>
  <si>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</si>
  <si>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</si>
  <si>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</si>
  <si>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</si>
  <si>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</si>
  <si>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</si>
  <si>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</si>
  <si>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</si>
  <si>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</si>
  <si>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</si>
  <si>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</si>
  <si>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</si>
  <si>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</si>
  <si>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</si>
  <si>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</si>
  <si>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</si>
  <si>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</si>
  <si>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</si>
  <si>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</si>
  <si>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</si>
  <si>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</si>
  <si>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</si>
  <si>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</si>
  <si>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</si>
  <si>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</si>
  <si>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</si>
  <si>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</si>
  <si>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</si>
  <si>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</si>
  <si>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</si>
  <si>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</si>
  <si>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</si>
  <si>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</si>
  <si>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</si>
  <si>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</si>
  <si>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</si>
  <si>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</si>
  <si>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</si>
  <si>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</si>
  <si>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</si>
  <si>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</si>
  <si>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</si>
  <si>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</si>
  <si>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</si>
  <si>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</si>
  <si>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</si>
  <si>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</si>
  <si>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</si>
  <si>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</si>
  <si>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</si>
  <si>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</si>
  <si>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</si>
  <si>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</si>
  <si>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</si>
  <si>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</si>
  <si>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</si>
  <si>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</si>
  <si>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</si>
  <si>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</si>
  <si>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</si>
  <si>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</si>
  <si>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</si>
  <si>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</si>
  <si>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</si>
  <si>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</si>
  <si>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</si>
  <si>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</si>
  <si>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</si>
  <si>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</si>
  <si>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</si>
  <si>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</si>
  <si>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</si>
  <si>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</si>
  <si>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</si>
  <si>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</si>
  <si>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</si>
  <si>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</si>
  <si>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</si>
  <si>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</si>
  <si>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</si>
  <si>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</si>
  <si>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</si>
  <si>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</si>
  <si>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</si>
  <si>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</si>
  <si>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</si>
  <si>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</si>
  <si>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</si>
  <si>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</si>
  <si>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</si>
  <si>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</si>
  <si>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</si>
  <si>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</si>
  <si>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</si>
  <si>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</si>
  <si>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</si>
  <si>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</si>
  <si>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</si>
  <si>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</si>
  <si>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</si>
  <si>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</si>
  <si>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</si>
  <si>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</si>
  <si>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</si>
  <si>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</si>
  <si>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</si>
  <si>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</si>
  <si>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</si>
  <si>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</si>
  <si>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</si>
  <si>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</si>
  <si>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</si>
  <si>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</si>
  <si>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</si>
  <si>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</si>
  <si>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</si>
  <si>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</si>
  <si>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</si>
  <si>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</si>
  <si>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</si>
  <si>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</si>
  <si>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</si>
  <si>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</si>
  <si>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</si>
  <si>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</si>
  <si>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</si>
  <si>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</si>
  <si>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</si>
  <si>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</si>
  <si>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</si>
  <si>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</si>
  <si>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</si>
  <si>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</si>
  <si>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</si>
  <si>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</si>
  <si>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</si>
  <si>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</si>
  <si>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</si>
  <si>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</si>
  <si>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</si>
  <si>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</si>
  <si>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</si>
  <si>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</si>
  <si>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</si>
  <si>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</si>
  <si>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</si>
  <si>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</si>
  <si>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</si>
  <si>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</si>
  <si>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</si>
  <si>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</si>
  <si>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</si>
  <si>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</si>
  <si>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</si>
  <si>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</si>
  <si>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</si>
  <si>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</si>
  <si>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</si>
  <si>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</si>
  <si>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</si>
  <si>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</si>
  <si>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</si>
  <si>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</si>
  <si>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</si>
  <si>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</si>
  <si>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</si>
  <si>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</si>
  <si>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</si>
  <si>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</si>
  <si>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</si>
  <si>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</si>
  <si>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</si>
  <si>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</si>
  <si>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</si>
  <si>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</si>
  <si>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</si>
  <si>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</si>
  <si>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</si>
  <si>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</si>
  <si>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</si>
  <si>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</si>
  <si>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</si>
  <si>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</si>
  <si>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</si>
  <si>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</si>
  <si>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</si>
  <si>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</si>
  <si>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</si>
  <si>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</si>
  <si>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</si>
  <si>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</si>
  <si>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</si>
  <si>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</si>
  <si>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</si>
  <si>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</si>
  <si>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</si>
  <si>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</si>
  <si>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</si>
  <si>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</si>
  <si>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</si>
  <si>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</si>
  <si>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</si>
  <si>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</si>
  <si>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</si>
  <si>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</si>
  <si>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</si>
  <si>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</si>
  <si>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</si>
  <si>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</si>
  <si>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</si>
  <si>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</si>
  <si>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</si>
  <si>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</si>
  <si>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</si>
  <si>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</si>
  <si>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</si>
  <si>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</si>
  <si>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</si>
  <si>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</si>
  <si>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</si>
  <si>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</si>
  <si>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</si>
  <si>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</si>
  <si>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</si>
  <si>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</si>
  <si>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</si>
  <si>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</si>
  <si>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</si>
  <si>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</si>
  <si>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</si>
  <si>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</si>
  <si>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</si>
  <si>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</si>
  <si>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</si>
  <si>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</si>
  <si>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</si>
  <si>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</si>
  <si>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</si>
  <si>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</si>
  <si>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</si>
  <si>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</si>
  <si>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</si>
  <si>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</si>
  <si>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</si>
  <si>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</si>
  <si>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</si>
  <si>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</si>
  <si>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</si>
  <si>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</si>
  <si>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</si>
  <si>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</si>
  <si>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</si>
  <si>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</si>
  <si>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</si>
  <si>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</si>
  <si>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</si>
  <si>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</si>
  <si>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</si>
  <si>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</si>
  <si>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</si>
  <si>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</si>
  <si>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</si>
  <si>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</si>
  <si>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</si>
  <si>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</si>
  <si>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</si>
  <si>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</si>
  <si>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</si>
  <si>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</si>
  <si>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</si>
  <si>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</si>
  <si>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</si>
  <si>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</si>
  <si>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</si>
  <si>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</si>
  <si>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</si>
  <si>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</si>
  <si>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</si>
  <si>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</si>
  <si>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</si>
  <si>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</si>
  <si>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</si>
  <si>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</si>
  <si>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</si>
  <si>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</si>
  <si>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</si>
  <si>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</si>
  <si>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</si>
  <si>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</si>
  <si>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</si>
  <si>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</si>
  <si>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</si>
  <si>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</si>
  <si>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</si>
  <si>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</si>
  <si>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</si>
  <si>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</si>
  <si>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</si>
  <si>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</si>
  <si>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</si>
  <si>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</si>
  <si>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</si>
  <si>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</si>
  <si>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</si>
  <si>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</si>
  <si>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</si>
  <si>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</si>
  <si>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</si>
  <si>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</si>
  <si>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</si>
  <si>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</si>
  <si>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</si>
  <si>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</si>
  <si>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</si>
  <si>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</si>
  <si>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</si>
  <si>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</si>
  <si>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</si>
  <si>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</si>
  <si>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</si>
  <si>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</si>
  <si>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</si>
  <si>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</si>
  <si>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</si>
  <si>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</si>
  <si>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</si>
  <si>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</si>
  <si>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</si>
  <si>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</si>
  <si>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</si>
  <si>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</si>
  <si>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</si>
  <si>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</si>
  <si>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</si>
  <si>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</si>
  <si>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</si>
  <si>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</si>
  <si>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</si>
  <si>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</si>
  <si>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</si>
  <si>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</si>
  <si>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</si>
  <si>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</si>
  <si>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</si>
  <si>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</si>
  <si>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</si>
  <si>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</si>
  <si>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</si>
  <si>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</si>
  <si>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</si>
  <si>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</si>
  <si>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</si>
  <si>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</si>
  <si>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</si>
  <si>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</si>
  <si>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</si>
  <si>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</si>
  <si>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</si>
  <si>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</si>
  <si>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</si>
  <si>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</si>
  <si>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</si>
  <si>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</si>
  <si>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</si>
  <si>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</si>
  <si>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</si>
  <si>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</si>
  <si>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</si>
  <si>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</si>
  <si>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</si>
  <si>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</si>
  <si>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</si>
  <si>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</si>
  <si>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</si>
  <si>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</si>
  <si>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</si>
  <si>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</si>
  <si>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</si>
  <si>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</si>
  <si>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</si>
  <si>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</si>
  <si>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</si>
  <si>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</si>
  <si>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</si>
  <si>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</si>
  <si>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</si>
  <si>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</si>
  <si>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</si>
  <si>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</si>
  <si>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</si>
  <si>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</si>
  <si>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</si>
  <si>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</si>
  <si>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</si>
  <si>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</si>
  <si>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</si>
  <si>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</si>
  <si>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</si>
  <si>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</si>
  <si>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</si>
  <si>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</si>
  <si>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</si>
  <si>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</si>
  <si>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</si>
  <si>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</si>
  <si>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</si>
  <si>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</si>
  <si>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</si>
  <si>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</si>
  <si>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</si>
  <si>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</si>
  <si>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</si>
  <si>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</si>
  <si>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</si>
  <si>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</si>
  <si>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</si>
  <si>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</si>
  <si>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</si>
  <si>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</si>
  <si>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</si>
  <si>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</si>
  <si>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</si>
  <si>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</si>
  <si>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</si>
  <si>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</si>
  <si>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</si>
  <si>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</si>
  <si>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</si>
  <si>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</si>
  <si>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</si>
  <si>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</si>
  <si>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</si>
  <si>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</si>
  <si>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</si>
  <si>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</si>
  <si>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</si>
  <si>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</si>
  <si>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</si>
  <si>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</si>
  <si>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</si>
  <si>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</si>
  <si>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</si>
  <si>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</si>
  <si>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</si>
  <si>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</si>
  <si>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</si>
  <si>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</si>
  <si>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</si>
  <si>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</si>
  <si>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</si>
  <si>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</si>
  <si>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</si>
  <si>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</si>
  <si>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</si>
  <si>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</si>
  <si>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</si>
  <si>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</si>
  <si>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</si>
  <si>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</si>
  <si>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</si>
  <si>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</si>
  <si>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</si>
  <si>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</si>
  <si>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</si>
  <si>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</si>
  <si>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</si>
  <si>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</si>
  <si>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</si>
  <si>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</si>
  <si>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</si>
  <si>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</si>
  <si>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</si>
  <si>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</si>
  <si>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</si>
  <si>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</si>
  <si>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</si>
  <si>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</si>
  <si>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</si>
  <si>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</si>
  <si>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</si>
  <si>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</si>
  <si>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</si>
  <si>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</si>
  <si>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</si>
  <si>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</si>
  <si>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</si>
  <si>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</si>
  <si>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</si>
  <si>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</si>
  <si>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</si>
  <si>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</si>
  <si>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</si>
  <si>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</si>
  <si>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</si>
  <si>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</si>
  <si>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</si>
  <si>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</si>
  <si>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</si>
  <si>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</si>
  <si>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</si>
  <si>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</si>
  <si>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</si>
  <si>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</si>
  <si>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</si>
  <si>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</si>
  <si>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</si>
  <si>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</si>
  <si>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</si>
  <si>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</si>
  <si>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</si>
  <si>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</si>
  <si>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</si>
  <si>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</si>
  <si>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</si>
  <si>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</si>
  <si>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</si>
  <si>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</si>
  <si>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</si>
  <si>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</si>
  <si>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</si>
  <si>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</si>
  <si>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</si>
  <si>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</si>
  <si>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</si>
  <si>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</si>
  <si>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</si>
  <si>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</si>
  <si>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</si>
  <si>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</si>
  <si>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</si>
  <si>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</si>
  <si>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</si>
  <si>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</si>
  <si>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</si>
  <si>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</si>
  <si>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</si>
  <si>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</si>
  <si>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</si>
  <si>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</si>
  <si>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</si>
  <si>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</si>
  <si>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</si>
  <si>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</si>
  <si>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</si>
  <si>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</si>
  <si>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</si>
  <si>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</si>
  <si>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</si>
  <si>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</si>
  <si>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</si>
  <si>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</si>
  <si>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</si>
  <si>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</si>
  <si>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</si>
  <si>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</si>
  <si>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</si>
  <si>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</si>
  <si>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</si>
  <si>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</si>
  <si>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</si>
  <si>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</si>
  <si>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</si>
  <si>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</si>
  <si>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</si>
  <si>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</si>
  <si>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</si>
  <si>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</si>
  <si>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</si>
  <si>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</si>
  <si>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</si>
  <si>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</si>
  <si>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</si>
  <si>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</si>
  <si>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</si>
  <si>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</si>
  <si>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</si>
  <si>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</si>
  <si>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</si>
  <si>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</si>
  <si>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</si>
  <si>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</si>
  <si>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</si>
  <si>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</si>
  <si>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</si>
  <si>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</si>
  <si>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</si>
  <si>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</si>
  <si>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</si>
  <si>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</si>
  <si>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</si>
  <si>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</si>
  <si>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</si>
  <si>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</si>
  <si>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</si>
  <si>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</si>
  <si>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</si>
  <si>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</si>
  <si>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</si>
  <si>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</si>
  <si>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</si>
  <si>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</si>
  <si>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</si>
  <si>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</si>
  <si>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</si>
  <si>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</si>
  <si>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</si>
  <si>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</si>
  <si>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</si>
  <si>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</si>
  <si>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</si>
  <si>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</si>
  <si>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</si>
  <si>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</si>
  <si>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</si>
  <si>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</si>
  <si>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</si>
  <si>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</si>
  <si>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</si>
  <si>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</si>
  <si>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</si>
  <si>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</si>
  <si>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</si>
  <si>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</si>
  <si>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</si>
  <si>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</si>
  <si>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</si>
  <si>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</si>
  <si>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</si>
  <si>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</si>
  <si>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</si>
  <si>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</si>
  <si>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</si>
  <si>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</si>
  <si>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</si>
  <si>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</si>
  <si>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</si>
  <si>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</si>
  <si>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</si>
  <si>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</si>
  <si>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</si>
  <si>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</si>
  <si>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</si>
  <si>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</si>
  <si>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</si>
  <si>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</si>
  <si>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</si>
  <si>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</si>
  <si>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</si>
  <si>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</si>
  <si>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</si>
  <si>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</si>
  <si>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</si>
  <si>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</si>
  <si>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</si>
  <si>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</si>
  <si>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</si>
  <si>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</si>
  <si>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</si>
  <si>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</si>
  <si>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</si>
  <si>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</si>
  <si>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</si>
  <si>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</si>
  <si>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</si>
  <si>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</si>
  <si>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</si>
  <si>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</si>
  <si>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</si>
  <si>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</si>
  <si>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</si>
  <si>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</si>
  <si>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</si>
  <si>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</si>
  <si>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</si>
  <si>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</si>
  <si>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</si>
  <si>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</si>
  <si>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</si>
  <si>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</si>
  <si>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</si>
  <si>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</si>
  <si>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</si>
  <si>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</si>
  <si>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</si>
  <si>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</si>
  <si>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</si>
  <si>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</si>
  <si>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</si>
  <si>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</si>
  <si>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</si>
  <si>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</si>
  <si>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</si>
  <si>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</si>
  <si>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</si>
  <si>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</si>
  <si>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</si>
  <si>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</si>
  <si>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</si>
  <si>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</si>
  <si>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</si>
  <si>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</si>
  <si>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</si>
  <si>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</si>
  <si>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</si>
  <si>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</si>
  <si>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</si>
  <si>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</si>
  <si>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</si>
  <si>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</si>
  <si>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</si>
  <si>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</si>
  <si>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</si>
  <si>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</si>
  <si>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</si>
  <si>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</si>
  <si>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</si>
  <si>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</si>
  <si>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</si>
  <si>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</si>
  <si>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</si>
  <si>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</si>
  <si>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</si>
  <si>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</si>
  <si>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</si>
  <si>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</si>
  <si>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</si>
  <si>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</si>
  <si>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</si>
  <si>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</si>
  <si>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</si>
  <si>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</si>
  <si>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</si>
  <si>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</si>
  <si>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</si>
  <si>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</si>
  <si>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</si>
  <si>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</si>
  <si>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</si>
  <si>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</si>
  <si>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</si>
  <si>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</si>
  <si>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</si>
  <si>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</si>
  <si>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</si>
  <si>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</si>
  <si>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</si>
  <si>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</si>
  <si>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</si>
  <si>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</si>
  <si>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</si>
  <si>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</si>
  <si>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</si>
  <si>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</si>
  <si>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</si>
  <si>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</si>
  <si>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</si>
  <si>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</si>
  <si>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</si>
  <si>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</si>
  <si>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</si>
  <si>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</si>
  <si>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</si>
  <si>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</si>
  <si>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</si>
  <si>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</si>
  <si>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</si>
  <si>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</si>
  <si>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</si>
  <si>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</si>
  <si>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</si>
  <si>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</si>
  <si>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</si>
  <si>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</si>
  <si>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</si>
  <si>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</si>
  <si>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</si>
  <si>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</si>
  <si>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</si>
  <si>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</si>
  <si>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</si>
  <si>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</si>
  <si>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</si>
  <si>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</si>
  <si>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</si>
  <si>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</si>
  <si>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</si>
  <si>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</si>
  <si>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</si>
  <si>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</si>
  <si>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</si>
  <si>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</si>
  <si>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</si>
  <si>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</si>
  <si>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</si>
  <si>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</si>
  <si>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</si>
  <si>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</si>
  <si>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</si>
  <si>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</si>
  <si>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</si>
  <si>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</si>
  <si>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</si>
  <si>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</si>
  <si>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</si>
  <si>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</si>
  <si>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</si>
  <si>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</si>
  <si>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</si>
  <si>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</si>
  <si>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</si>
  <si>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</si>
  <si>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</si>
  <si>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</si>
  <si>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</si>
  <si>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</si>
  <si>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</si>
  <si>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</si>
  <si>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</si>
  <si>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</si>
  <si>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</si>
  <si>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</si>
  <si>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</si>
  <si>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</si>
  <si>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</si>
  <si>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</si>
  <si>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</si>
  <si>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</si>
  <si>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</si>
  <si>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</si>
  <si>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</si>
  <si>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</si>
  <si>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</si>
  <si>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</si>
  <si>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</si>
  <si>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</si>
  <si>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</si>
  <si>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</si>
  <si>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</si>
  <si>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</si>
  <si>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</si>
  <si>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</si>
  <si>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</si>
  <si>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</si>
  <si>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</si>
  <si>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</si>
  <si>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</si>
  <si>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</si>
  <si>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</si>
  <si>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</si>
  <si>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</si>
  <si>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</si>
  <si>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</si>
  <si>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</si>
  <si>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</si>
  <si>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</si>
  <si>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</si>
  <si>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</si>
  <si>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</si>
  <si>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</si>
  <si>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</si>
  <si>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</si>
  <si>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</si>
  <si>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</si>
  <si>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</si>
  <si>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</si>
  <si>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</si>
  <si>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</si>
  <si>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</si>
  <si>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</si>
  <si>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</si>
  <si>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</si>
  <si>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</si>
  <si>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</si>
  <si>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</si>
  <si>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</si>
  <si>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</si>
  <si>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</si>
  <si>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</si>
  <si>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</si>
  <si>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</si>
  <si>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</si>
  <si>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</si>
  <si>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Row Labels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</si>
  <si>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</si>
  <si>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</si>
  <si>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</si>
  <si>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</si>
  <si>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</si>
  <si>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</si>
  <si>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</si>
  <si>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</si>
  <si>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</si>
  <si>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</si>
  <si>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</si>
  <si>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</si>
  <si>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</si>
  <si>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</si>
  <si>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</si>
  <si>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</si>
  <si>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</si>
  <si>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</si>
  <si>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</si>
  <si>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</si>
  <si>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</si>
  <si>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</si>
  <si>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</si>
  <si>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</si>
  <si>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</si>
  <si>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</si>
  <si>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</si>
  <si>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</si>
  <si>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</si>
  <si>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</si>
  <si>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</si>
  <si>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</si>
  <si>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</si>
  <si>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</si>
  <si>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</si>
  <si>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</si>
  <si>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</si>
  <si>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</si>
  <si>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</si>
  <si>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</si>
  <si>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</si>
  <si>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</si>
  <si>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Ended Conversion 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</si>
  <si>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</si>
  <si>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</si>
  <si>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</si>
  <si>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</si>
  <si>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</si>
  <si>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</si>
  <si>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</si>
  <si>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</si>
  <si>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</si>
  <si>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</si>
  <si>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</si>
  <si>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</si>
  <si>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</si>
  <si>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</si>
  <si>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</si>
  <si>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</si>
  <si>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</si>
  <si>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</si>
  <si>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</si>
  <si>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</si>
  <si>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</si>
  <si>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</si>
  <si>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</si>
  <si>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</si>
  <si>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25000 to 29999</t>
  </si>
  <si>
    <t>Less Than 1000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</si>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</sst>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1" fontId="0" fillId="0" borderId="0" xfId="1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23-41BD-A122-D77AD060E42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23-41BD-A122-D77AD060E42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23-41BD-A122-D77AD060E42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23-41BD-A122-D77AD060E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1642504"/>
        <c:axId val="631644144"/>
      </c:barChart>
      <c:catAx>
        <c:axId val="63164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644144"/>
        <c:crosses val="autoZero"/>
        <c:auto val="1"/>
        <c:lblAlgn val="ctr"/>
        <c:lblOffset val="100"/>
        <c:noMultiLvlLbl val="0"/>
      </c:catAx>
      <c:valAx>
        <c:axId val="63164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64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[StarterBook.xlsx]Sub_Category!PivotTable3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BB-4D35-A132-D6FE1C3B6513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BB-4D35-A132-D6FE1C3B6513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BB-4D35-A132-D6FE1C3B6513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BB-4D35-A132-D6FE1C3B6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6067200"/>
        <c:axId val="776066544"/>
      </c:barChart>
      <c:catAx>
        <c:axId val="77606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066544"/>
        <c:crosses val="autoZero"/>
        <c:auto val="1"/>
        <c:lblAlgn val="ctr"/>
        <c:lblOffset val="100"/>
        <c:noMultiLvlLbl val="0"/>
      </c:catAx>
      <c:valAx>
        <c:axId val="77606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06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[StarterBook.xlsx]DateCreatedConversion!PivotTable5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B-4C84-9C92-B3EBEF02060E}"/>
            </c:ext>
          </c:extLst>
        </c:ser>
        <c:ser>
          <c:idx val="1"/>
          <c:order val="1"/>
          <c:tx>
            <c:strRef>
              <c:f>DateCreatedConversion!$C$4:$C$5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B-4C84-9C92-B3EBEF02060E}"/>
            </c:ext>
          </c:extLst>
        </c:ser>
        <c:ser>
          <c:idx val="2"/>
          <c:order val="2"/>
          <c:tx>
            <c:strRef>
              <c:f>DateCreatedConversion!$D$4:$D$5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1B-4C84-9C92-B3EBEF02060E}"/>
            </c:ext>
          </c:extLst>
        </c:ser>
        <c:ser>
          <c:idx val="3"/>
          <c:order val="3"/>
          <c:tx>
            <c:strRef>
              <c:f>DateCreatedConversion!$E$4:$E$5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1B-4C84-9C92-B3EBEF020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069496"/>
        <c:axId val="776060312"/>
      </c:lineChart>
      <c:catAx>
        <c:axId val="77606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060312"/>
        <c:crosses val="autoZero"/>
        <c:auto val="1"/>
        <c:lblAlgn val="ctr"/>
        <c:lblOffset val="100"/>
        <c:noMultiLvlLbl val="0"/>
      </c:catAx>
      <c:valAx>
        <c:axId val="77606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06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0.37681159420289856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A-4F17-9623-DD72B705387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0.44927536231884058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A-4F17-9623-DD72B705387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0.17391304347826086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4A-4F17-9623-DD72B7053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045880"/>
        <c:axId val="776046208"/>
      </c:lineChart>
      <c:catAx>
        <c:axId val="776045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046208"/>
        <c:crosses val="autoZero"/>
        <c:auto val="1"/>
        <c:lblAlgn val="ctr"/>
        <c:lblOffset val="100"/>
        <c:noMultiLvlLbl val="0"/>
      </c:catAx>
      <c:valAx>
        <c:axId val="7760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04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</xdr:row>
      <xdr:rowOff>38100</xdr:rowOff>
    </xdr:from>
    <xdr:to>
      <xdr:col>14</xdr:col>
      <xdr:colOff>68580</xdr:colOff>
      <xdr:row>17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BCA02D-740F-46D0-96A7-BCC841540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</xdr:row>
      <xdr:rowOff>114300</xdr:rowOff>
    </xdr:from>
    <xdr:to>
      <xdr:col>15</xdr:col>
      <xdr:colOff>236220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4D126-6453-4D85-B4B5-7F342F0C3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137160</xdr:rowOff>
    </xdr:from>
    <xdr:to>
      <xdr:col>14</xdr:col>
      <xdr:colOff>160020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A2691-440C-4AAD-AF7C-066EC2C4E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1920240</xdr:colOff>
      <xdr:row>13</xdr:row>
      <xdr:rowOff>114300</xdr:rowOff>
    </xdr:from>
    <xdr:to>
      <xdr:col>5</xdr:col>
      <xdr:colOff>533400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CFBDF-B004-44E8-A274-85DEB8091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 Gomez-Beltran" refreshedDate="43473.882205324073" createdVersion="6" refreshedVersion="6" minRefreshableVersion="3" recordCount="4114" xr:uid="{45B629C6-BD92-426D-8E32-EA65891FC57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 Gomez-Beltran" refreshedDate="43475.892776388886" createdVersion="6" refreshedVersion="6" minRefreshableVersion="3" recordCount="4114" xr:uid="{3140401D-F3EC-4283-9D2F-B8D1DA7D424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MixedTypes="1" containsNumber="1" minValue="4.4241914790072116E-3" maxValue="2500000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9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0000000000003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29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0000000000000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8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3999999999998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9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000000000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005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6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6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1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2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4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5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2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1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2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4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003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000000000002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71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5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3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4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98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1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7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8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6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5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49999999999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5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01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0000000000006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57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4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89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69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2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1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6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01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497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1999999999999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8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03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1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4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0000000000000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9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6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1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2000000000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12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8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59999999999997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84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59999999999999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13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2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5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15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00000000000001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6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000000000002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90000000000002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87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13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7999999999999995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00000000000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6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2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2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3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4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4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29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8999999999998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6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6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1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1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6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1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3999999999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80000000000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7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800000000000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59999999999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399999998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9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07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10000000000004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199999999999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7000000000004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1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3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48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1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6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7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3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7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499999999996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000000000000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6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7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000000000000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8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7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1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7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26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7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799999999999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59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200000000000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0000000000002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499999999998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14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38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9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4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88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6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000000000000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3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88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14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6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7999999999999995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98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3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9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06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3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7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19999999999998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5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0000000000003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4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7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000000000000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3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8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23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599999999999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2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7999999999999995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5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3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37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03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05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06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84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06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5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4999999999999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1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4999999999999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599999999999992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01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84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29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4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008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00000000000001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0000000000000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4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.067996217656656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.122159284788097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.238095238095227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.246390760346486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.3064016964950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.093394077448735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3.90773564972414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8.79253567508232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99.956590280792341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.36633914824045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99.50248756218906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2.9875518672199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.498507703476648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2.511162707626369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.07529722589167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3.808630393996253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99.75891595311331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.33774834437085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.054707861374638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8.825910931174079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1.629519564140665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.365853658536579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.38818565400843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1.90527244792843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.4329896907216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9.505482210785416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99.651220727453918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.081081081081081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8.71692674463659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99.75455820476858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6.65094339622641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.06006006006006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.348223707351394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4.51346730430903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0.876045074518359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.3475339746526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8.66798223976319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.493454179254783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.398107950495692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.333333333333343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2.927302970885876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2.63547938860583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.113904274960944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.051114361930985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.213134691395553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.009900990099013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7.547339945897207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.229227362778232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.135426889106967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.1722864639004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99.87445780653718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6.808961498000357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.43088334457181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4.627315812149931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.091368367270533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7.692307692307686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2.998538594393523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.317032040472171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.02150537634408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8.636959370904322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.1369450606306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8.616352201257868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0.681308830121026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.243186582809216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8.548861261644191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6.63366336633663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.217391304347828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.47770700636942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3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8.740157480314963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.240093240093231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0.505050505050505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99.98750156230471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7.5609756097560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9.681274900398407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3.926111458985588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5.60229445506691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.222222222222214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6.90614136732328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99.601593625498012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.333333333333343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.057034220532316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.415913200723324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.15384615384616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.08695652173914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.20930232558139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.117647058823522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.117647058823522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.32241918140717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.27788649706457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.098756400877832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.333333333333343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.101988997037665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99.50248756218906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7.592713077423554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0.54054054054054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5.55808656036446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.470588235294116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4.695009242144181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.15384615384616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0.921985815602838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6.774193548387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.202531645569621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7.983911513323278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99.508648407198237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.470834704631272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5.64168211647685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3.841059602652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.28571428571433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.451333813986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0.526315789474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.186395286556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.068582625735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.41687344913157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.3616298811544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.07424593967517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.31884057971013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.360946745562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.304347826088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69.565217391304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1.72157279489898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.42857142858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6.666666666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7.576601671308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6.6666666667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0.7843137254904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7.5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3.67816091954023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6.66666666666669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1.5384615384619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.4285714285714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6.9230769230771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.020046260601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.25187032418955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.0997229916897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8.8933511825077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.1764705882351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.181818181818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7.53623188406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2.9411764704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.33333333334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8.90784982935153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.19847328244282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0.5734767025078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1.78867996563901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.0526315789473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.12064343163541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.15440475799298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.38461538461547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.27699530516429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.0396039603960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.21524663677127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79.53824200462347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.31055848614255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.2149744753261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8.888888888889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.23076923076928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.363636363636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.37655860349128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2.90733051225385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8.780487804878049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.13559322033897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.473487211478485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7.906567876428483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.41342074816815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2.73751063969096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4.5712155108128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8.684592432633252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8.5582713425433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4.711917916337811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79.635949943117183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.182921543129602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.27200529450695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5.50863744123952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3.691515998997502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1.890726096333566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3.697454133088414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.31767290990896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5.793236858311715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3.984962406015043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.109869646182503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666666666666671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4.687572302014843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4.602368866328263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.00900090009000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8.728522336769757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5.97119727521780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89.766606822262119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7.9192008735495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5.52706552706553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5.529231944975152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.359090063704556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2.785207811029935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.102564102564102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.255177821855256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7.750677506775077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0.594859787032391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6.512292457013359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3.565398138132103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.043447074495347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.927241146386194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8.8250796090919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7.5101183574350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5.578399855103143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3.701504986185647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1.614242960972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6.72149744753261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6.88925422597016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.40164090822361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3.73437760373271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.319446758873511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8.515438025908253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8.63429438543246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.12633244063216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.227407261413234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.364069952305243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1.800041441161568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5.880750478478923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.306532351106895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.221164778708896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9.54210631096953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2.744907856450041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.169121381411884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6.726342710997443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.141345168999656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89.83258472846060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4.726870855699403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.072863148061643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.034726156978365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.05995678262543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.385474860335194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.47879809042403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.963910164870828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8.767383059418449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7.89405836165474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.203068681591219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.295778624876469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8.746893858714941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3.82623381497467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.40621173327396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2.668099933278967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.251880830574791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.425196850393704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5.789110693896319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8.55063856817159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.313782991202345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6.511681773961925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4.786729857819907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.204264870931539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3.80423057079873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.483829580144231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79.85466451059072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8.823994465856316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.30967372638808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5.58777231461517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8.845159058335113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0.798811625153448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2.521202775636084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79.985374103021172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3.708165997322624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9.634937588675101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.01170194380074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7.958944967541967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.1188811188811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8.72376809279295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89.61336314471213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.087378640776706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3.77722329472865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.138375740676182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8.529194382852921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5.792724776938911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.065607125602227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.206706981858161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.016220201523723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.378189622601084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.47126436781609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.004501008846816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.369458128078819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8.643649815043162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.027638485014904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0.541666666666671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8.68421052631578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0.775874366189882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.178507309566555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8.701298701298697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6.7584937024734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.05040725372676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0.780601442433934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1.95377806916899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7.589706457697091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9.78723404255319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3.75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6.540375047837742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.333333333333343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.37596302003082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.412587412587413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.472114524306591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.147484493452779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0.671378091872796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.48362455838824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.087947882736159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.377723970944309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.20208732884349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.35564529825819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99.833610648918466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6.731270598652166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.264426125554849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.08565333042999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.393698439518928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.1053731183371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0.541984318128328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.370602776193195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2.554456728477604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3.75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.246137663532977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79.897730904442312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3.628575441224655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.045212706751855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.32797749778446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0.596540769502298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.002850085502573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.00127487389835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2.88537549407114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2.846508142307172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.4736582964057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8.58270925001561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.099415204678365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7.9423226812158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8.960910440376054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8.839482812992742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.16021113671845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.22514189615303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7.897990294113541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.18291090278413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99.752992589777691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.37006476798863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99.564405724953332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8.62068965517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.388704318937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.3255813953474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1.8954248366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.3094654242275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.33333333337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8.796992481202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.1479289940828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6.6666666666661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2.89156626506031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2.6315789473686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6.666666666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.0980810234541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.07263488267824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0.757180156658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.4087306426045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.444444444444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.262626262625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.25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3.84615384613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.12195121951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.4444444444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.491803278688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.026796589524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.01449275362319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7.89473684210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.49942062572421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3.921568627451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0.850022932273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.3758865248227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.3205574912895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3.7657110131477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.1253071253071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.19835136527558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.3442622950818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.203187250996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.275167785236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.4756987664476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.325581395351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.129032258061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.333333333334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4.61589846359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.1204188481674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.255813953488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5.652173913044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1.754385964912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.4328358208959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6.923076923078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.3333333333335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.27272727272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.184429761562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.49316457750194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.0731707317073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.03568827385288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7.943192948090115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5.565749235474001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.20930232558139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2.91873963515755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.019297761301928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7.719298245614027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.157164105106602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.46616541353383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6.67731629392970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2.7792915531335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.13590263691683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99.800399201596804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5.54140127388535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7.5609756097560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4.56117873158231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2.9875518672199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.06659612459493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.360120821906918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8.57142857142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.333333333332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.176745544843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4.61538461538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.1111111111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.4705882352941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5.714285714286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3.6022216344884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.20325203251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.30508474576271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0.96632503660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.33333333337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2.727272727276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.1176470588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.1549295774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4.905660377361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.17341040462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.023166023166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.14285714296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.1428571428569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.142857142859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0.9174311926606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.033222591362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.1524663677128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.42622950819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4.7826086956521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3.846153846156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.178403755868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.33333333337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.1176470588235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.32258064518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2.857142857143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.28670214569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6.793893129771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6.9404517453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.0917459822125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.3333333333335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8.544061302682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59.5307917888563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.3739930955121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2.857142857145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.0000000000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.376811594203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.21285140562259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.1111111112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.306930693069305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3.919018147487677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5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4.510812036897022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.320236259134411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880875493362034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5.82866513113619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.4142923867351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8.850139677390288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.44898542440697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8.967971530249116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.47477319751710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99.535500995355008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0.698358384118322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.41231488698363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.079312398944765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6.825248173815318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79.55449482895782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5.728534976969215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.43652635067948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.1111837802487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.31578947368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.42857142857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.433628318584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.4806866952789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.00399201596815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2.9824561403511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4.9540857840288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1.56893999772285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3.635441325667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.36360273719254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.48780487805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.33333333337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.40067340067344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.0965329707687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0.86929330831765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.3285198555955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5.7460065707488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5.9215807347947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39.622641509442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4.966442953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.2284950726573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1.6636528028933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6.901408450704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.00506918755994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.4642988789869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.37277147487839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0.7692307692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.3935681470139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2.98149301035716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3.72881355932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3.962264150943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5.610176800344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49.77257959714098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.326671690213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.0843672456576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5.9398496240601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4.534131254584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.114695340501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4.511434511434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.414534288639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6.698788535995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2.64229942288108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.16393442622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5.93678790210413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.476190476191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2.814070351758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6.96309470875951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79.8416126709863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.02097902097898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6.885245901642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.333333333334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1.9587628865975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.4698354661791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1.893538400079905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5.743804156819976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.424392027793004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4.812278460952911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99.651220727453918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8.61932938856016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.302774205401434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4.72746907148135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6.540375047837742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5.648687495271957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.365079365079367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2.5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.00132802124834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79.662605435801311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.40771047590708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.732040546496254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1.69934640522875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3.691442848219864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.15789473684210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.109869646182503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7.789947193428517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.32258064516128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7.567567567567565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7.73260359655981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5.8350100603621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.024110910186863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99.95716121662144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99.750623441396513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4.732853353543007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.4775169993419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.38818565400843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89.525514771709936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.125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.3855421686747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.12810820782748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4.951456310679603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.016806722689076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.039215686274503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.11616954474097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7.6595744680849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7.66759222530743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4.8587570621471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1.54589371980677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6.87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.45014245014244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.3529411764703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4.55252918287937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5.714285714286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.15384615384616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.101151863916712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7.50675067506750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7.5609756097560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.36240228535997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.028011204481786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7.591240875912419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.13884179749883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.39784946236558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.264261165052588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.277278562259312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99.55756617591423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.29588208446698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4.955489614243334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.456869009584665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8.66798223976319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2.994420334779917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.043024123352396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99.980003999200164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5.73181419807187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89.66880825670386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8.68421052631578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.128747795414455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.238095238095227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5.751047277079593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.124851367419737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.3623223319682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.238095238095227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.15384615384616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5.86169045005489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2.50156253906347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8.55459544383346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.45794392523365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6.864262181161621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2.933785846955743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.22018348623854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1.954022988505741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4.599030212607232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3.91608391608392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5.710306406685241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.415143481698536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99.569858212521893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8.56630824372759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6.774193548387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.45794392523365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.15384615384616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2.735703245749619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2.85714285714285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.396596395481822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.36065573770491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.325284485151272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.287846481876329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.078176644499578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.10180623973727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8.7757909215956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5.75108517998295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.045028675448407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8.69719699960521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5.858895705521476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.434489643124529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1.510989010989007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.070139441536057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1.966602335303023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.402835696413675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.44337038827130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6.657723265619012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.264017419706036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4.587695837250834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6.666666666666671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5.87155963302752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.441631415394056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5.533795080009554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.1811023622046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.4455445544554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1.76470588235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.222222222222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0.74074074074073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8.8888888888887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6.87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.31973355537053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.15384615384619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.0645161290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.153846153846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7.692307692309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7.7777777777774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0.95890410958907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.10108864696733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.03849000740192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.3076923076924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.08695652173913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.1327433628321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6.68874172185429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49.87506246876561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.33333333333331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3.90243902439025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8.888888888888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.178416485900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6.9230769230771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.398773006134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.2974214960428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2.564102564102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.4285714285716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7.85714285714283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09.523809523809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.333333333328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2.582781456957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.3265306122448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6.9230769230771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.15447154471548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6.666666666668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3.6226034308779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.3333333333333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6.666666666664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89.7959183673468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3.62459546925567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.35211267605632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.454545454545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.43119266055044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0.634920634920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0.86956521739131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6.7175572519084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7.90731354091236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6.6666666666667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8.9473684210526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2.9015544041451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6.6322136089575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2.754491017964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.062283737024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.4127269998499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5.7648953301127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4.7552447552443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.33333333333337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.0073260073259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6.63338088445079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.48450117218027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.35765379113019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4.761904761905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.37935800952235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.3683466792274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.20092915214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.2145922746786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2.74687854710555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.3340195573854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6.9167803547067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.03186207240699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.12359550561797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3.81962864721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.220705346985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.261744966443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5.67567567567573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.48231330713077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.1698113207549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.28571428571428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7.77003484320559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7.787610619467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8.80866425992781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.1800486618004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.142857142859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5.8266206367475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.107995846314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.02970297029702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7.7358568153547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0.74728077123704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2.9475100942127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2.72727272729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.33333333326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8.9125556892458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3.962264150943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8.9830508474577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.31372549019602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.42965204236009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.30292188431724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3.846153846156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.4905660377358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.276231263386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8.61055748533681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3.5724994645534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.410468319559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3.8461538461543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.3076923076924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0.7698875764906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3.91680219121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.2163034705409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.15384615384616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7.8040540540540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2.85892245406421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1.6426625145971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.2427282781042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.401709401709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5.6317689530686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1.61462300076164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.36363636364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6.666666666668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4643598908029855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89.6200185356812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6.7973856209150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8.648838845883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.08586114656367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0.611916264090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.26760563380282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8.650345260514754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.424945353042556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.032201914708438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.167404596247096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.290202739010141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0.96837393511771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.99171497218802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6.999870684081216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.273300929478978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.477451682176095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.231218941829873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.109869646182503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.1684155907995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.218155197657396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6.922011849066706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2.89176090468497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8.999291961188405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7.943192948090115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.807339449541288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.003120124804994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.3716762328686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6.66666666667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.398496240601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.4716981132078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4.7368421052631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.27510214188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3.7037037037039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69.7089685210849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4.61538461538464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6.666666666657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8.8235294117647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5.714285714286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8.82352941175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4.97211623128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.222222222222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.32361813315205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.41394335511984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.333333333333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4.808259587021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.2976386600767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6.6666666667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.142857142859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.12195121951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3.9766081871344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.07055406010966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7.6831345826236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.00000000003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3.8095238095248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.05917159763317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.446428517217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.176213553666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7.62081784386612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5.95744680849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6.5779256794233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.43902439025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.3529411764707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2.8395061728388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19.52204644900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.081761006295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.42424242424244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2.9692832764504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.22222222222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7.843137254902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.39361466725848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1.698113207545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0.66323101055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4.8192771084339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.440366972477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8.96551724127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4.545454545456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.470588235294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2.9059829059834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.095238095237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4.545454545456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.41029207232259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1.85185185185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16455696202533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3.54838709677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.075471698113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7.94520547944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6.666666666657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.06349206349205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.311745334797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.4615384615386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7.87234042553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2.5165562913899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8.571428571428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.402597402597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8.5714285714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2.97512678097075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.4660397074191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8.7027579162414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4.705882352941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3.529411764706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6.66666666669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.0022573363431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8.8034188034189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.063829787234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0.952380952381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.295850298882428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4.840667678300449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3.691442848219864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.037756558006805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.285892245406416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2.783505154639172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.074074074074076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1.68081494057725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.482758620689658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.193486326783017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.03277060575968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.074074074074076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.04933949970616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.47991788177080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.372985418265543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8.700334199777188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79.615193232708563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7.6201826473617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.18971713075425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7.60479041916167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.138160352686242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.145820622330689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6.956521739130437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5.999080248332945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.39150032195750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.33962264150943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.32131411831783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8.911968348170134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.495350278983267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7.817908201655385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5.872534142640376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2.721348279730234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8.63417982155112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.465886939571149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.045791680103186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2.82662158007992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.370061034371986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89.75891571229819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5.666518056174766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.20124341127179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.094339622641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2.727272727272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.311306143521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.29692832764505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.0689655172415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7.619047619047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1.7977528089887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19.502074688797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.08316909735908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09.63926670609101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.339113680154142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.160083160083161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.470085470085465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1.87134502923976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5.945660775520977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5.748755266181547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49.961696033041335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.23182711198428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2.644250726442507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5E-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.288973954814985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.41525284137704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4.77179292059455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3.929673041332507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6.916124915746451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5.93246354566385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7.976539589442808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8.76543209876543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9.7350343473994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.033613445378151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.073937153419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3.929432133462171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99.52854897852279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.23182711198428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5.714285714285708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.03955742680896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.168758716875871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.23182711198428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.33962264150943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.618357487922708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4.52638664623847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1.67484200961305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5.766177301500647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.229096060281492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4.541753549796439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.275869381290036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.161677920847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.32258064516128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0.897422068816738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.382136934375737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.009900990099013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.3767830791933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.307692307692307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.32231404958678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99.552015928322547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79.95735607675905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.10526315789474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8.63417982155112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.909090909090907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7.815454841865019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1.96721311475410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.07767752059631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0.83333333333334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.303355398310899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5.556617295747728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0.645161290322577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.074074074074076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.323600973236012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6.769032688254114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.35000946312533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4.96086231233159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.26524640871662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8.507903421921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.2816901408450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.292646944638548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.16129032258061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.22680154864497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8.57142857142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.3883978788366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5.7396449704138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7.5002475002475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.1353449027645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2.528548123980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.10045662100458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0.715705765408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5.693636816747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8.867924528306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.1261261261261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.260162601626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.2263374485601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49.557522123894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.2492668621699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0.6178489702515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4.90196078431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4.55734789787886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.3593795727247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29.87485142976993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.07287449392715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7.7204609933252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2.50293629257624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.2452068617558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.3861923424781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.12620807276861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7.753621771686639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.47370278856335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7.87643717966477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7.847358121330714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.162071846282373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8.971596474045057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.107640557424318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8.750802350269097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.453797561333928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4.850299401197603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6.775431861804222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1.512879034887504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4.701426741918667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79.808459696727851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89.552238805970148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.387434554973822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7.736720554272516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.375578780261932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.659028414298803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.2865743527995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99.7340425531915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.05813302637695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7.519691930684402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.334236675700083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4.923443773259692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.463022508038591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.382254836557706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0.645161290322577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.22902580706599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2.77973258268824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.368597694440396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9.606080068507815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.092715231788077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.176297024834028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89.605734767025098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3.584905660377359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.370681605975719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5.819858665708466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.078964262786215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0.589454294266645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0.574685054837317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5.71428571428571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.193046660567248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.179904070548048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8.7757909215956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1.653027823240592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0.744101633393825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7.997184090109116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7.703957010258918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1.877729257641917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.376915219611845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.196644920782859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7.834870443566089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.17281392457520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.274200651810091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59.726962457337883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.14017562233142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1.608647856357635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.489641725566656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6.5975103734436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09.523809523809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8.888888888888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.142857142855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7.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1.818181818181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5.730337078651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6.6666666666665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3.846153846156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.15913555992148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.3174224343675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.222222222222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0.69478908188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.01786043085986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0.6832298136646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.221001221001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.012987012986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1.7472118959107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.3333333333335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3.888888888888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0.8910891089108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6.6666666667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6.666666666668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.3809523809524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.275862068966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8.77069986942513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.15103554726195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7.720090293453723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.274509803921575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1.9099086466358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2.69789697439858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6.896072297532157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7.686375321336754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.229771978823621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79.91475759190197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301423455415446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.095974160802854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2.976534236118027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.073634204275535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.00269076993475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.115908788590914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89.83918785374179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26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2.793448589626934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440582909832855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1.9047619047624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6.6666666666661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6.666666666672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6.6666666666661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.02234636871509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.333333333334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3.5955056179776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.1578947368416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.42938659058484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.121167275586188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8.575141141679353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2.685736035967011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5.979187423890181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6.542569239123878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89.766606822262119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6.511627906976742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.28353911473330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0.879151757943021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.975602513980306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.451153280940503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7.89640537914813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6.6583343748698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3.91787820729553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3.61768317121426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.03118233001299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1.736016792196565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8.69339392955689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6.74558598263954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6.64429530201343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3.62127075271502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1.960178725924365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.100450294423268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.309178743961354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.46935888509444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.107497741644082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0.543389685814432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5.515567657156389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.325631240524856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.169827714085912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831922611850061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0.66030329325234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8.898994074686513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.938716884774976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.51444213705870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9.950714135661308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5.58643690939410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.438752783964361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3.536927671284047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4.841628959276022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.02076124567475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6.6666666666665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.1176470588235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2.57425742574264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.3096926713947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1.5657311669128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2.857142857142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59.574468085106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.37313432836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8.8235294117649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0.58823529411768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8.571428571428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.13782991202345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1.54589371980677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5.874439461883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.284584980237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.49061545176784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.23076923076928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1.81818181818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.3658536585365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3.571428571429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.2688172043011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.33333333331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6.58227848101266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.3529411764703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.13098729227761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.33333333326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7.8048780487804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.28571428571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.333333333333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.397820163487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.379435598600267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99.833610648918466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99.96701088640747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1.895291020766308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.31144067796610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.0058574340404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8.91323823306456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8.76543209876543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4.507042253521121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6.78499172337686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79.920079920079928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0.909090909090907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8.522167487684726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.370983446932811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7.6232201533406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5.969289827255281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8.560235063663072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.17766497461929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.495575221238937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2.508250825082513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.30460179512751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8.94459102902374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4.745762711864401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.37768240343348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8.826436071649169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.470085470085465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.083477830071828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.463022508038591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7.700282752120643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.139567699313702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.4009840098401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99.50248756218906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79.808459696727851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6.566523605150209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.339113680154142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.238095238095227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8.872012245378549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8.61932938856016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.19246190858059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.324200913242009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.252707581227426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0.744101633393825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.492742551566081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79.833391183616797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.415801356764064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0.64641469445425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.255583126550874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.33774834437085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.39526512020864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.396512509476878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9.99533364442371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99.666184725293419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.298178470616719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5.62389715149987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8.652482269503537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2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7.554951839960481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.430276458409452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2.592592592592595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1.69347301827973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3.71203061468548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.15813028344106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8.831439833062831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.430276458409452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1.5563506261180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.465886939571149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.331005676766964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8.541666666666657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.066914498141259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49.578582052553301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2.771729638470035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6.705202312138724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89.552238805970148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.459459459459467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.142857142857139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.106382978723403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8.59781768141012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0.5263157894737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1.63802978235968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.222222222222214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7.777777777777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5.73363431151245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3.70078740157481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8.74526986656042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.2050209205020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.4285714285713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.0925266903914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4.85352335708626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.4259259259261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3.7298541826554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3.921568627451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3.60983102918587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6.6940451745381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8.8235294117649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5.882352941177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.3809523809524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0.9710218607017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4.545454545456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.333333333333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.0501792114695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6.666666666672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8.571428571429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7.7777777777778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.4615384615386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2.85714285714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.14285714285711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5.9927140255009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.19883040935673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.09090909090912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.36363636363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0.58823529411768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.225563909774436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1.954022988505741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99.585062240663902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.420567920184183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7.708307229670467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7.5219446320054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.278424730044463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6.953858466463515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0.979815478828414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49.5982541414542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.181729834791071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.436899423446505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2.592592592592595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.47365620010644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.333333333333343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.24874460711507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.206896551724128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.18395815170009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3.808630393996253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.444874274661508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4.516129032258064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.299435028248588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.12740207703001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.20408163265307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.15811705957373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8.7226596675415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3.7967914438505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.277520814061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6.9464105156724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.2737430167597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.02564102564111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.2951518380394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7.77003484320559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3.60620096417429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2.5373134328358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.32718894009213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.1256281407041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5.96588058203713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1.61452654533255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.14396612561751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5.51825894503872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.07449614857023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1.50905432595573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4.53946012775606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09.94475138121547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.3157208088714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6.8421052631575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.11491442542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3.7383177570091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3.60185851711276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2.7081243731194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.15969020837173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.46062052505971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.03849000740192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.27222731439042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.1970499785193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.00634249471454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1.8683651804670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.24631703005304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4.67532467532465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.29933969185618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4.69173483091197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.094754653130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.15913200723332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1.50422632396067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.0526315789474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.4450867052023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.3209081667231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1.5913555992147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.1030894999469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.140011716461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.134479946623173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.313193588162761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99.933377748167885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.192765349833408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.009900990099013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.341860176331792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99.8402555910543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59.994000599940001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.48982271831910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.087378640776706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.09523809523809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4.70986869970352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.15384615384616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49.91514425476689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2.590983161325369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99.851221679697261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8.70920603994154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1.83673469387756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.280098280098287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79.840319361277452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0.641194263830556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8.61932938856016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2.502295906037034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2.726671078755786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.13877677739832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99.667774086378742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8.500601948123006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99.923136049192934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.49444286121402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.159509202453989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7.9204950860231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4.910208780904682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8.76543209876543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1.955706730888593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5.853350189633375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4.925074925074924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.113402061855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.14203730272598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.231717337715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69.52908587257627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.3056150878696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3.962264150943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.22222222222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4.61538461538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7.843137254902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.33333333334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.00796812749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7.90907695826782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.112426035502949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.415472779369622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.019245003700959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5.9639233370913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7.95918367346938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89.95502248875561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.211946050096344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3.808630393996253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.163746899879129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4.74182851729038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.20644216691069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.15384615384616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.336244541484717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.309492847854358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0.679785330948121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7.602213341530899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.2041522491349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.43743302208029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7.8651685393261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.333333333332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4.59227467811158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3.809523809519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3.8634237605238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.117647058825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3.6720554272515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8.6454747924681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3.83742459535327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8.63406408094434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.3218210361065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7.843137254902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.2207047920985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.384615384615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0.9704641350211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.39600278875204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.099415204678365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6.542622241453913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1.52823920265780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.412587412587413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0.634441087613297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.182486035711726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6.774193548387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6.958174904942965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99.688473520249218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8.740157480314963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2.918052089120323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.466263129784593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7.993427411560027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893059375505587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.250922509225092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5.822078244560885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.405965446340353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.2564692351926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.334236675700083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8.505850585058504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.29059906236013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.23328461599581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9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2.68946159248936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8.734145934980376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6.779449737334161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.370241097047455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.496703994321498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.337308707522254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9.870668732420583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.071228182485733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.38484665659833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.25823203115779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.307215987455432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.088104045385101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.009749461512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59.699817378258636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4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3.80220296246388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4.815586681529581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7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1.833614098743027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8.812012609922022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8.52414185314597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.12719231355802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.3692103083106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.017534379812496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.091905701031003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.26877115424466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.018806896273198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.826236508124776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.936138067230949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6.631442145855083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7.91374567503580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8.85170225043277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.85521835309323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.031327056721054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.182984906151503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8.5039370078741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5.5813953488368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2.88776796973514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.2549019607841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.4452054794520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.39096267190564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8.571428571428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.051282051282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1.67938931297709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5.59322033898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.169167011623866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.1266910160243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.051282051282051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2.658388891619026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0.85375092678613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.348612007746929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.423551454854064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.41544317563892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2.769909358430716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.244825075846816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.20160963634322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2.57130693912303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.205540864443552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8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.495466450999942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.851375010281677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9.93451764314673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7.805794707442558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0.62239416716203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1.993067590987877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5.574528637495547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79.91241599207268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.935228138412846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.083796019475528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9.714143673875213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4.91586199539298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.160774725777344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.260237780713339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7.68549280177187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.201041357541747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.09098462816784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2.874406616960563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5.967225592692913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5.85181823957801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.385184808736213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5.94840571638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.28048392486065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3.780505930263665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.412383788196465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.29474261061577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4.98639810152226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0.95199546668826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9.75467123092283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.410054213898476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.207271497939336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2.576383154417826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.088340482865888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.41620265151891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.201112898086123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.129587761742769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6.709176335219098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.3247603725272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8.99029895070282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.03481147973941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59.73120955699352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.166957745744597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.448109648216253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.424326833797579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69.707461021911371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0.916496945010181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2.66123054114157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6.97391652243491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7.54474839581222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.31034912498350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.19699181977272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5.745654162854528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8.821656050955411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.0354615321160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7.87758049309903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.513214120945193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5.62141559505575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.3085647885011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5.528952984942094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7.5609756097560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6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.404371998667195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6.5740901063129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.216607598795775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4.701738557101713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9.692792437967704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.281795511221944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.307043949428049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.235294117647058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.307692307692307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0.949811117107402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.304865938430993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6.58725048293625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6.57209146630037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.056202471088127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6.926003153240771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.009749033858753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8.732927431298336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7.592713077423554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2.95804693055227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.36065573770491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99.667774086378742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5.547720977083856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.170731707317074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.30022075055187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3.529411764705884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.43541006687785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.22007722007721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.370078740157481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.41825902335456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2.82206937521465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.185789167152009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3.874677305796766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99.651220727453918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3.896713615023472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.36784741144414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5.51098376313275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.313146233382575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.103935252095638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7.681895093062607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.288133956363154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.255583126550874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.1273079625249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5.63380281690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.451612903227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6.5217391304347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.2535211267605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6.706290242694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.45762711864415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1.764705882357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2.6300645057481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.2307692307695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.0251046025105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.05242189139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.03830176723227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.2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.0184501845019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5.7142857142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.088186356073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8.8888888888889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.4349258649099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8.58707557502737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.351988217966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5.679012345678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5.593220338982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5.8823529412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7.82608695652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0.8372404554584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4.7105561861520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.44223982567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.153846153846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4.70588235294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.393088552915771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.073634204275535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642965204236006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.43135518157662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.129255626081928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.212824010914048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.333333333333343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.249280204563107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.292259083728283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.27292010370021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8.784468204839612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.110949259529008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.35248373274083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99.8801438274071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.129255626081928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.957868649318456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.297333002438791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.316786414108435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.077901430842608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.438287725672762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.119758376062371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.178481878276727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67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.26142636343563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9.87083954297069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.168092142775691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3.51893095768375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.105635463334121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8.609151980944226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.107497741644082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7.845893204492683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.51490324554055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.248791316289484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.037496220139104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.445079774970026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.12888667189244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.200889330694336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.282519397535367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.263421976919219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5.789473684210535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.345132743362825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.425196850393704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.312997347480106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89.74646623289207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.12474437627811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.4253242022439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.1878393855305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3.95348837209302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4.637223974763401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8.8235294117647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.411347113560694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8.522167487684726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8.870056497175142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.48982611912688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1.5006150061500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4.517958412098295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.126876413736376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0.583876693602969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.197480857498022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3.541717581504479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2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.46327401631455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.39473192602278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.16942315449778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.11685339115769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29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.225026340876028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8.618259192765478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.334408991452452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2.780203784570602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.108719213838867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6.943992906753365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.400793650793652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4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6E-2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6.523791841281628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3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99.8801438274071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5.73587249016766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.271152564956694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.251735229388856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.25523221947837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.377482348473379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6.727198530912055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8.740987243483076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1.748586341887776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4.8847478583414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4.901777362020582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5.71981010469393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.259385665529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0.588523186100574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2.828736369467608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4.871240416748577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6.545118855296565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5.54526939455656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3.500837520938028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.223980016652792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.279482294198804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.465886939571149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3.884106585509437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.324455120279765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79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.380286803412595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3.6120401337792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4.523674778343711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4.501647446457994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0.880587058038685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6.941263391207983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.019505851755525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4.778447807233789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.054054054054056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3.956834532374096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.151920572701499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.143194937606594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.394946443284809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99.933377748167885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.348922668869548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9.900099900099903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.109869646182503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.092248558616262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7.870370370370374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.239658556370358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.391304347826093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.45526585287046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79.840319361277452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.081935793004305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.40357852882704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.171626165852416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8.557829604950026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8.76543209876543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4.847834352760827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8.598726114649679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.442537934476107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.30453722430576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8.787113769826036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3.669293867337515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3.757815259204108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8.710622111850583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3.74311573993784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.31873202566925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.051227321238002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2.707045735475901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869752343602485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3.706440721156909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.465886939571149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.11441459913882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.15384615384616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2.603667602841568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2.85051067780872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.030185900975525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5.6174334140435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.4705882352941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.33333333333334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.3151125401929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8.888888888889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.007998620127918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.300451955197488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.410876132930511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7.63445659451015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.29346649227811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.066297926778802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.13275726630008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.087297694948504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7.778473091364205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.203715995860062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.368250621281717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8.869591009458517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3.98955840765716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4.538063387771501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.3333333333335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.1538461538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6.666666666667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5.92592592592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.454545454546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.19891008174386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0.57034220532319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2.6865671641799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7.80487804878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5.555555555555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.31480403272769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2.727272727276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.499045194143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8.8505747126437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8.730964467004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19.883040935672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.3606911447087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.333333333336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6.66666666669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.348258706468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6.923076923078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.05940594059405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.04973357015984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1.6356877323420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5.89706676264171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4.78260869565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.29139072847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0.8695652173915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.44776119403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4.53018792482999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4.5161290322576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2.5436408977548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5.714285714286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.076923076922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4.8366013071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2.69558769002596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.401839475947853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.379070532817451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.08103130755064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7.870370370370374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59.53089653530182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.40823970037453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.023255813953483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2.592592592592595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.489628713797671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6.617583369423983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4.906367041198507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4.64124111182934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.161378059836807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4.945054945054949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.28934758569848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7.74755631109222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0.7605736068251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7.799511002444987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.217929263452788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.339113680154142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.32743695897629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.02150537634408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.00900090009000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5.51149881046788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.38818565400843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.268791329733148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7.976539589442808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6.9330386568958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.125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3.659254254067463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99.99640012959533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.492742551566081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.217691447070877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.365758754863819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.431372549019613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4.938176004796048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8.565330215833711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9.900099900099903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7.929656274980019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3.810052896116247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6.852300242130752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7.64115432873274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99.949358991444342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3.720712277413313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4.810302447365601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.37232289950576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6.899224806201545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7.7000777000776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.004673020566585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.408823606283164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8.674886828675696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4.696969696969703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.352251696483648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.235294117647058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4.5907473309608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6.97674418605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6.666666666664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6.666666666657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.2857142857147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7.63440860215053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8.6757215619695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.23076923075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.334276877302997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3.92045454545454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.425196850393704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99.676052828308002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8.53474988933156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7.919216646266833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.24031058347456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5.89260028767779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99.601593625498012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.286422200198217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.361445783132538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.238095238095227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.3623223319682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.206896551724128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0.909090909090907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.481785287150444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99.750623441396513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6.71179883945842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.432995194874536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6.551724137931032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3.9386189258312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.18666931164452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.20327700972862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89.514066496163679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.434466019417471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.183603338242506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.27385377942998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.16094584286804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.338100913786249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3.896713615023472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.29489927132448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.4332247557003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.153237074988354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4.783715012722652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.427767354596625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1.84423218221896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89.887640449438194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9.900099900099903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.333333333334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2.758620689655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.406779661018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.16606498195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6.666666666664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.3962264150943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.463434675431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.107296137339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.2307692307695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1.91780821917814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3.9341085271317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4.705882352941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.41025641025641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5.555555555555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2.5851125216388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.119443604475356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0.666223710101963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8.536036036036037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5.952714502293276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.091173402138878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0.86403436312572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.527839097375519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4.657809534442336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2.916271632221047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0.758836850916268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5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220332519607155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8.99683210137276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.039215686274503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8.90491610244333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.310318333420639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.394712853236099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4.888663967611336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.0785562632696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69.61252597082699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54949273375376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.228808391267236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7.719298245614027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.460251046025103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.28571428571429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.463917525773196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0.604751619870399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.284014404258656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.331222292590247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.2103797794013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2.987721691678033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.19919914274434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.32048681541581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.39028296849973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.16847172081829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.300283286118983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0.975609756097562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4.637223974763401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7.97616673387523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0.9206039941546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.3809523809524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.0316738748509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.444444444444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0.75471698113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.45161290323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59.776536312849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0.6592776609978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.435028248588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7.93737236215111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.43137254901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.43581616481777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.3806470416788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3.67678399254271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.3076923076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5.9189797449358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.15789473683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.181729834791071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3.63295880149812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5.605722002461846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6.685082872928177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.20649651972158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2.77657002632221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.361445783132538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8.58230814294083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79.920079920079928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8.6372745490983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1.52327221438645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.29557095510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2.5815808556924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.13430935709738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7.8703215603584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.48771266540643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.0102489019033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2.72727272729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.030303030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.20289855072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.454545454546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.35689045936391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6.666666666672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7.56756756755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1.74935942231537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.28571428571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6.760563380281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69.9115044247787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.47533410328327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.40099961553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.285714285716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6.56050955414011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0.6131938390003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.3855421686747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.3886462882097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8.82116158711904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.04946061469570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8.50264557993442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2.878824228336597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.419384682006978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4.97711018850833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.28897917724734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.114032659839467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7.807801150219746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5.94314001856371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7.789693427962931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.34715506988241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.26117364950376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6.540627514078835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1.883614088820835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4.65680132741863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7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9.597687495050288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.40307033202427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3.684187539580286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.183804071466867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4.567119012719274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.27533910504653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49.547466472881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5.748755266181547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8.722447482014076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5.874213032501359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4.566596194503177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2.990384794212275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6E-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.223541134758541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.366965012205057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0.64036205685749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7.59497093416250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.035502958579883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6.774193548387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.142857142859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1.99726402188782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.167664670658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6.88178183894917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4.53183520599248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.14285714285717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3.962264150943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0.90909090909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2.7272727272726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.31578947368428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.3076923076923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.19847328244282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4.70085470085473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.3809523809524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8.888888888889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7.777777777774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8.8888888888887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4.70588235294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8.60279441117768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.4994597190537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1.75438596491222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.3333333333335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8.882175226586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.45907473309609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6.9811320754716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4.984802431610944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.333333333333343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.336244541484717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.033613445378151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5.529231944975152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4.860828241683635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3.54218880534669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7.5609756097560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8.846787479406913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4.93670886075949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7.5609756097560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2.936802973977692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.44248988174644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6.666666666666657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5.890410958904098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6.580086580086572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.423038843783374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8.61932938856016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5.73770435581833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.18796992481202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.075075075075077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.199672667757781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.155529503712387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6.956521739130437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0.909090909090907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.206066012488847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.365079365079367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99.75615162935047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7.65625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.421441774491683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9.730727037000094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.261253309796999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.384824697938484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2.821782178217831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.32231404958678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0.63809748057453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6.923076923076934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.312930302744505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.419847328244273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3.529411764705884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0.645161290322577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5.526315789473685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6.774193548387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2.807424593967511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.160083160083161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9.622483221476514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3.879083740142704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.361445783132538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.169062653635478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.370851864522749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8.82352941176471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.447640019454944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2.783505154639172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.160083160083161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89.743589743589752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.15384615384616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.3333333333333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6.99070160608625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.3472668810286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.1578947368416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39.80815347721824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4.79452054794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6.66666666666663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.2857142857147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3.759398496240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2.5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0.909090909092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.11111111111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.03174603174602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.02874117706799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.435028248588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6.66666666666674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.327623126338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.32948583420773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.018450184501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.2857142857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.07692307692298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1.9047619047624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0.68965517241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8.57142857142856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7.61904761904765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.10901467505244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.324324324327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7.69230769230774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2.6970227670752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3.8095238095248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.00366300366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3.913043478261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1.818181818181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.4177215189875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1.52716593245228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0.5128205128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2.70096463022514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1.946902654867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.363636363636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3.97260273972603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.33004926108367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3.66612111292963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5.862068965517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7.665903890160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.1071953010279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.4705882352941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2.57824143070042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7.51937984496125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6.899224806201545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7.6124218531219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.433121019108285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7.97257992419371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.08838684106223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.33962264150943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.15039901780232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.31413001167769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2.592592592592595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.12206173888417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.125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8.643649815043162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.205346294046166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.24878776575904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89.59608323133415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.0895522388059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.333333333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.0437956204378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.1059190031153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5.702479338841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7.83216783216784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7.5794251134643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.14285714285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.224229155263643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.10180623973727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3.589143659335519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.29125899330578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1.743119266055047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004928275983445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7.780898876404493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.33962264150943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1.53846153846154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.33962264150943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99.8439937597503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4.921689606074992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.20823798627002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.039215686274503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99.875156054931338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.333333333333336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.054006457293809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.2399588053553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8.61932938856016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1.603053435114504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7.564475470234626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7.981579463060939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.240950088157305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.64923469387756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.20304151253597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4.786729857819907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0.579053774972635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6.645990879995466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6.81093394077449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5.693779904306226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99.700897308075781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1.8461448836328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.27439024390244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.158856763044199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.404126096596926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.060051053586847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.112149532710276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.37748189400987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.160680830446722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8.846787479406913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8.64069494304834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2.990150791538127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2.807424593967511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5.555555555555557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8.846787479406913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3.503123016800828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.291139240506332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0.8625336927223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37886872998933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3.710499490316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.414202857547039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6.921322690992014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.454712221967441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.48142581060768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.290780141843967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.48556502612044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.431818181818173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.19038498371959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.12767644726407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.087378640776706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0.581121662202747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.090668431502316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69.767441860465112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.08034083992696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59.516724199500061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.177096313406068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3.73326191751473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8.616352201257868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.243858052775252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8.86045354375488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1.92288331934267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8.906669191680081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6.904315196998127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99.50248756218906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1.984557632464671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.023255813953483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0.5125408942202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.125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0.903581601115079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.45644386860757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.354259211116258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.397691848510974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.114093959731548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.096153846153847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3.75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.33962264150943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.2164449818621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6.666666666657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5.942350332594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1.64179104477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49.6110113704368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.07325383304942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.373627670877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.3265792610250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.14285714287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.2198581560282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.011976047904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.29401923881221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8.5271317829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.36363636363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.407407407407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.01062416998673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.38095238095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.042253521126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.15321574915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4.89361702127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.117451260106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.28571428571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3.61702127659578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.360655737705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.3015873015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.05842159207378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.159552134359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.140703517588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1.7279557805596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39.56043956043959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39.999999999996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5.7232704402518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.0903790087463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1.615472127417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.42446043165467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6.81444991789817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.33333333333337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5.6727388942154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2.727272727272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7.5527426160337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.06623586429725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.024390243902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.00885515496526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7.6923076923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99.51756369666816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.3753753753753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.3243761996164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6.5264293419636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.3333333333335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.41860465116278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.0645161290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1.55172413793102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6.7273922434031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.076923077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3.8461538461538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.075379043643736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6.666666666667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5.65891472868213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2.592592592592595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.44444444444446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79.62962962962968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.247261345852891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1.85185185185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6.666666666668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3.79844961240309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.1111111111113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2.62599469496021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.3809523809524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.088279089555414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.2388818297331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.15384615384616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.009900990099013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99.601593625498012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.380094380094377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9.798857710454435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8.551549652118908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.04910331100673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.214285714285708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.009900990099013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7.719298245614027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4.916842305041399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.48982271831910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.147478591817318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8.647267007471484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89.965397923875429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3.668040464593489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.47540983606557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.411030846562831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.083213773314199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0.515297906602257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.07559762164785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.086859688196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1.899698043849284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6.956521739130437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.087378640776706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8.8793671720501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274187659729833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.076076993583868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.178875638841561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.229813664596278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7.59452909598275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3.507306889352819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1.743119266055047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.12206173888417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1.743119266055047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.275488069414308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7.859327217125383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5.98945196055950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3.84615384615387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.20943952802361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.4437086092717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3.921568627451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1.78875638841566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.08212560386474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6.66666666669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.36244541484723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2.727272727276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1.717791411042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.4189288334556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.4029304029305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5.6862745098039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6.618357487922708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3.806028741057006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9.51232441028359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3.511855052467226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.207920792079207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99.88346928583318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7.911227154046998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99.649802123964349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99.950024987506254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.19038498371959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7.943192948090115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99.890120867046249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.166997223324088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6.688421561518012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.12820512820513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.31075110456554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.007187193727546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7.703957010258918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7.71077610273589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2.708478190330496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.004550227511373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.11180124223602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.21951219512195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.1750841750841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99.608786491056378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6.892965570699559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.40357852882704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.21861091676862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.03020667726549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.411642492003523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.43652635067948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6.72584430160186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8.55200378306450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.240792512458967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.146326654523378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5.872899926953977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89.91188635137564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.464386926128853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.214551467548574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.304106740599551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.471718922325508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.307043949428049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.233657858136297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.207709305180458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8.75792912219394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.142857142857139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.088396064344835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.07381972633926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.04412763068566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.190494131522698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1.541559868180158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99.54751131221719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.04876302601225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.15325801666097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.087378640776706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0.975609756097562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.171131141297437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7.943192948090115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.125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8.522167487684726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.36065573770491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6.923076923076934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4.754257592436701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.109869646182503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8.69468322190385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99.722991689750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5.58387219475085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.08103130755064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6.71179883945842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7.50754375377187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.087378640776706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.23684210526315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.4214735783535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.465393794749403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.425196850393704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.2041399000713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.264002620373404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99.735799866154565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.164233850964351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2.508250825082513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7.719298245614027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4.948096885813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8.670143415906125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4.507042253521121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.220871932334276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.412309116149927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99.927325581395351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.299420033421796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.058519793459553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.439412484700114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4.925074925074924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6.71848013816925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.28954937679770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5.67852017222134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.015192354814999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.034220532319388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3.7382827146606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1.775700934579447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2.72401433691756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99.923136049192934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.041514930808461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9.960015993602553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.169754416199922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.449584816132862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0.909090909090907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9.913340903944601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.170403587443957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9.617834394904463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2.592592592592595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.009900990099013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.109869646182503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8.507462686567166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.428117553613973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.36065573770491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8.888888888888886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8.643649815043162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8.76543209876543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.311195445920305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5.6164383561643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.10288582183187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5.675468809797167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5.628415300546436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.139396198285496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99.681020733652318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0.744101633393825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7.866510080250535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5.831336847149018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.376357056694815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.36065573770491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.333333333333336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8.57612267250822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6.923076923076934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0.909090909090907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3.717036416910844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99.709934735315443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.189048239895698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5.759233926128601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8.911968348170134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.0059523809523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.746031746031743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.103335513407458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.185520361990953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8.61932938856016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.009900990099013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.096805515098552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.117647058823522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8.640946953090747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.1367882954345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5.87155963302752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8.60050890585240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.39899307740718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.15384615384616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.248868778280546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.269662921348313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5.60229445506691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46390760346486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4.937712344280854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.202166064981952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6.618357487922708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99.750623441396513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3.833780160857899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99.98750156230471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8.960910440376054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2.905405405405403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.478533526290406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5.754867539099905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7.799511002444987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.26262053318207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89.514066496163679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9.989001209866913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.238095238095227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5.567598402738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.339113680154142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.336244541484717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7.65625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4.843049327354265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4.517958412098295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.24265644955299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.347826086956516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5.846645367412137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.28571428571429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.029259509340534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.3855421686747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99.591674136042229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.17197020988490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.102338293349533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1.96721311475410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2.689511941848394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99.69095803010667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.370681605975719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.393364928909953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0.906148867313917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.165898617511516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6.5561635017702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6.923076923076934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6.618357487922708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3.6120401337792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9.99941176816607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.132589838909553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3.856655290102381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.463768115942031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8.863074641621353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1.659028414298803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.428571428571431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6.540627514078835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.11535037599826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.478421701602969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.323600973236012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6.923076923076934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.12386975527294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.199270405836756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9.73753280839895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4.74182851729038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.28571428571429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.428706326723315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.009900990099013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5.969289827255281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.250993107032798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.04041118283494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.465886939571149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3.90835579514824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4.602076124567475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.421441774491683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2.764378478664185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.106290672451195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8.608058608058613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5.789473684210535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8.784194528875375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.2741514360313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7.922077922077932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.290780141843967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.354197714853456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.273915316257188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.32667617689016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.42763157894737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.239302694136299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2.631578947368418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1.942446043165461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9.504950495049506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6.730508802476294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7.729165119288211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.087378640776706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8.651685393258433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.009900990099013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.11528986697322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.188976377952756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6.666666666666657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6.59832246039142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7.99118079372856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.009900990099013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.235294117647058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.15384615384616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6.705202312138724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8.613203367301736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.20646506777893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.0934579439252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.1750841750841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.28915662650602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2.523329600597236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7.535014005602235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.397590361445793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.4329896907216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.27788649706457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2.508250825082513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8.731144631765744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.431372549019613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.21112515802781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4.994775287359204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3.580385551188471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.385852090032145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1.992882562277572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7.633136094674555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4.786729857819907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.0733772342426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.33774834437085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4.87666034155597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2.971364819635554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.376252891287578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8.522167487684726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5.785440613026822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5.555555555555557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.043887147335425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.44751381215469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8.814229249011859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.464555052790345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0.909090909090907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.402597402597408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0.871090271341075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8.66798223976319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.255583126550874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.02192242833051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7.98944126704795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.46396218983851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.33962264150943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.039215686274503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5.53100498930862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8.861593768723793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5.757575757575751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.125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.06304728546409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.239302694136299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.020486555697815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6.94619486185168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.217391304347828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.418719211822662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7.85130400934215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3.56545961002785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.300813008130078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.238095238095227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7.812555575315656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5.54140127388535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99.601593625498012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7.777777777777771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.40549281089821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.13084112149532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.039215686274503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.419847328244273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.199672667757781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.09751924721983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.1661614745614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99.54751131221719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.964012955336074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.444444444444443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6.618357487922708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.21902017291066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7.65625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.164179104477611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4.79571523367143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99.50248756218906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6.5957446808510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.465393794749403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1.91176470588234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.090090090090087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99.522292993630572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450808919982521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1.9224467504096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.276264591439684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.232331437855393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8.68745682423764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6.923076923076934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99.986668444207439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7.804878048780495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4.843205574912893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.165898617511516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6.580086580086572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3.950617283950606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.38540270500792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8.988941548183249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9.50248756218906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.431372549019613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99.940035978412951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.142857142857139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8.585461689587419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.388671286532087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.40446650124070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.38818565400843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2.827004219409275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.465886939571149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0.826521344232518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9.504950495049506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6.923076923076934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5.831336847149018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99.950024987506254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8.59375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8.62629246676515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.347826086956516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6.76560900716479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4.82758620689655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.22462562396006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1.61429451632778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3.529411764705884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.252077562326875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.206349206349216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3.63295880149812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.12820512820513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.0909090909090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.009900990099013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.495575221238937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.065640561339976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.130012150668279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9.901097913066067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.333333333333343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.29860228716646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.402597402597408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.207709305180458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5.9885386819484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3.7684449489216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4.788069073783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.29467084639498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3.97408207343415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7.7777777777778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.181818181818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6.6666666666661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.0133982947624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.00207900207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6.6666666666667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99.6189574876098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.15384615384616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.15384615384616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9.893617021276597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99.50248756218906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.339449541284402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.01410631343540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4.500094500094505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.293453724604973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.33774834437085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.007187193727546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.090090090090087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8.595020951441953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.15384615384616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.428571428571431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6.834733893557427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6.92708821334298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6.618357487922708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.358900144717794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.28630705394191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.150141643059484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.48982271831910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.008800880088017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.428571428571431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7.669902912621353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.177794873871321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7.5609756097560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0.826521344232518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8.67868755542419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.365504915102761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1.839080459770116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.206185567010309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1.907957813998081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4.607379375591293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8.591549295774655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99.755598782981693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1.603053435114504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4.507042253521121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.333333333333343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.14942169427946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.365079365079367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.441860465116278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.085106382978722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99.875156054931338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4.516129032258064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2.592592592592595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.481360839667019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.206349206349216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2.508250825082513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99.667774086378742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1.603053435114504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.018518518518519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.347839906114771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6.64957264957264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.417582417582409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3.763440860215049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.333333333333329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.3787528868360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0.84468664850136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7.719298245614027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.04770164787511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8.522167487684726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7.703957010258918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.49303621169916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.205457463884429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.255583126550874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1.77109440267334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7.619047619047613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5.679907219483908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.206349206349216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89.928057553956833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7.99651567944251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7.515619507659508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8.740157480314963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9.52414032650225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.255583126550874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.1138560687434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.2154696132598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.0967741935484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8.85496183206101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.2880562060889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6.66666666666669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5.55555555555554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6.89440993788816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8.659217877094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7.9207920792078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6.599690880989186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.238095238095227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99.552015928322547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.41478129713424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.495575221238937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6.767950454809366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.333333333333343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.138849929873771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8.901098901098905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.153765139547133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7.719869706840385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0.70767863176536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8.994806732438818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.12650602409638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.139007806597832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.418317176505425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5.65310492505354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2.89126380886693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.493150684931507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0.744101633393825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.421441774491683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99.750623441396513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3.70973409862949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69.832402234636874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.200317334391116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.172340834775909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.333333333333343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.1854103343465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.280098280098287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7.569489334195225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6.956521739130437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.33499170812604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.117152297987374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99.715099715099726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.34482758620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.28571428571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7.62452107279694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.52416356877323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.2682926829275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7.5621890547263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.1623155505108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3.708920187793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8.9058524173028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29.6703296703296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8.76543209876543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.14676889375684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.303030303030305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.282519397535367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.05707102391993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.360608943862985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9.999000009999904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3.86588168201412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.240093240093231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3.859649122807014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3.984962406015043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69.767441860465112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5.654550423613003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0.892564988183963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.33962264150943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2.592592592592595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4.858660595712379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3.91608391608392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5.502183406113531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99.800399201596804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.444444444444443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.320046782743205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5.54140127388535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5.714285714285708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1.715071843472941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2.5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8.888888888888886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7.943192948090115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.18273426961835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8.76543209876543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6.788990825688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5.7885141294439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.48356807511738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.0231185440236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0.593824228029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3.7037037037039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8.73895109015905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0.61531235321752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19.7823000473261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1.578947368420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.42723004694835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.3846153846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.21252796420583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.0769230769231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.03773584905662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.333333333332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.230769230769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1.81818181818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6.81274900398409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0.6637168141597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6.66666666666674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.4123360854783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4.5044319097501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.30612244897952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.2857142857147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.0036900369003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79.661016949153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.29477020602212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7.69230769230774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.03712296983758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4.615384615384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.17647058823536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.18181818181813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.1253071253071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1.85185185185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4.778156996587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.33333333337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.05202312138726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8.51485148514851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3.59477124183002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3.8461538461538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.444444444445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.243243243243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.29034413631808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.027502750275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5.5555555555557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1.85185185185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29.5081967213114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0.92485549132937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.02183406113534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.333333333328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.04915514592938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.0110375275935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.20871143375678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.09090909090912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.1368821292775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.09657947686117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19.89924433249359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4.545454545456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0.5836139169472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6.9230769230771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.2970297029706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.11540900443879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1.76470588235293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.01248049921998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0.95890410958907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6.666666666667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09.523809523809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.1111111111109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.3015873015875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1.75438596491222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6.666666666664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4.63414634146341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8.76660341555987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8.8625592417063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3.63636363638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.11764705882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3.93364928909955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.0409731113956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2.5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09.67741935483869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6.551724137932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4.57943925233644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4.545454545455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5.55555555555554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8.979591836734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.33556873871549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8.9473684210525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.01248049921998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4.5901639344263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4.90066225165566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7.5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.30434782608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.428835489833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6.6666666667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5.71428571428572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3.621730382293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4.82517482517483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5.53633217993081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4.90066225165566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4.78260869565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.02487562189049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6.6666666666667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.3333333333335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.3180252583237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5.7894736842104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.3076923076924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.28571428571433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3.8095238095248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3.8461538461538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8.965517241379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3.75848574395016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.348837209302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6.50623885918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.40677966101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.12469737007058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.37042062415196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2.53985122210412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0.56478405315613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6.66666666666669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09.523809523809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.047619047618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6.66666666666663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.391304347826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.454545454545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.47784071976014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.42984014209594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4.54545454545456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7.53688989784337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8.67924528301887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1.6129032258065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.3684210526317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8.771929824561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1.6326530612246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.0370370370365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.48051948051943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4.814814814816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.20361247947454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99.999999999998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0.69767441860461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.060606060606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.45945945946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.1496598639456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.22222222222223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3.5955056179776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.42857142857144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.1330698287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7.6595744680849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5.9259259259259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.333333333333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.31372549019602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6.6666666666661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3.97260273972603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4.963503649635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.01872074882994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4.782608695652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1.64305949008497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.048780487804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4.7457627118647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8.83720930232556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.489361702128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7E0C5-0CE9-491E-A2C2-E81724F75F3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4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3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06BE0-D4F6-4879-BC17-2527CC94FE95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1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48F3F-C936-4B57-8C12-02318ABD422C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G1" zoomScale="55" zoomScaleNormal="55" workbookViewId="0">
      <selection activeCell="H13" sqref="H13"/>
    </sheetView>
  </sheetViews>
  <sheetFormatPr defaultRowHeight="14.4" x14ac:dyDescent="0.3"/>
  <cols>
    <col min="1" max="1" width="11.77734375" bestFit="1" customWidth="1"/>
    <col min="2" max="2" width="44.77734375" style="3" bestFit="1" customWidth="1"/>
    <col min="3" max="3" width="48.44140625" style="3" bestFit="1" customWidth="1"/>
    <col min="4" max="4" width="14.6640625" bestFit="1" customWidth="1"/>
    <col min="5" max="5" width="18.88671875" bestFit="1" customWidth="1"/>
    <col min="6" max="6" width="15.4414062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27.77734375" style="7" bestFit="1" customWidth="1"/>
    <col min="16" max="16" width="29.77734375" bestFit="1" customWidth="1"/>
    <col min="17" max="17" width="19.6640625" bestFit="1" customWidth="1"/>
    <col min="18" max="18" width="25.109375" bestFit="1" customWidth="1"/>
    <col min="19" max="19" width="38.33203125" style="11" bestFit="1" customWidth="1"/>
    <col min="20" max="20" width="37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12" t="s">
        <v>8366</v>
      </c>
      <c r="T1" s="6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(E2/D2)*100</f>
        <v>136.85882352941178</v>
      </c>
      <c r="P2" s="8">
        <f>E2/L2</f>
        <v>63.917582417582416</v>
      </c>
      <c r="Q2" t="str">
        <f>LEFT(N2,(FIND("/",N2,1)-1))</f>
        <v>film &amp; video</v>
      </c>
      <c r="R2" t="str">
        <f>RIGHT(N2,LEN(N2)-SEARCH("/",N2))</f>
        <v>television</v>
      </c>
      <c r="S2" s="11">
        <f>(J2/86400)+25569+(-5/24)</f>
        <v>42176.798738425925</v>
      </c>
      <c r="T2" s="11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(E3/D3)*100</f>
        <v>142.60827250608273</v>
      </c>
      <c r="P3" s="8">
        <f>E3/L3</f>
        <v>185.48101265822785</v>
      </c>
      <c r="Q3" t="str">
        <f t="shared" ref="Q3:Q66" si="1">LEFT(N3,(FIND("/",N3,1)-1))</f>
        <v>film &amp; video</v>
      </c>
      <c r="R3" t="str">
        <f t="shared" ref="R3:R66" si="2">RIGHT(N3,LEN(N3)-SEARCH("/",N3))</f>
        <v>television</v>
      </c>
      <c r="S3" s="11">
        <f t="shared" ref="S3:S66" si="3">(J3/86400)+25569+(-5/24)</f>
        <v>42766.392164351848</v>
      </c>
      <c r="T3" s="11">
        <f t="shared" ref="T3:T66" si="4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8">
        <f>E4/L4</f>
        <v>15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42405.494016203702</v>
      </c>
      <c r="T4" s="11">
        <f t="shared" si="4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8">
        <f>E5/L5</f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41828.306793981479</v>
      </c>
      <c r="T5" s="11">
        <f t="shared" si="4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8">
        <f t="shared" ref="P6:P66" si="5">E6/L6</f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42327.625914351847</v>
      </c>
      <c r="T6" s="11">
        <f t="shared" si="4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8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42563.724618055552</v>
      </c>
      <c r="T7" s="11">
        <f t="shared" si="4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8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3"/>
        <v>41793.864004629628</v>
      </c>
      <c r="T8" s="11">
        <f t="shared" si="4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8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3"/>
        <v>42515.838738425919</v>
      </c>
      <c r="T9" s="11">
        <f t="shared" si="4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8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42468.736249999994</v>
      </c>
      <c r="T10" s="11">
        <f t="shared" si="4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8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42446.895185185182</v>
      </c>
      <c r="T11" s="11">
        <f t="shared" si="4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8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41779.859710648147</v>
      </c>
      <c r="T12" s="11">
        <f t="shared" si="4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8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42572.570162037031</v>
      </c>
      <c r="T13" s="11">
        <f t="shared" si="4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8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41791.504918981482</v>
      </c>
      <c r="T14" s="11">
        <f t="shared" si="4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8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42508.468854166662</v>
      </c>
      <c r="T15" s="11">
        <f t="shared" si="4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8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41807.818148148144</v>
      </c>
      <c r="T16" s="11">
        <f t="shared" si="4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8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42256.183541666665</v>
      </c>
      <c r="T17" s="11">
        <f t="shared" si="4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8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41760.588090277779</v>
      </c>
      <c r="T18" s="11">
        <f t="shared" si="4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8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41917.523402777777</v>
      </c>
      <c r="T19" s="11">
        <f t="shared" si="4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8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41869.333981481475</v>
      </c>
      <c r="T20" s="11">
        <f t="shared" si="4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8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42175.608032407406</v>
      </c>
      <c r="T21" s="11">
        <f t="shared" si="4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8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42200.549907407403</v>
      </c>
      <c r="T22" s="11">
        <f t="shared" si="4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8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41878.418854166666</v>
      </c>
      <c r="T23" s="11">
        <f t="shared" si="4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8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41989.703009259254</v>
      </c>
      <c r="T24" s="11">
        <f t="shared" si="4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8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42097.570613425924</v>
      </c>
      <c r="T25" s="11">
        <f t="shared" si="4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8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42229.611840277772</v>
      </c>
      <c r="T26" s="11">
        <f t="shared" si="4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8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42317.816678240742</v>
      </c>
      <c r="T27" s="11">
        <f t="shared" si="4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8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41828.307222222218</v>
      </c>
      <c r="T28" s="11">
        <f t="shared" si="4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8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41928.956400462957</v>
      </c>
      <c r="T29" s="11">
        <f t="shared" si="4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8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42324.755601851844</v>
      </c>
      <c r="T30" s="11">
        <f t="shared" si="4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8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41812.464907407404</v>
      </c>
      <c r="T31" s="11">
        <f t="shared" si="4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8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41842.084664351853</v>
      </c>
      <c r="T32" s="11">
        <f t="shared" si="4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8">
        <f t="shared" si="5"/>
        <v>13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42376.583726851844</v>
      </c>
      <c r="T33" s="11">
        <f t="shared" si="4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8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42461.419178240736</v>
      </c>
      <c r="T34" s="11">
        <f t="shared" si="4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8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42286.452557870369</v>
      </c>
      <c r="T35" s="11">
        <f t="shared" si="4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8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41841.113437499997</v>
      </c>
      <c r="T36" s="11">
        <f t="shared" si="4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8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42098.083495370367</v>
      </c>
      <c r="T37" s="11">
        <f t="shared" si="4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8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42068.098668981482</v>
      </c>
      <c r="T38" s="11">
        <f t="shared" si="4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8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42032.484710648147</v>
      </c>
      <c r="T39" s="11">
        <f t="shared" si="4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8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41374.84888888889</v>
      </c>
      <c r="T40" s="11">
        <f t="shared" si="4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8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41753.838749999995</v>
      </c>
      <c r="T41" s="11">
        <f t="shared" si="4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8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41789.005648148144</v>
      </c>
      <c r="T42" s="11">
        <f t="shared" si="4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8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41887.360578703701</v>
      </c>
      <c r="T43" s="11">
        <f t="shared" si="4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8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41971.430856481478</v>
      </c>
      <c r="T44" s="11">
        <f t="shared" si="4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8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41802.582013888888</v>
      </c>
      <c r="T45" s="11">
        <f t="shared" si="4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8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41873.890474537031</v>
      </c>
      <c r="T46" s="11">
        <f t="shared" si="4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8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42457.415590277778</v>
      </c>
      <c r="T47" s="11">
        <f t="shared" si="4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8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42323.756643518514</v>
      </c>
      <c r="T48" s="11">
        <f t="shared" si="4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8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41932.611192129625</v>
      </c>
      <c r="T49" s="11">
        <f t="shared" si="4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8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42033.308564814812</v>
      </c>
      <c r="T50" s="11">
        <f t="shared" si="4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8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42270.968113425923</v>
      </c>
      <c r="T51" s="11">
        <f t="shared" si="4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8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41995.544652777775</v>
      </c>
      <c r="T52" s="11">
        <f t="shared" si="4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8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42196.72033564814</v>
      </c>
      <c r="T53" s="11">
        <f t="shared" si="4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8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41807.493587962963</v>
      </c>
      <c r="T54" s="11">
        <f t="shared" si="4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8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41719.340798611105</v>
      </c>
      <c r="T55" s="11">
        <f t="shared" si="4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8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42333.504872685182</v>
      </c>
      <c r="T56" s="11">
        <f t="shared" si="4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8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42496.760601851849</v>
      </c>
      <c r="T57" s="11">
        <f t="shared" si="4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8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42149.340555555558</v>
      </c>
      <c r="T58" s="11">
        <f t="shared" si="4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8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42089.624560185184</v>
      </c>
      <c r="T59" s="11">
        <f t="shared" si="4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8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41932.536712962959</v>
      </c>
      <c r="T60" s="11">
        <f t="shared" si="4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8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42230.027499999997</v>
      </c>
      <c r="T61" s="11">
        <f t="shared" si="4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8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3"/>
        <v>41701.693483796298</v>
      </c>
      <c r="T62" s="11">
        <f t="shared" si="4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8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3"/>
        <v>41409.605983796289</v>
      </c>
      <c r="T63" s="11">
        <f t="shared" si="4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8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3"/>
        <v>41311.591180555552</v>
      </c>
      <c r="T64" s="11">
        <f t="shared" si="4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8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3"/>
        <v>41612.703854166662</v>
      </c>
      <c r="T65" s="11">
        <f t="shared" si="4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8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1">
        <f t="shared" si="3"/>
        <v>41432.809965277775</v>
      </c>
      <c r="T66" s="11">
        <f t="shared" si="4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6">(E67/D67)*100</f>
        <v>107.52857142857141</v>
      </c>
      <c r="P67" s="8">
        <f t="shared" ref="P67:P130" si="7">E67/L67</f>
        <v>132.05263157894737</v>
      </c>
      <c r="Q67" t="str">
        <f t="shared" ref="Q67:Q130" si="8">LEFT(N67,(FIND("/",N67,1)-1))</f>
        <v>film &amp; video</v>
      </c>
      <c r="R67" t="str">
        <f t="shared" ref="R67:R130" si="9">RIGHT(N67,LEN(N67)-SEARCH("/",N67))</f>
        <v>shorts</v>
      </c>
      <c r="S67" s="11">
        <f t="shared" ref="S67:S130" si="10">(J67/86400)+25569+(-5/24)</f>
        <v>41835.612893518519</v>
      </c>
      <c r="T67" s="11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1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1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1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1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2">(E131/D131)*100</f>
        <v>0</v>
      </c>
      <c r="P131" s="8" t="e">
        <f t="shared" ref="P131:P194" si="13">E131/L131</f>
        <v>#DIV/0!</v>
      </c>
      <c r="Q131" t="str">
        <f t="shared" ref="Q131:Q194" si="14">LEFT(N131,(FIND("/",N131,1)-1))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(J131/86400)+25569+(-5/24)</f>
        <v>41882.728969907403</v>
      </c>
      <c r="T131" s="11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1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8">(E195/D195)*100</f>
        <v>0</v>
      </c>
      <c r="P195" s="8" t="e">
        <f t="shared" ref="P195:P258" si="19">E195/L195</f>
        <v>#DIV/0!</v>
      </c>
      <c r="Q195" t="str">
        <f t="shared" ref="Q195:Q258" si="20">LEFT(N195,(FIND("/",N195,1)-1))</f>
        <v>film &amp; video</v>
      </c>
      <c r="R195" t="str">
        <f t="shared" ref="R195:R258" si="21">RIGHT(N195,LEN(N195)-SEARCH("/",N195))</f>
        <v>drama</v>
      </c>
      <c r="S195" s="11">
        <f t="shared" ref="S195:S258" si="22">(J195/86400)+25569+(-5/24)</f>
        <v>41911.726458333331</v>
      </c>
      <c r="T195" s="11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1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1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1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24">(E259/D259)*100</f>
        <v>106.72648571428572</v>
      </c>
      <c r="P259" s="8">
        <f t="shared" ref="P259:P322" si="25">E259/L259</f>
        <v>66.70405357142856</v>
      </c>
      <c r="Q259" t="str">
        <f t="shared" ref="Q259:Q322" si="26">LEFT(N259,(FIND("/",N259,1)-1))</f>
        <v>film &amp; video</v>
      </c>
      <c r="R259" t="str">
        <f t="shared" ref="R259:R322" si="27">RIGHT(N259,LEN(N259)-SEARCH("/",N259))</f>
        <v>documentary</v>
      </c>
      <c r="S259" s="11">
        <f t="shared" ref="S259:S322" si="28">(J259/86400)+25569+(-5/24)</f>
        <v>42479.418541666666</v>
      </c>
      <c r="T259" s="11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1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1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30">(E323/D323)*100</f>
        <v>102.66285714285715</v>
      </c>
      <c r="P323" s="8">
        <f t="shared" ref="P323:P386" si="31">E323/L323</f>
        <v>106.62314540059347</v>
      </c>
      <c r="Q323" t="str">
        <f t="shared" ref="Q323:Q386" si="32">LEFT(N323,(FIND("/",N323,1)-1))</f>
        <v>film &amp; video</v>
      </c>
      <c r="R323" t="str">
        <f t="shared" ref="R323:R386" si="33">RIGHT(N323,LEN(N323)-SEARCH("/",N323))</f>
        <v>documentary</v>
      </c>
      <c r="S323" s="11">
        <f t="shared" ref="S323:S386" si="34">(J323/86400)+25569+(-5/24)</f>
        <v>42647.238263888888</v>
      </c>
      <c r="T323" s="11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36">(E387/D387)*100</f>
        <v>105.982</v>
      </c>
      <c r="P387" s="8">
        <f t="shared" ref="P387:P450" si="37">E387/L387</f>
        <v>111.79535864978902</v>
      </c>
      <c r="Q387" t="str">
        <f t="shared" ref="Q387:Q450" si="38">LEFT(N387,(FIND("/",N387,1)-1))</f>
        <v>film &amp; video</v>
      </c>
      <c r="R387" t="str">
        <f t="shared" ref="R387:R450" si="39">RIGHT(N387,LEN(N387)-SEARCH("/",N387))</f>
        <v>documentary</v>
      </c>
      <c r="S387" s="11">
        <f t="shared" ref="S387:S450" si="40">(J387/86400)+25569+(-5/24)</f>
        <v>41934.376168981478</v>
      </c>
      <c r="T387" s="11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1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1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1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42">(E451/D451)*100</f>
        <v>2.25</v>
      </c>
      <c r="P451" s="8">
        <f t="shared" ref="P451:P514" si="43">E451/L451</f>
        <v>9</v>
      </c>
      <c r="Q451" t="str">
        <f t="shared" ref="Q451:Q514" si="44">LEFT(N451,(FIND("/",N451,1)-1))</f>
        <v>film &amp; video</v>
      </c>
      <c r="R451" t="str">
        <f t="shared" ref="R451:R514" si="45">RIGHT(N451,LEN(N451)-SEARCH("/",N451))</f>
        <v>animation</v>
      </c>
      <c r="S451" s="11">
        <f t="shared" ref="S451:S514" si="46">(J451/86400)+25569+(-5/24)</f>
        <v>41534.359780092593</v>
      </c>
      <c r="T451" s="11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1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1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1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2"/>
        <v>0</v>
      </c>
      <c r="P512" s="8" t="e">
        <f>E512/L512</f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48">(E515/D515)*100</f>
        <v>13.923999999999999</v>
      </c>
      <c r="P515" s="8">
        <f t="shared" ref="P515:P578" si="49">E515/L515</f>
        <v>102.38235294117646</v>
      </c>
      <c r="Q515" t="str">
        <f t="shared" ref="Q515:Q578" si="50">LEFT(N515,(FIND("/",N515,1)-1))</f>
        <v>film &amp; video</v>
      </c>
      <c r="R515" t="str">
        <f t="shared" ref="R515:R578" si="51">RIGHT(N515,LEN(N515)-SEARCH("/",N515))</f>
        <v>animation</v>
      </c>
      <c r="S515" s="11">
        <f t="shared" ref="S515:S578" si="52">(J515/86400)+25569+(-5/24)</f>
        <v>42552.445659722223</v>
      </c>
      <c r="T515" s="11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1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1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54">(E579/D579)*100</f>
        <v>0.2</v>
      </c>
      <c r="P579" s="8">
        <f t="shared" ref="P579:P642" si="55">E579/L579</f>
        <v>10</v>
      </c>
      <c r="Q579" t="str">
        <f t="shared" ref="Q579:Q642" si="56">LEFT(N579,(FIND("/",N579,1)-1))</f>
        <v>technology</v>
      </c>
      <c r="R579" t="str">
        <f t="shared" ref="R579:R642" si="57">RIGHT(N579,LEN(N579)-SEARCH("/",N579))</f>
        <v>web</v>
      </c>
      <c r="S579" s="11">
        <f t="shared" ref="S579:S642" si="58">(J579/86400)+25569+(-5/24)</f>
        <v>42450.380810185183</v>
      </c>
      <c r="T579" s="11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60">(E643/D643)*100</f>
        <v>119.16249999999999</v>
      </c>
      <c r="P643" s="8">
        <f t="shared" ref="P643:P706" si="61">E643/L643</f>
        <v>151.31746031746033</v>
      </c>
      <c r="Q643" t="str">
        <f t="shared" ref="Q643:Q706" si="62">LEFT(N643,(FIND("/",N643,1)-1))</f>
        <v>technology</v>
      </c>
      <c r="R643" t="str">
        <f t="shared" ref="R643:R706" si="63">RIGHT(N643,LEN(N643)-SEARCH("/",N643))</f>
        <v>wearables</v>
      </c>
      <c r="S643" s="11">
        <f t="shared" ref="S643:S706" si="64">(J643/86400)+25569+(-5/24)</f>
        <v>42199.361666666664</v>
      </c>
      <c r="T643" s="11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1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66">(E707/D707)*100</f>
        <v>0.97699999999999987</v>
      </c>
      <c r="P707" s="8">
        <f t="shared" ref="P707:P770" si="67">E707/L707</f>
        <v>195.4</v>
      </c>
      <c r="Q707" t="str">
        <f t="shared" ref="Q707:Q770" si="68">LEFT(N707,(FIND("/",N707,1)-1))</f>
        <v>technology</v>
      </c>
      <c r="R707" t="str">
        <f t="shared" ref="R707:R770" si="69">RIGHT(N707,LEN(N707)-SEARCH("/",N707))</f>
        <v>wearables</v>
      </c>
      <c r="S707" s="11">
        <f t="shared" ref="S707:S770" si="70">(J707/86400)+25569+(-5/24)</f>
        <v>42726.283310185179</v>
      </c>
      <c r="T707" s="11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1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72">(E771/D771)*100</f>
        <v>41.4</v>
      </c>
      <c r="P771" s="8">
        <f t="shared" ref="P771:P834" si="73">E771/L771</f>
        <v>31.846153846153847</v>
      </c>
      <c r="Q771" t="str">
        <f t="shared" ref="Q771:Q834" si="74">LEFT(N771,(FIND("/",N771,1)-1))</f>
        <v>publishing</v>
      </c>
      <c r="R771" t="str">
        <f t="shared" ref="R771:R834" si="75">RIGHT(N771,LEN(N771)-SEARCH("/",N771))</f>
        <v>fiction</v>
      </c>
      <c r="S771" s="11">
        <f t="shared" ref="S771:S834" si="76">(J771/86400)+25569+(-5/24)</f>
        <v>41604.788124999999</v>
      </c>
      <c r="T771" s="11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1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1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1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1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1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1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1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78">(E835/D835)*100</f>
        <v>101.66666666666666</v>
      </c>
      <c r="P835" s="8">
        <f t="shared" ref="P835:P898" si="79">E835/L835</f>
        <v>148.78048780487805</v>
      </c>
      <c r="Q835" t="str">
        <f t="shared" ref="Q835:Q898" si="80">LEFT(N835,(FIND("/",N835,1)-1))</f>
        <v>music</v>
      </c>
      <c r="R835" t="str">
        <f t="shared" ref="R835:R898" si="81">RIGHT(N835,LEN(N835)-SEARCH("/",N835))</f>
        <v>rock</v>
      </c>
      <c r="S835" s="11">
        <f t="shared" ref="S835:S898" si="82">(J835/86400)+25569+(-5/24)</f>
        <v>41718.669849537036</v>
      </c>
      <c r="T835" s="11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1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1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1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1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1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1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1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84">(E899/D899)*100</f>
        <v>0</v>
      </c>
      <c r="P899" s="8" t="e">
        <f t="shared" ref="P899:P962" si="85">E899/L899</f>
        <v>#DIV/0!</v>
      </c>
      <c r="Q899" t="str">
        <f t="shared" ref="Q899:Q962" si="86">LEFT(N899,(FIND("/",N899,1)-1))</f>
        <v>music</v>
      </c>
      <c r="R899" t="str">
        <f t="shared" ref="R899:R962" si="87">RIGHT(N899,LEN(N899)-SEARCH("/",N899))</f>
        <v>indie rock</v>
      </c>
      <c r="S899" s="11">
        <f t="shared" ref="S899:S962" si="88">(J899/86400)+25569+(-5/24)</f>
        <v>41211.480416666665</v>
      </c>
      <c r="T899" s="11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1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1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1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1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1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90">(E963/D963)*100</f>
        <v>42.188421052631583</v>
      </c>
      <c r="P963" s="8">
        <f t="shared" ref="P963:P1026" si="91">E963/L963</f>
        <v>364.35454545454547</v>
      </c>
      <c r="Q963" t="str">
        <f t="shared" ref="Q963:Q1026" si="92">LEFT(N963,(FIND("/",N963,1)-1))</f>
        <v>technology</v>
      </c>
      <c r="R963" t="str">
        <f t="shared" ref="R963:R1026" si="93">RIGHT(N963,LEN(N963)-SEARCH("/",N963))</f>
        <v>wearables</v>
      </c>
      <c r="S963" s="11">
        <f t="shared" ref="S963:S1026" si="94">(J963/86400)+25569+(-5/24)</f>
        <v>42740.485358796293</v>
      </c>
      <c r="T963" s="11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1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1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96">(E1027/D1027)*100</f>
        <v>109.92831428571431</v>
      </c>
      <c r="P1027" s="8">
        <f t="shared" ref="P1027:P1090" si="97">E1027/L1027</f>
        <v>71.848571428571432</v>
      </c>
      <c r="Q1027" t="str">
        <f t="shared" ref="Q1027:Q1090" si="98">LEFT(N1027,(FIND("/",N1027,1)-1))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(J1027/86400)+25569+(-5/24)</f>
        <v>42049.625428240739</v>
      </c>
      <c r="T1027" s="11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1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1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1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1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1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102">(E1091/D1091)*100</f>
        <v>7.8266666666666662</v>
      </c>
      <c r="P1091" s="8">
        <f t="shared" ref="P1091:P1154" si="103">E1091/L1091</f>
        <v>23.959183673469386</v>
      </c>
      <c r="Q1091" t="str">
        <f t="shared" ref="Q1091:Q1154" si="104">LEFT(N1091,(FIND("/",N1091,1)-1))</f>
        <v>games</v>
      </c>
      <c r="R1091" t="str">
        <f t="shared" ref="R1091:R1154" si="105">RIGHT(N1091,LEN(N1091)-SEARCH("/",N1091))</f>
        <v>video games</v>
      </c>
      <c r="S1091" s="11">
        <f t="shared" ref="S1091:S1154" si="106">(J1091/86400)+25569+(-5/24)</f>
        <v>42150.981192129628</v>
      </c>
      <c r="T1091" s="11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1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1">
        <f t="shared" si="10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108">(E1155/D1155)*100</f>
        <v>0.625</v>
      </c>
      <c r="P1155" s="8">
        <f t="shared" ref="P1155:P1218" si="109">E1155/L1155</f>
        <v>50</v>
      </c>
      <c r="Q1155" t="str">
        <f t="shared" ref="Q1155:Q1218" si="110">LEFT(N1155,(FIND("/",N1155,1)-1))</f>
        <v>food</v>
      </c>
      <c r="R1155" t="str">
        <f t="shared" ref="R1155:R1218" si="111">RIGHT(N1155,LEN(N1155)-SEARCH("/",N1155))</f>
        <v>food trucks</v>
      </c>
      <c r="S1155" s="11">
        <f t="shared" ref="S1155:S1218" si="112">(J1155/86400)+25569+(-5/24)</f>
        <v>42143.505844907406</v>
      </c>
      <c r="T1155" s="11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1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114">(E1219/D1219)*100</f>
        <v>102.60000000000001</v>
      </c>
      <c r="P1219" s="8">
        <f t="shared" ref="P1219:P1282" si="115">E1219/L1219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(J1219/86400)+25569+(-5/24)</f>
        <v>42535.6011574074</v>
      </c>
      <c r="T1219" s="11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1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1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1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1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1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120">(E1283/D1283)*100</f>
        <v>110.71428571428572</v>
      </c>
      <c r="P1283" s="8">
        <f t="shared" ref="P1283:P1346" si="121">E1283/L1283</f>
        <v>104.72972972972973</v>
      </c>
      <c r="Q1283" t="str">
        <f t="shared" ref="Q1283:Q1346" si="122">LEFT(N1283,(FIND("/",N1283,1)-1))</f>
        <v>music</v>
      </c>
      <c r="R1283" t="str">
        <f t="shared" ref="R1283:R1346" si="123">RIGHT(N1283,LEN(N1283)-SEARCH("/",N1283))</f>
        <v>rock</v>
      </c>
      <c r="S1283" s="11">
        <f t="shared" ref="S1283:S1346" si="124">(J1283/86400)+25569+(-5/24)</f>
        <v>41463.535138888888</v>
      </c>
      <c r="T1283" s="11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1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1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126">(E1347/D1347)*100</f>
        <v>125</v>
      </c>
      <c r="P1347" s="8">
        <f t="shared" ref="P1347:P1410" si="127">E1347/L1347</f>
        <v>53.571428571428569</v>
      </c>
      <c r="Q1347" t="str">
        <f t="shared" ref="Q1347:Q1410" si="128">LEFT(N1347,(FIND("/",N1347,1)-1))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(J1347/86400)+25569+(-5/24)</f>
        <v>41799.606006944443</v>
      </c>
      <c r="T1347" s="11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1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1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132">(E1411/D1411)*100</f>
        <v>0</v>
      </c>
      <c r="P1411" s="8" t="e">
        <f t="shared" ref="P1411:P1474" si="133">E1411/L1411</f>
        <v>#DIV/0!</v>
      </c>
      <c r="Q1411" t="str">
        <f t="shared" ref="Q1411:Q1474" si="134">LEFT(N1411,(FIND("/",N1411,1)-1))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(J1411/86400)+25569+(-5/24)</f>
        <v>41944.925173611111</v>
      </c>
      <c r="T1411" s="11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1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1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138">(E1475/D1475)*100</f>
        <v>120.51600000000001</v>
      </c>
      <c r="P1475" s="8">
        <f t="shared" ref="P1475:P1538" si="139">E1475/L1475</f>
        <v>38.462553191489363</v>
      </c>
      <c r="Q1475" t="str">
        <f t="shared" ref="Q1475:Q1538" si="140">LEFT(N1475,(FIND("/",N1475,1)-1))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(J1475/86400)+25569+(-5/24)</f>
        <v>40939.771284722221</v>
      </c>
      <c r="T1475" s="11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1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1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1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144">(E1539/D1539)*100</f>
        <v>179.9</v>
      </c>
      <c r="P1539" s="8">
        <f t="shared" ref="P1539:P1602" si="145">E1539/L1539</f>
        <v>96.375</v>
      </c>
      <c r="Q1539" t="str">
        <f t="shared" ref="Q1539:Q1602" si="146">LEFT(N1539,(FIND("/",N1539,1)-1))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(J1539/86400)+25569+(-5/24)</f>
        <v>42552.106793981475</v>
      </c>
      <c r="T1539" s="11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1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1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1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1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50">(E1603/D1603)*100</f>
        <v>108.2492</v>
      </c>
      <c r="P1603" s="8">
        <f t="shared" ref="P1603:P1666" si="151">E1603/L1603</f>
        <v>48.325535714285714</v>
      </c>
      <c r="Q1603" t="str">
        <f t="shared" ref="Q1603:Q1666" si="152">LEFT(N1603,(FIND("/",N1603,1)-1))</f>
        <v>music</v>
      </c>
      <c r="R1603" t="str">
        <f t="shared" ref="R1603:R1666" si="153">RIGHT(N1603,LEN(N1603)-SEARCH("/",N1603))</f>
        <v>rock</v>
      </c>
      <c r="S1603" s="11">
        <f t="shared" ref="S1603:S1666" si="154">(J1603/86400)+25569+(-5/24)</f>
        <v>40637.884641203702</v>
      </c>
      <c r="T1603" s="11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1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1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56">(E1667/D1667)*100</f>
        <v>119.45714285714286</v>
      </c>
      <c r="P1667" s="8">
        <f t="shared" ref="P1667:P1730" si="157">E1667/L1667</f>
        <v>44.956989247311824</v>
      </c>
      <c r="Q1667" t="str">
        <f t="shared" ref="Q1667:Q1730" si="158">LEFT(N1667,(FIND("/",N1667,1)-1))</f>
        <v>music</v>
      </c>
      <c r="R1667" t="str">
        <f t="shared" ref="R1667:R1730" si="159">RIGHT(N1667,LEN(N1667)-SEARCH("/",N1667))</f>
        <v>pop</v>
      </c>
      <c r="S1667" s="11">
        <f t="shared" ref="S1667:S1730" si="160">(J1667/86400)+25569+(-5/24)</f>
        <v>40564.441122685181</v>
      </c>
      <c r="T1667" s="11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1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1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62">(E1731/D1731)*100</f>
        <v>0</v>
      </c>
      <c r="P1731" s="8" t="e">
        <f t="shared" ref="P1731:P1794" si="163">E1731/L1731</f>
        <v>#DIV/0!</v>
      </c>
      <c r="Q1731" t="str">
        <f t="shared" ref="Q1731:Q1794" si="164">LEFT(N1731,(FIND("/",N1731,1)-1))</f>
        <v>music</v>
      </c>
      <c r="R1731" t="str">
        <f t="shared" ref="R1731:R1794" si="165">RIGHT(N1731,LEN(N1731)-SEARCH("/",N1731))</f>
        <v>faith</v>
      </c>
      <c r="S1731" s="11">
        <f t="shared" ref="S1731:S1794" si="166">(J1731/86400)+25569+(-5/24)</f>
        <v>42470.843819444439</v>
      </c>
      <c r="T1731" s="11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1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1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68">(E1795/D1795)*100</f>
        <v>1.3333333333333335</v>
      </c>
      <c r="P1795" s="8">
        <f t="shared" ref="P1795:P1858" si="169">E1795/L1795</f>
        <v>20</v>
      </c>
      <c r="Q1795" t="str">
        <f t="shared" ref="Q1795:Q1858" si="170">LEFT(N1795,(FIND("/",N1795,1)-1))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(J1795/86400)+25569+(-5/24)</f>
        <v>41940.683333333327</v>
      </c>
      <c r="T1795" s="11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1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74">(E1859/D1859)*100</f>
        <v>100</v>
      </c>
      <c r="P1859" s="8">
        <f t="shared" ref="P1859:P1922" si="175">E1859/L1859</f>
        <v>136.36363636363637</v>
      </c>
      <c r="Q1859" t="str">
        <f t="shared" ref="Q1859:Q1922" si="176">LEFT(N1859,(FIND("/",N1859,1)-1))</f>
        <v>music</v>
      </c>
      <c r="R1859" t="str">
        <f t="shared" ref="R1859:R1922" si="177">RIGHT(N1859,LEN(N1859)-SEARCH("/",N1859))</f>
        <v>rock</v>
      </c>
      <c r="S1859" s="11">
        <f t="shared" ref="S1859:S1922" si="178">(J1859/86400)+25569+(-5/24)</f>
        <v>41864.560335648144</v>
      </c>
      <c r="T1859" s="11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1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1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80">(E1923/D1923)*100</f>
        <v>136.80000000000001</v>
      </c>
      <c r="P1923" s="8">
        <f t="shared" ref="P1923:P1986" si="181">E1923/L1923</f>
        <v>54</v>
      </c>
      <c r="Q1923" t="str">
        <f t="shared" ref="Q1923:Q1986" si="182">LEFT(N1923,(FIND("/",N1923,1)-1))</f>
        <v>music</v>
      </c>
      <c r="R1923" t="str">
        <f t="shared" ref="R1923:R1986" si="183">RIGHT(N1923,LEN(N1923)-SEARCH("/",N1923))</f>
        <v>indie rock</v>
      </c>
      <c r="S1923" s="11">
        <f t="shared" ref="S1923:S1986" si="184">(J1923/86400)+25569+(-5/24)</f>
        <v>41074.013229166667</v>
      </c>
      <c r="T1923" s="11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1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1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1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86">(E1987/D1987)*100</f>
        <v>3.1875</v>
      </c>
      <c r="P1987" s="8">
        <f t="shared" ref="P1987:P2050" si="187">E1987/L1987</f>
        <v>12.75</v>
      </c>
      <c r="Q1987" t="str">
        <f t="shared" ref="Q1987:Q2050" si="188">LEFT(N1987,(FIND("/",N1987,1)-1))</f>
        <v>photography</v>
      </c>
      <c r="R1987" t="str">
        <f t="shared" ref="R1987:R2050" si="189">RIGHT(N1987,LEN(N1987)-SEARCH("/",N1987))</f>
        <v>people</v>
      </c>
      <c r="S1987" s="11">
        <f t="shared" ref="S1987:S2050" si="190">(J1987/86400)+25569+(-5/24)</f>
        <v>42555.490405092591</v>
      </c>
      <c r="T1987" s="11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1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1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1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92">(E2051/D2051)*100</f>
        <v>120.19070000000001</v>
      </c>
      <c r="P2051" s="8">
        <f t="shared" ref="P2051:P2114" si="193">E2051/L2051</f>
        <v>80.991037735849048</v>
      </c>
      <c r="Q2051" t="str">
        <f t="shared" ref="Q2051:Q2114" si="194">LEFT(N2051,(FIND("/",N2051,1)-1))</f>
        <v>technology</v>
      </c>
      <c r="R2051" t="str">
        <f t="shared" ref="R2051:R2114" si="195">RIGHT(N2051,LEN(N2051)-SEARCH("/",N2051))</f>
        <v>hardware</v>
      </c>
      <c r="S2051" s="11">
        <f t="shared" ref="S2051:S2114" si="196">(J2051/86400)+25569+(-5/24)</f>
        <v>41575.319016203699</v>
      </c>
      <c r="T2051" s="11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1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1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98">(E2115/D2115)*100</f>
        <v>104.85714285714285</v>
      </c>
      <c r="P2115" s="8">
        <f t="shared" ref="P2115:P2178" si="199">E2115/L2115</f>
        <v>68.598130841121488</v>
      </c>
      <c r="Q2115" t="str">
        <f t="shared" ref="Q2115:Q2178" si="200">LEFT(N2115,(FIND("/",N2115,1)-1))</f>
        <v>music</v>
      </c>
      <c r="R2115" t="str">
        <f t="shared" ref="R2115:R2178" si="201">RIGHT(N2115,LEN(N2115)-SEARCH("/",N2115))</f>
        <v>indie rock</v>
      </c>
      <c r="S2115" s="11">
        <f t="shared" ref="S2115:S2178" si="202">(J2115/86400)+25569+(-5/24)</f>
        <v>41870.657129629624</v>
      </c>
      <c r="T2115" s="11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204">(E2179/D2179)*100</f>
        <v>100.12</v>
      </c>
      <c r="P2179" s="8">
        <f t="shared" ref="P2179:P2242" si="205">E2179/L2179</f>
        <v>65.868421052631575</v>
      </c>
      <c r="Q2179" t="str">
        <f t="shared" ref="Q2179:Q2242" si="206">LEFT(N2179,(FIND("/",N2179,1)-1))</f>
        <v>music</v>
      </c>
      <c r="R2179" t="str">
        <f t="shared" ref="R2179:R2242" si="207">RIGHT(N2179,LEN(N2179)-SEARCH("/",N2179))</f>
        <v>rock</v>
      </c>
      <c r="S2179" s="11">
        <f t="shared" ref="S2179:S2242" si="208">(J2179/86400)+25569+(-5/24)</f>
        <v>42502.042442129627</v>
      </c>
      <c r="T2179" s="11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1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1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210">(E2243/D2243)*100</f>
        <v>806.4</v>
      </c>
      <c r="P2243" s="8">
        <f t="shared" ref="P2243:P2306" si="211">E2243/L2243</f>
        <v>49.472392638036808</v>
      </c>
      <c r="Q2243" t="str">
        <f t="shared" ref="Q2243:Q2306" si="212">LEFT(N2243,(FIND("/",N2243,1)-1))</f>
        <v>games</v>
      </c>
      <c r="R2243" t="str">
        <f t="shared" ref="R2243:R2306" si="213">RIGHT(N2243,LEN(N2243)-SEARCH("/",N2243))</f>
        <v>tabletop games</v>
      </c>
      <c r="S2243" s="11">
        <f t="shared" ref="S2243:S2306" si="214">(J2243/86400)+25569+(-5/24)</f>
        <v>42766.619212962956</v>
      </c>
      <c r="T2243" s="11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1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1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1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216">(E2307/D2307)*100</f>
        <v>101.22777777777779</v>
      </c>
      <c r="P2307" s="8">
        <f t="shared" ref="P2307:P2370" si="217">E2307/L2307</f>
        <v>109.10778443113773</v>
      </c>
      <c r="Q2307" t="str">
        <f t="shared" ref="Q2307:Q2370" si="218">LEFT(N2307,(FIND("/",N2307,1)-1))</f>
        <v>music</v>
      </c>
      <c r="R2307" t="str">
        <f t="shared" ref="R2307:R2370" si="219">RIGHT(N2307,LEN(N2307)-SEARCH("/",N2307))</f>
        <v>indie rock</v>
      </c>
      <c r="S2307" s="11">
        <f t="shared" ref="S2307:S2370" si="220">(J2307/86400)+25569+(-5/24)</f>
        <v>41834.486944444441</v>
      </c>
      <c r="T2307" s="11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1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1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222">(E2371/D2371)*100</f>
        <v>0</v>
      </c>
      <c r="P2371" s="8" t="e">
        <f t="shared" ref="P2371:P2434" si="223">E2371/L2371</f>
        <v>#DIV/0!</v>
      </c>
      <c r="Q2371" t="str">
        <f t="shared" ref="Q2371:Q2434" si="224">LEFT(N2371,(FIND("/",N2371,1)-1))</f>
        <v>technology</v>
      </c>
      <c r="R2371" t="str">
        <f t="shared" ref="R2371:R2434" si="225">RIGHT(N2371,LEN(N2371)-SEARCH("/",N2371))</f>
        <v>web</v>
      </c>
      <c r="S2371" s="11">
        <f t="shared" ref="S2371:S2434" si="226">(J2371/86400)+25569+(-5/24)</f>
        <v>42380.60429398148</v>
      </c>
      <c r="T2371" s="11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1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228">(E2435/D2435)*100</f>
        <v>0</v>
      </c>
      <c r="P2435" s="8" t="e">
        <f t="shared" ref="P2435:P2498" si="229">E2435/L2435</f>
        <v>#DIV/0!</v>
      </c>
      <c r="Q2435" t="str">
        <f t="shared" ref="Q2435:Q2498" si="230">LEFT(N2435,(FIND("/",N2435,1)-1))</f>
        <v>food</v>
      </c>
      <c r="R2435" t="str">
        <f t="shared" ref="R2435:R2498" si="231">RIGHT(N2435,LEN(N2435)-SEARCH("/",N2435))</f>
        <v>food trucks</v>
      </c>
      <c r="S2435" s="11">
        <f t="shared" ref="S2435:S2498" si="232">(J2435/86400)+25569+(-5/24)</f>
        <v>42397.691469907404</v>
      </c>
      <c r="T2435" s="11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1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1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1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234">(E2499/D2499)*100</f>
        <v>112.7715</v>
      </c>
      <c r="P2499" s="8">
        <f t="shared" ref="P2499:P2562" si="235">E2499/L2499</f>
        <v>80.551071428571419</v>
      </c>
      <c r="Q2499" t="str">
        <f t="shared" ref="Q2499:Q2562" si="236">LEFT(N2499,(FIND("/",N2499,1)-1))</f>
        <v>music</v>
      </c>
      <c r="R2499" t="str">
        <f t="shared" ref="R2499:R2562" si="237">RIGHT(N2499,LEN(N2499)-SEARCH("/",N2499))</f>
        <v>indie rock</v>
      </c>
      <c r="S2499" s="11">
        <f t="shared" ref="S2499:S2562" si="238">(J2499/86400)+25569+(-5/24)</f>
        <v>40730.670578703699</v>
      </c>
      <c r="T2499" s="11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1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1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1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1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1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240">(E2563/D2563)*100</f>
        <v>0</v>
      </c>
      <c r="P2563" s="8" t="e">
        <f t="shared" ref="P2563:P2626" si="241">E2563/L2563</f>
        <v>#DIV/0!</v>
      </c>
      <c r="Q2563" t="str">
        <f t="shared" ref="Q2563:Q2626" si="242">LEFT(N2563,(FIND("/",N2563,1)-1))</f>
        <v>food</v>
      </c>
      <c r="R2563" t="str">
        <f t="shared" ref="R2563:R2626" si="243">RIGHT(N2563,LEN(N2563)-SEARCH("/",N2563))</f>
        <v>food trucks</v>
      </c>
      <c r="S2563" s="11">
        <f t="shared" ref="S2563:S2626" si="244">(J2563/86400)+25569+(-5/24)</f>
        <v>42260.320474537039</v>
      </c>
      <c r="T2563" s="11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1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1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1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246">(E2627/D2627)*100</f>
        <v>956</v>
      </c>
      <c r="P2627" s="8">
        <f t="shared" ref="P2627:P2690" si="247">E2627/L2627</f>
        <v>27.576923076923077</v>
      </c>
      <c r="Q2627" t="str">
        <f t="shared" ref="Q2627:Q2690" si="248">LEFT(N2627,(FIND("/",N2627,1)-1))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(J2627/86400)+25569+(-5/24)</f>
        <v>42658.601944444446</v>
      </c>
      <c r="T2627" s="11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1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1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1">
        <f t="shared" si="25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1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252">(E2691/D2691)*100</f>
        <v>2.8571428571428571E-3</v>
      </c>
      <c r="P2691" s="8">
        <f t="shared" ref="P2691:P2754" si="253">E2691/L2691</f>
        <v>1</v>
      </c>
      <c r="Q2691" t="str">
        <f t="shared" ref="Q2691:Q2754" si="254">LEFT(N2691,(FIND("/",N2691,1)-1))</f>
        <v>food</v>
      </c>
      <c r="R2691" t="str">
        <f t="shared" ref="R2691:R2754" si="255">RIGHT(N2691,LEN(N2691)-SEARCH("/",N2691))</f>
        <v>food trucks</v>
      </c>
      <c r="S2691" s="11">
        <f t="shared" ref="S2691:S2754" si="256">(J2691/86400)+25569+(-5/24)</f>
        <v>42551.75335648148</v>
      </c>
      <c r="T2691" s="11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1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1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1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1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1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258">(E2755/D2755)*100</f>
        <v>19</v>
      </c>
      <c r="P2755" s="8">
        <f t="shared" ref="P2755:P2818" si="259">E2755/L2755</f>
        <v>47.5</v>
      </c>
      <c r="Q2755" t="str">
        <f t="shared" ref="Q2755:Q2818" si="260">LEFT(N2755,(FIND("/",N2755,1)-1))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(J2755/86400)+25569+(-5/24)</f>
        <v>41117.692395833328</v>
      </c>
      <c r="T2755" s="11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1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1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264">(E2819/D2819)*100</f>
        <v>130</v>
      </c>
      <c r="P2819" s="8">
        <f t="shared" ref="P2819:P2882" si="265">E2819/L2819</f>
        <v>23.636363636363637</v>
      </c>
      <c r="Q2819" t="str">
        <f t="shared" ref="Q2819:Q2882" si="266">LEFT(N2819,(FIND("/",N2819,1)-1))</f>
        <v>theater</v>
      </c>
      <c r="R2819" t="str">
        <f t="shared" ref="R2819:R2882" si="267">RIGHT(N2819,LEN(N2819)-SEARCH("/",N2819))</f>
        <v>plays</v>
      </c>
      <c r="S2819" s="11">
        <f t="shared" ref="S2819:S2882" si="268">(J2819/86400)+25569+(-5/24)</f>
        <v>42023.42664351852</v>
      </c>
      <c r="T2819" s="11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1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270">(E2883/D2883)*100</f>
        <v>0</v>
      </c>
      <c r="P2883" s="8" t="e">
        <f t="shared" ref="P2883:P2946" si="271">E2883/L2883</f>
        <v>#DIV/0!</v>
      </c>
      <c r="Q2883" t="str">
        <f t="shared" ref="Q2883:Q2946" si="272">LEFT(N2883,(FIND("/",N2883,1)-1))</f>
        <v>theater</v>
      </c>
      <c r="R2883" t="str">
        <f t="shared" ref="R2883:R2946" si="273">RIGHT(N2883,LEN(N2883)-SEARCH("/",N2883))</f>
        <v>plays</v>
      </c>
      <c r="S2883" s="11">
        <f t="shared" ref="S2883:S2946" si="274">(J2883/86400)+25569+(-5/24)</f>
        <v>41916.389305555553</v>
      </c>
      <c r="T2883" s="11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276">(E2947/D2947)*100</f>
        <v>0</v>
      </c>
      <c r="P2947" s="8" t="e">
        <f t="shared" ref="P2947:P3010" si="277">E2947/L2947</f>
        <v>#DIV/0!</v>
      </c>
      <c r="Q2947" t="str">
        <f t="shared" ref="Q2947:Q3010" si="278">LEFT(N2947,(FIND("/",N2947,1)-1))</f>
        <v>theater</v>
      </c>
      <c r="R2947" t="str">
        <f t="shared" ref="R2947:R3010" si="279">RIGHT(N2947,LEN(N2947)-SEARCH("/",N2947))</f>
        <v>spaces</v>
      </c>
      <c r="S2947" s="11">
        <f t="shared" ref="S2947:S3010" si="280">(J2947/86400)+25569+(-5/24)</f>
        <v>42117.931250000001</v>
      </c>
      <c r="T2947" s="11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282">(E3011/D3011)*100</f>
        <v>119.756</v>
      </c>
      <c r="P3011" s="8">
        <f t="shared" ref="P3011:P3074" si="283">E3011/L3011</f>
        <v>233.8984375</v>
      </c>
      <c r="Q3011" t="str">
        <f t="shared" ref="Q3011:Q3074" si="284">LEFT(N3011,(FIND("/",N3011,1)-1))</f>
        <v>theater</v>
      </c>
      <c r="R3011" t="str">
        <f t="shared" ref="R3011:R3074" si="285">RIGHT(N3011,LEN(N3011)-SEARCH("/",N3011))</f>
        <v>spaces</v>
      </c>
      <c r="S3011" s="11">
        <f t="shared" ref="S3011:S3074" si="286">(J3011/86400)+25569+(-5/24)</f>
        <v>41939.361574074072</v>
      </c>
      <c r="T3011" s="11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1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1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288">(E3075/D3075)*100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LEFT(N3075,(FIND("/",N3075,1)-1))</f>
        <v>theater</v>
      </c>
      <c r="R3075" t="str">
        <f t="shared" ref="R3075:R3138" si="291">RIGHT(N3075,LEN(N3075)-SEARCH("/",N3075))</f>
        <v>spaces</v>
      </c>
      <c r="S3075" s="11">
        <f t="shared" ref="S3075:S3138" si="292">(J3075/86400)+25569+(-5/24)</f>
        <v>42111.475694444445</v>
      </c>
      <c r="T3075" s="11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1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1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294">(E3139/D3139)*100</f>
        <v>3.3333333333333335</v>
      </c>
      <c r="P3139" s="8">
        <f t="shared" ref="P3139:P3202" si="295">E3139/L3139</f>
        <v>50</v>
      </c>
      <c r="Q3139" t="str">
        <f t="shared" ref="Q3139:Q3202" si="296">LEFT(N3139,(FIND("/",N3139,1)-1))</f>
        <v>theater</v>
      </c>
      <c r="R3139" t="str">
        <f t="shared" ref="R3139:R3202" si="297">RIGHT(N3139,LEN(N3139)-SEARCH("/",N3139))</f>
        <v>plays</v>
      </c>
      <c r="S3139" s="11">
        <f t="shared" ref="S3139:S3202" si="298">(J3139/86400)+25569+(-5/24)</f>
        <v>42807.676724537036</v>
      </c>
      <c r="T3139" s="11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1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1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300">(E3203/D3203)*100</f>
        <v>1.25</v>
      </c>
      <c r="P3203" s="8">
        <f t="shared" ref="P3203:P3266" si="301">E3203/L3203</f>
        <v>12.5</v>
      </c>
      <c r="Q3203" t="str">
        <f t="shared" ref="Q3203:Q3266" si="302">LEFT(N3203,(FIND("/",N3203,1)-1))</f>
        <v>theater</v>
      </c>
      <c r="R3203" t="str">
        <f t="shared" ref="R3203:R3266" si="303">RIGHT(N3203,LEN(N3203)-SEARCH("/",N3203))</f>
        <v>musical</v>
      </c>
      <c r="S3203" s="11">
        <f t="shared" ref="S3203:S3266" si="304">(J3203/86400)+25569+(-5/24)</f>
        <v>41861.558761574073</v>
      </c>
      <c r="T3203" s="11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1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1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1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306">(E3267/D3267)*100</f>
        <v>164</v>
      </c>
      <c r="P3267" s="8">
        <f t="shared" ref="P3267:P3330" si="307">E3267/L3267</f>
        <v>70.285714285714292</v>
      </c>
      <c r="Q3267" t="str">
        <f t="shared" ref="Q3267:Q3330" si="308">LEFT(N3267,(FIND("/",N3267,1)-1))</f>
        <v>theater</v>
      </c>
      <c r="R3267" t="str">
        <f t="shared" ref="R3267:R3330" si="309">RIGHT(N3267,LEN(N3267)-SEARCH("/",N3267))</f>
        <v>plays</v>
      </c>
      <c r="S3267" s="11">
        <f t="shared" ref="S3267:S3330" si="310">(J3267/86400)+25569+(-5/24)</f>
        <v>42311.503645833327</v>
      </c>
      <c r="T3267" s="11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1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312">(E3331/D3331)*100</f>
        <v>116.8</v>
      </c>
      <c r="P3331" s="8">
        <f t="shared" ref="P3331:P3394" si="313">E3331/L3331</f>
        <v>44.92307692307692</v>
      </c>
      <c r="Q3331" t="str">
        <f t="shared" ref="Q3331:Q3394" si="314">LEFT(N3331,(FIND("/",N3331,1)-1))</f>
        <v>theater</v>
      </c>
      <c r="R3331" t="str">
        <f t="shared" ref="R3331:R3394" si="315">RIGHT(N3331,LEN(N3331)-SEARCH("/",N3331))</f>
        <v>plays</v>
      </c>
      <c r="S3331" s="11">
        <f t="shared" ref="S3331:S3394" si="316">(J3331/86400)+25569+(-5/24)</f>
        <v>41837.114675925921</v>
      </c>
      <c r="T3331" s="11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1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318">(E3395/D3395)*100</f>
        <v>105.80000000000001</v>
      </c>
      <c r="P3395" s="8">
        <f t="shared" ref="P3395:P3458" si="319">E3395/L3395</f>
        <v>36.06818181818182</v>
      </c>
      <c r="Q3395" t="str">
        <f t="shared" ref="Q3395:Q3458" si="320">LEFT(N3395,(FIND("/",N3395,1)-1))</f>
        <v>theater</v>
      </c>
      <c r="R3395" t="str">
        <f t="shared" ref="R3395:R3458" si="321">RIGHT(N3395,LEN(N3395)-SEARCH("/",N3395))</f>
        <v>plays</v>
      </c>
      <c r="S3395" s="11">
        <f t="shared" ref="S3395:S3458" si="322">(J3395/86400)+25569+(-5/24)</f>
        <v>41923.713310185187</v>
      </c>
      <c r="T3395" s="11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1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1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1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1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324">(E3459/D3459)*100</f>
        <v>140.19999999999999</v>
      </c>
      <c r="P3459" s="8">
        <f t="shared" ref="P3459:P3522" si="325">E3459/L3459</f>
        <v>50.981818181818184</v>
      </c>
      <c r="Q3459" t="str">
        <f t="shared" ref="Q3459:Q3522" si="326">LEFT(N3459,(FIND("/",N3459,1)-1))</f>
        <v>theater</v>
      </c>
      <c r="R3459" t="str">
        <f t="shared" ref="R3459:R3522" si="327">RIGHT(N3459,LEN(N3459)-SEARCH("/",N3459))</f>
        <v>plays</v>
      </c>
      <c r="S3459" s="11">
        <f t="shared" ref="S3459:S3522" si="328">(J3459/86400)+25569+(-5/24)</f>
        <v>42016.498344907406</v>
      </c>
      <c r="T3459" s="11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1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1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330">(E3523/D3523)*100</f>
        <v>169.42857142857144</v>
      </c>
      <c r="P3523" s="8">
        <f t="shared" ref="P3523:P3586" si="331">E3523/L3523</f>
        <v>45.615384615384613</v>
      </c>
      <c r="Q3523" t="str">
        <f t="shared" ref="Q3523:Q3586" si="332">LEFT(N3523,(FIND("/",N3523,1)-1))</f>
        <v>theater</v>
      </c>
      <c r="R3523" t="str">
        <f t="shared" ref="R3523:R3586" si="333">RIGHT(N3523,LEN(N3523)-SEARCH("/",N3523))</f>
        <v>plays</v>
      </c>
      <c r="S3523" s="11">
        <f t="shared" ref="S3523:S3586" si="334">(J3523/86400)+25569+(-5/24)</f>
        <v>41881.153009259258</v>
      </c>
      <c r="T3523" s="11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336">(E3587/D3587)*100</f>
        <v>119.11764705882352</v>
      </c>
      <c r="P3587" s="8">
        <f t="shared" ref="P3587:P3650" si="337">E3587/L3587</f>
        <v>176.08695652173913</v>
      </c>
      <c r="Q3587" t="str">
        <f t="shared" ref="Q3587:Q3650" si="338">LEFT(N3587,(FIND("/",N3587,1)-1))</f>
        <v>theater</v>
      </c>
      <c r="R3587" t="str">
        <f t="shared" ref="R3587:R3650" si="339">RIGHT(N3587,LEN(N3587)-SEARCH("/",N3587))</f>
        <v>plays</v>
      </c>
      <c r="S3587" s="11">
        <f t="shared" ref="S3587:S3650" si="340">(J3587/86400)+25569+(-5/24)</f>
        <v>41964.507986111108</v>
      </c>
      <c r="T3587" s="11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1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1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342">(E3651/D3651)*100</f>
        <v>104</v>
      </c>
      <c r="P3651" s="8">
        <f t="shared" ref="P3651:P3714" si="343">E3651/L3651</f>
        <v>97.5</v>
      </c>
      <c r="Q3651" t="str">
        <f t="shared" ref="Q3651:Q3714" si="344">LEFT(N3651,(FIND("/",N3651,1)-1))</f>
        <v>theater</v>
      </c>
      <c r="R3651" t="str">
        <f t="shared" ref="R3651:R3714" si="345">RIGHT(N3651,LEN(N3651)-SEARCH("/",N3651))</f>
        <v>plays</v>
      </c>
      <c r="S3651" s="11">
        <f t="shared" ref="S3651:S3714" si="346">(J3651/86400)+25569+(-5/24)</f>
        <v>41780.504560185182</v>
      </c>
      <c r="T3651" s="11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1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1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1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348">(E3715/D3715)*100</f>
        <v>101.49999999999999</v>
      </c>
      <c r="P3715" s="8">
        <f t="shared" ref="P3715:P3778" si="349">E3715/L3715</f>
        <v>106.84210526315789</v>
      </c>
      <c r="Q3715" t="str">
        <f t="shared" ref="Q3715:Q3778" si="350">LEFT(N3715,(FIND("/",N3715,1)-1))</f>
        <v>theater</v>
      </c>
      <c r="R3715" t="str">
        <f t="shared" ref="R3715:R3778" si="351">RIGHT(N3715,LEN(N3715)-SEARCH("/",N3715))</f>
        <v>plays</v>
      </c>
      <c r="S3715" s="11">
        <f t="shared" ref="S3715:S3778" si="352">(J3715/86400)+25569+(-5/24)</f>
        <v>42505.529699074068</v>
      </c>
      <c r="T3715" s="11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1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1">
        <f t="shared" si="35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354">(E3779/D3779)*100</f>
        <v>143.19999999999999</v>
      </c>
      <c r="P3779" s="8">
        <f t="shared" ref="P3779:P3842" si="355">E3779/L3779</f>
        <v>48.542372881355931</v>
      </c>
      <c r="Q3779" t="str">
        <f t="shared" ref="Q3779:Q3842" si="356">LEFT(N3779,(FIND("/",N3779,1)-1))</f>
        <v>theater</v>
      </c>
      <c r="R3779" t="str">
        <f t="shared" ref="R3779:R3842" si="357">RIGHT(N3779,LEN(N3779)-SEARCH("/",N3779))</f>
        <v>musical</v>
      </c>
      <c r="S3779" s="11">
        <f t="shared" ref="S3779:S3842" si="358">(J3779/86400)+25569+(-5/24)</f>
        <v>41886.903020833335</v>
      </c>
      <c r="T3779" s="11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1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1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360">(E3843/D3843)*100</f>
        <v>8.7200000000000006</v>
      </c>
      <c r="P3843" s="8">
        <f t="shared" ref="P3843:P3906" si="361">E3843/L3843</f>
        <v>25.647058823529413</v>
      </c>
      <c r="Q3843" t="str">
        <f t="shared" ref="Q3843:Q3906" si="362">LEFT(N3843,(FIND("/",N3843,1)-1))</f>
        <v>theater</v>
      </c>
      <c r="R3843" t="str">
        <f t="shared" ref="R3843:R3906" si="363">RIGHT(N3843,LEN(N3843)-SEARCH("/",N3843))</f>
        <v>plays</v>
      </c>
      <c r="S3843" s="11">
        <f t="shared" ref="S3843:S3906" si="364">(J3843/86400)+25569+(-5/24)</f>
        <v>41780.57739583333</v>
      </c>
      <c r="T3843" s="11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1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1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1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366">(E3907/D3907)*100</f>
        <v>11.533333333333333</v>
      </c>
      <c r="P3907" s="8">
        <f t="shared" ref="P3907:P3970" si="367">E3907/L3907</f>
        <v>24.714285714285715</v>
      </c>
      <c r="Q3907" t="str">
        <f t="shared" ref="Q3907:Q3970" si="368">LEFT(N3907,(FIND("/",N3907,1)-1))</f>
        <v>theater</v>
      </c>
      <c r="R3907" t="str">
        <f t="shared" ref="R3907:R3970" si="369">RIGHT(N3907,LEN(N3907)-SEARCH("/",N3907))</f>
        <v>plays</v>
      </c>
      <c r="S3907" s="11">
        <f t="shared" ref="S3907:S3970" si="370">(J3907/86400)+25569+(-5/24)</f>
        <v>42124.415543981479</v>
      </c>
      <c r="T3907" s="11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1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1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372">(E3971/D3971)*100</f>
        <v>7.4690265486725664</v>
      </c>
      <c r="P3971" s="8">
        <f t="shared" ref="P3971:P4034" si="373">E3971/L3971</f>
        <v>35.166666666666664</v>
      </c>
      <c r="Q3971" t="str">
        <f t="shared" ref="Q3971:Q4034" si="374">LEFT(N3971,(FIND("/",N3971,1)-1))</f>
        <v>theater</v>
      </c>
      <c r="R3971" t="str">
        <f t="shared" ref="R3971:R4034" si="375">RIGHT(N3971,LEN(N3971)-SEARCH("/",N3971))</f>
        <v>plays</v>
      </c>
      <c r="S3971" s="11">
        <f t="shared" ref="S3971:S4034" si="376">(J3971/86400)+25569+(-5/24)</f>
        <v>42601.646365740737</v>
      </c>
      <c r="T3971" s="11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378">(E4035/D4035)*100</f>
        <v>25.698702928870294</v>
      </c>
      <c r="P4035" s="8">
        <f t="shared" ref="P4035:P4098" si="379">E4035/L4035</f>
        <v>65.340319148936175</v>
      </c>
      <c r="Q4035" t="str">
        <f t="shared" ref="Q4035:Q4098" si="380">LEFT(N4035,(FIND("/",N4035,1)-1))</f>
        <v>theater</v>
      </c>
      <c r="R4035" t="str">
        <f t="shared" ref="R4035:R4098" si="381">RIGHT(N4035,LEN(N4035)-SEARCH("/",N4035))</f>
        <v>plays</v>
      </c>
      <c r="S4035" s="11">
        <f t="shared" ref="S4035:S4098" si="382">(J4035/86400)+25569+(-5/24)</f>
        <v>42614.06046296296</v>
      </c>
      <c r="T4035" s="11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1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1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1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384">(E4099/D4099)*100</f>
        <v>0</v>
      </c>
      <c r="P4099" s="8" t="e">
        <f t="shared" ref="P4099:P4115" si="385">E4099/L4099</f>
        <v>#DIV/0!</v>
      </c>
      <c r="Q4099" t="str">
        <f t="shared" ref="Q4099:Q4115" si="386">LEFT(N4099,(FIND("/",N4099,1)-1))</f>
        <v>theater</v>
      </c>
      <c r="R4099" t="str">
        <f t="shared" ref="R4099:R4115" si="387">RIGHT(N4099,LEN(N4099)-SEARCH("/",N4099))</f>
        <v>plays</v>
      </c>
      <c r="S4099" s="11">
        <f t="shared" ref="S4099:S4115" si="388">(J4099/86400)+25569+(-5/24)</f>
        <v>42344.616168981483</v>
      </c>
      <c r="T4099" s="11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4115" xr:uid="{B84611D3-B3C2-4EE1-ADD8-3772D771083F}"/>
  <conditionalFormatting sqref="F2:F4115">
    <cfRule type="containsText" dxfId="3" priority="7" operator="containsText" text="live">
      <formula>NOT(ISERROR(SEARCH("live",F2)))</formula>
    </cfRule>
    <cfRule type="containsText" dxfId="2" priority="8" operator="containsText" text="canceled">
      <formula>NOT(ISERROR(SEARCH("canceled",F2)))</formula>
    </cfRule>
    <cfRule type="containsText" dxfId="1" priority="9" operator="containsText" text="failed">
      <formula>NOT(ISERROR(SEARCH("failed",F2)))</formula>
    </cfRule>
    <cfRule type="containsText" dxfId="0" priority="10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98409-CF54-468B-AEFA-29E7A61AEC43}">
  <sheetPr codeName="Sheet2"/>
  <dimension ref="A1:F14"/>
  <sheetViews>
    <sheetView workbookViewId="0">
      <selection activeCell="E11" sqref="E11"/>
    </sheetView>
  </sheetViews>
  <sheetFormatPr defaultRowHeight="14.4" x14ac:dyDescent="0.3"/>
  <cols>
    <col min="1" max="1" width="12.88671875" bestFit="1" customWidth="1"/>
    <col min="2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8320</v>
      </c>
    </row>
    <row r="3" spans="1:6" x14ac:dyDescent="0.3">
      <c r="A3" s="9" t="s">
        <v>8321</v>
      </c>
      <c r="B3" s="9" t="s">
        <v>8218</v>
      </c>
    </row>
    <row r="4" spans="1:6" x14ac:dyDescent="0.3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">
      <c r="A5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t="s">
        <v>8311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t="s">
        <v>8312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t="s">
        <v>8313</v>
      </c>
      <c r="B8" s="7">
        <v>24</v>
      </c>
      <c r="C8" s="7"/>
      <c r="D8" s="7"/>
      <c r="E8" s="7"/>
      <c r="F8" s="7">
        <v>24</v>
      </c>
    </row>
    <row r="9" spans="1:6" x14ac:dyDescent="0.3">
      <c r="A9" t="s">
        <v>8314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t="s">
        <v>8315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t="s">
        <v>8316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t="s">
        <v>8318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t="s">
        <v>8319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482F8-97E8-471B-BF3E-1FA10F4FAB39}">
  <sheetPr codeName="Sheet3"/>
  <dimension ref="A1:F47"/>
  <sheetViews>
    <sheetView workbookViewId="0">
      <selection activeCell="E18" sqref="E18"/>
    </sheetView>
  </sheetViews>
  <sheetFormatPr defaultRowHeight="14.4" x14ac:dyDescent="0.3"/>
  <cols>
    <col min="1" max="1" width="15.5546875" bestFit="1" customWidth="1"/>
    <col min="2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8320</v>
      </c>
    </row>
    <row r="2" spans="1:6" x14ac:dyDescent="0.3">
      <c r="A2" s="9" t="s">
        <v>8308</v>
      </c>
      <c r="B2" t="s">
        <v>8320</v>
      </c>
    </row>
    <row r="4" spans="1:6" x14ac:dyDescent="0.3">
      <c r="A4" s="9" t="s">
        <v>8321</v>
      </c>
      <c r="B4" s="9" t="s">
        <v>8218</v>
      </c>
    </row>
    <row r="5" spans="1:6" x14ac:dyDescent="0.3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">
      <c r="A6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t="s">
        <v>8325</v>
      </c>
      <c r="B7" s="7">
        <v>20</v>
      </c>
      <c r="C7" s="7"/>
      <c r="D7" s="7"/>
      <c r="E7" s="7"/>
      <c r="F7" s="7">
        <v>20</v>
      </c>
    </row>
    <row r="8" spans="1:6" x14ac:dyDescent="0.3">
      <c r="A8" t="s">
        <v>8326</v>
      </c>
      <c r="B8" s="7">
        <v>24</v>
      </c>
      <c r="C8" s="7"/>
      <c r="D8" s="7"/>
      <c r="E8" s="7"/>
      <c r="F8" s="7">
        <v>24</v>
      </c>
    </row>
    <row r="9" spans="1:6" x14ac:dyDescent="0.3">
      <c r="A9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">
      <c r="A11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">
      <c r="A12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">
      <c r="A14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">
      <c r="A1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">
      <c r="A23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">
      <c r="A27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">
      <c r="A32" t="s">
        <v>8350</v>
      </c>
      <c r="B32" s="7"/>
      <c r="C32" s="7"/>
      <c r="D32" s="7"/>
      <c r="E32" s="7">
        <v>20</v>
      </c>
      <c r="F32" s="7">
        <v>20</v>
      </c>
    </row>
    <row r="33" spans="1:6" x14ac:dyDescent="0.3">
      <c r="A33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3">
      <c r="A35" t="s">
        <v>8353</v>
      </c>
      <c r="B35" s="7">
        <v>40</v>
      </c>
      <c r="C35" s="7"/>
      <c r="D35" s="7"/>
      <c r="E35" s="7"/>
      <c r="F35" s="7">
        <v>40</v>
      </c>
    </row>
    <row r="36" spans="1:6" x14ac:dyDescent="0.3">
      <c r="A3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3">
      <c r="A37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t="s">
        <v>8358</v>
      </c>
      <c r="B40" s="7"/>
      <c r="C40" s="7"/>
      <c r="D40" s="7"/>
      <c r="E40" s="7">
        <v>80</v>
      </c>
      <c r="F40" s="7">
        <v>80</v>
      </c>
    </row>
    <row r="41" spans="1:6" x14ac:dyDescent="0.3">
      <c r="A41" t="s">
        <v>8359</v>
      </c>
      <c r="B41" s="7"/>
      <c r="C41" s="7"/>
      <c r="D41" s="7"/>
      <c r="E41" s="7">
        <v>60</v>
      </c>
      <c r="F41" s="7">
        <v>60</v>
      </c>
    </row>
    <row r="42" spans="1:6" x14ac:dyDescent="0.3">
      <c r="A42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">
      <c r="A47" t="s">
        <v>8319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99B4E-C941-46C7-BE1B-5D463D9631E7}">
  <sheetPr codeName="Sheet4"/>
  <dimension ref="A1:F18"/>
  <sheetViews>
    <sheetView workbookViewId="0">
      <selection activeCell="E12" sqref="E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8379</v>
      </c>
      <c r="B1" t="s">
        <v>8320</v>
      </c>
    </row>
    <row r="2" spans="1:6" x14ac:dyDescent="0.3">
      <c r="A2" s="9" t="s">
        <v>8308</v>
      </c>
      <c r="B2" t="s">
        <v>8320</v>
      </c>
    </row>
    <row r="4" spans="1:6" x14ac:dyDescent="0.3">
      <c r="A4" s="9" t="s">
        <v>8321</v>
      </c>
      <c r="B4" s="9" t="s">
        <v>8323</v>
      </c>
    </row>
    <row r="5" spans="1:6" x14ac:dyDescent="0.3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">
      <c r="A6" s="13" t="s">
        <v>8373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3">
      <c r="A7" s="13" t="s">
        <v>8374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3">
      <c r="A8" s="13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">
      <c r="A9" s="13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">
      <c r="A10" s="13" t="s">
        <v>8367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3">
      <c r="A11" s="13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">
      <c r="A12" s="13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">
      <c r="A13" s="13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">
      <c r="A14" s="13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">
      <c r="A15" s="13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">
      <c r="A16" s="13" t="s">
        <v>8372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3">
      <c r="A17" s="13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">
      <c r="A18" s="13" t="s">
        <v>8319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58723-7672-435A-B8C1-AB438AA1B6E3}">
  <sheetPr codeName="Sheet5"/>
  <dimension ref="A1:H13"/>
  <sheetViews>
    <sheetView workbookViewId="0">
      <selection activeCell="G16" sqref="G16"/>
    </sheetView>
  </sheetViews>
  <sheetFormatPr defaultRowHeight="14.4" x14ac:dyDescent="0.3"/>
  <cols>
    <col min="1" max="1" width="29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s="14" t="s">
        <v>8391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3">
      <c r="A3" s="14" t="s">
        <v>8388</v>
      </c>
      <c r="B3">
        <f>COUNTIFS(Data!F:F,"successful",Data!D:D,"&gt;=1000",Data!D:D,"&lt;5000")</f>
        <v>932</v>
      </c>
      <c r="C3">
        <f>COUNTIFS(Data!F:F,"failed",Data!D:D,"&gt;=1000",Data!D:D,"&lt;5000")</f>
        <v>420</v>
      </c>
      <c r="D3">
        <f>COUNTIFS(Data!F:F,"canceled",Data!D:D,"&gt;=1000",Data!D:D,"&lt;5000")</f>
        <v>60</v>
      </c>
      <c r="E3">
        <f t="shared" ref="E3:E13" si="0">SUM(B3:D3)</f>
        <v>1412</v>
      </c>
      <c r="F3" s="5">
        <f>(B3/E3)</f>
        <v>0.66005665722379603</v>
      </c>
      <c r="G3" s="5">
        <f t="shared" ref="G3:G13" si="1">(C3/E3)</f>
        <v>0.29745042492917845</v>
      </c>
      <c r="H3" s="5">
        <f t="shared" ref="H3:H13" si="2">(D3/E3)</f>
        <v>4.2492917847025496E-2</v>
      </c>
    </row>
    <row r="4" spans="1:8" x14ac:dyDescent="0.3">
      <c r="A4" s="14" t="s">
        <v>8389</v>
      </c>
      <c r="B4">
        <f>COUNTIFS(Data!F:F,"successful",Data!D:D,"&gt;=5000",Data!D:D,"&lt;10000")</f>
        <v>381</v>
      </c>
      <c r="C4">
        <f>COUNTIFS(Data!F:F,"failed",Data!D:D,"&gt;=5000",Data!D:D,"&lt;10000")</f>
        <v>283</v>
      </c>
      <c r="D4">
        <f>COUNTIFS(Data!F:F,"canceled",Data!D:D,"&gt;=5000",Data!D:D,"&lt;10000")</f>
        <v>52</v>
      </c>
      <c r="E4">
        <f t="shared" si="0"/>
        <v>716</v>
      </c>
      <c r="F4" s="5">
        <f t="shared" ref="F3:F13" si="3">(B4/E4)</f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3">
      <c r="A5" s="14" t="s">
        <v>8392</v>
      </c>
      <c r="B5">
        <f>COUNTIFS(Data!F:F,"successful",Data!D:D,"&gt;=10000",Data!D:D,"&lt;15000")</f>
        <v>168</v>
      </c>
      <c r="C5">
        <f>COUNTIFS(Data!F:F,"failed",Data!D:D,"&gt;=10000",Data!D:D,"&lt;15000")</f>
        <v>144</v>
      </c>
      <c r="D5">
        <f>COUNTIFS(Data!F:F,"canceled",Data!D:D,"&gt;=10000",Data!D:D,"&lt;15000")</f>
        <v>40</v>
      </c>
      <c r="E5">
        <f t="shared" si="0"/>
        <v>352</v>
      </c>
      <c r="F5" s="5">
        <f t="shared" si="3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3">
      <c r="A6" s="14" t="s">
        <v>8393</v>
      </c>
      <c r="B6">
        <f>COUNTIFS(Data!F:F,"successful",Data!D:D,"&gt;=15000",Data!D:D,"&lt;20000")</f>
        <v>94</v>
      </c>
      <c r="C6">
        <f>COUNTIFS(Data!F:F,"failed",Data!D:D,"&gt;=15000",Data!D:D,"&lt;20000")</f>
        <v>90</v>
      </c>
      <c r="D6">
        <f>COUNTIFS(Data!F:F,"canceled",Data!D:D,"&gt;=15000",Data!D:D,"&lt;20000")</f>
        <v>17</v>
      </c>
      <c r="E6">
        <f t="shared" si="0"/>
        <v>201</v>
      </c>
      <c r="F6" s="5">
        <f t="shared" si="3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3">
      <c r="A7" s="14" t="s">
        <v>8394</v>
      </c>
      <c r="B7">
        <f>COUNTIFS(Data!F:F,"successful",Data!D:D,"&gt;=20000",Data!D:D,"&lt;25000")</f>
        <v>62</v>
      </c>
      <c r="C7">
        <f>COUNTIFS(Data!F:F,"failed",Data!D:D,"&gt;=20000",Data!D:D,"&lt;25000")</f>
        <v>72</v>
      </c>
      <c r="D7">
        <f>COUNTIFS(Data!F:F,"canceled",Data!D:D,"&gt;=20000",Data!D:D,"&lt;25000")</f>
        <v>14</v>
      </c>
      <c r="E7">
        <f t="shared" si="0"/>
        <v>148</v>
      </c>
      <c r="F7" s="5">
        <f t="shared" si="3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3">
      <c r="A8" s="14" t="s">
        <v>8390</v>
      </c>
      <c r="B8">
        <f>COUNTIFS(Data!F:F,"successful",Data!D:D,"&gt;=25000",Data!D:D,"30000")</f>
        <v>26</v>
      </c>
      <c r="C8">
        <f>COUNTIFS(Data!F:F,"failed",Data!D:D,"&gt;=25000",Data!D:D,"30000")</f>
        <v>31</v>
      </c>
      <c r="D8">
        <f>COUNTIFS(Data!F:F,"canceled",Data!D:D,"&gt;=25000",Data!D:D,"30000")</f>
        <v>12</v>
      </c>
      <c r="E8">
        <f t="shared" si="0"/>
        <v>69</v>
      </c>
      <c r="F8" s="5">
        <f t="shared" si="3"/>
        <v>0.37681159420289856</v>
      </c>
      <c r="G8" s="5">
        <f t="shared" si="1"/>
        <v>0.44927536231884058</v>
      </c>
      <c r="H8" s="5">
        <f t="shared" si="2"/>
        <v>0.17391304347826086</v>
      </c>
    </row>
    <row r="9" spans="1:8" x14ac:dyDescent="0.3">
      <c r="A9" s="14" t="s">
        <v>8395</v>
      </c>
      <c r="B9">
        <f>COUNTIFS(Data!F:F,"successful",Data!D:D,"&gt;=30000",Data!D:D,"&lt;35000")</f>
        <v>32</v>
      </c>
      <c r="C9">
        <f>COUNTIFS(Data!F:F,"failed",Data!D:D,"&gt;=30000",Data!D:D,"&lt;35000")</f>
        <v>37</v>
      </c>
      <c r="D9">
        <f>COUNTIFS(Data!F:F,"canceled",Data!D:D,"&gt;=30000",Data!D:D,"&lt;35000")</f>
        <v>13</v>
      </c>
      <c r="E9">
        <f t="shared" si="0"/>
        <v>82</v>
      </c>
      <c r="F9" s="5">
        <f t="shared" si="3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3">
      <c r="A10" s="14" t="s">
        <v>8396</v>
      </c>
      <c r="B10">
        <f>COUNTIFS(Data!F:F,"successful",Data!D:D,"&gt;=35000",Data!D:D,"&lt;40000")</f>
        <v>26</v>
      </c>
      <c r="C10">
        <f>COUNTIFS(Data!F:F,"failed",Data!D:D,"&gt;=35000",Data!D:D,"&lt;40000")</f>
        <v>22</v>
      </c>
      <c r="D10">
        <f>COUNTIFS(Data!F:F,"canceled",Data!D:D,"&gt;=35000",Data!D:D,"&lt;40000")</f>
        <v>7</v>
      </c>
      <c r="E10">
        <f t="shared" si="0"/>
        <v>55</v>
      </c>
      <c r="F10" s="5">
        <f t="shared" si="3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">
      <c r="A11" s="14" t="s">
        <v>8397</v>
      </c>
      <c r="B11">
        <f>COUNTIFS(Data!F:F,"successful",Data!D:D,"&gt;=40000",Data!D:D,"&lt;45000")</f>
        <v>21</v>
      </c>
      <c r="C11">
        <f>COUNTIFS(Data!F:F,"failed",Data!D:D,"&gt;=40000",Data!D:D,"&lt;45000")</f>
        <v>16</v>
      </c>
      <c r="D11">
        <f>COUNTIFS(Data!F:F,"canceled",Data!D:D,"&gt;=40000",Data!D:D,"&lt;45000")</f>
        <v>6</v>
      </c>
      <c r="E11">
        <f t="shared" si="0"/>
        <v>43</v>
      </c>
      <c r="F11" s="5">
        <f t="shared" si="3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3">
      <c r="A12" s="14" t="s">
        <v>8398</v>
      </c>
      <c r="B12">
        <f>COUNTIFS(Data!F:F,"successful",Data!D:D,"&gt;=45000",Data!D:D,"&lt;50000")</f>
        <v>6</v>
      </c>
      <c r="C12">
        <f>COUNTIFS(Data!F:F,"failed",Data!D:D,"&gt;=45000",Data!D:D,"&lt;50000")</f>
        <v>11</v>
      </c>
      <c r="D12">
        <f>COUNTIFS(Data!F:F,"canceled",Data!D:D,"&gt;=45000",Data!D:D,"&lt;50000")</f>
        <v>4</v>
      </c>
      <c r="E12">
        <f t="shared" si="0"/>
        <v>21</v>
      </c>
      <c r="F12" s="5">
        <f t="shared" si="3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">
      <c r="A13" s="14" t="s">
        <v>8399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5">
        <f t="shared" si="3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Sub_Category</vt:lpstr>
      <vt:lpstr>DateCreatedConversion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Claudia Gomez-Beltran</cp:lastModifiedBy>
  <dcterms:created xsi:type="dcterms:W3CDTF">2017-04-20T15:17:24Z</dcterms:created>
  <dcterms:modified xsi:type="dcterms:W3CDTF">2019-01-19T19:29:43Z</dcterms:modified>
</cp:coreProperties>
</file>