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GitHub\POWER_LED\Hardware\"/>
    </mc:Choice>
  </mc:AlternateContent>
  <xr:revisionPtr revIDLastSave="0" documentId="13_ncr:1_{0624E51C-6E99-447C-889E-4A8DD9B8897E}" xr6:coauthVersionLast="47" xr6:coauthVersionMax="47" xr10:uidLastSave="{00000000-0000-0000-0000-000000000000}"/>
  <bookViews>
    <workbookView xWindow="338" yWindow="1943" windowWidth="16875" windowHeight="10522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H15" i="1"/>
  <c r="H16" i="1"/>
  <c r="C21" i="1"/>
  <c r="C23" i="1" s="1"/>
  <c r="C25" i="1" s="1"/>
  <c r="J14" i="1"/>
  <c r="J13" i="1"/>
  <c r="J12" i="1"/>
  <c r="J11" i="1"/>
  <c r="A11" i="1"/>
  <c r="A12" i="1" s="1"/>
  <c r="A13" i="1" s="1"/>
  <c r="A14" i="1" s="1"/>
  <c r="A15" i="1" s="1"/>
  <c r="A16" i="1" s="1"/>
  <c r="J16" i="1"/>
  <c r="J15" i="1"/>
  <c r="C24" i="1" l="1"/>
  <c r="J17" i="1"/>
</calcChain>
</file>

<file path=xl/sharedStrings.xml><?xml version="1.0" encoding="utf-8"?>
<sst xmlns="http://schemas.openxmlformats.org/spreadsheetml/2006/main" count="74" uniqueCount="59">
  <si>
    <t>Approved</t>
  </si>
  <si>
    <t>Notes</t>
  </si>
  <si>
    <t>Bill of Materials</t>
  </si>
  <si>
    <t>Line</t>
  </si>
  <si>
    <t>Cost</t>
  </si>
  <si>
    <t>InFact Ltd.</t>
  </si>
  <si>
    <t>+64 3 3777316</t>
  </si>
  <si>
    <t>5 Amuri Park</t>
  </si>
  <si>
    <t>&lt;Parameter Project_Fax not found&gt;</t>
  </si>
  <si>
    <t>404 Barbadoes Street</t>
  </si>
  <si>
    <t>Christchurch 8013</t>
  </si>
  <si>
    <t>New Zealand</t>
  </si>
  <si>
    <t>www.infact.co.nz</t>
  </si>
  <si>
    <t>PXXX-50X - Description</t>
  </si>
  <si>
    <t>Manufacturer</t>
  </si>
  <si>
    <t>Manufacturer Part Number</t>
  </si>
  <si>
    <t>Description</t>
  </si>
  <si>
    <t>Fitted</t>
  </si>
  <si>
    <t>Supplier 1</t>
  </si>
  <si>
    <t>Digi-Key</t>
  </si>
  <si>
    <t>Supplier Part Number 1</t>
  </si>
  <si>
    <t>Designator</t>
  </si>
  <si>
    <t>R2</t>
  </si>
  <si>
    <t>R3</t>
  </si>
  <si>
    <t>R1</t>
  </si>
  <si>
    <t>JLC PCB</t>
  </si>
  <si>
    <t>PCB</t>
  </si>
  <si>
    <t>Chip Quik Inc.</t>
  </si>
  <si>
    <t>SMD291AX50T3</t>
  </si>
  <si>
    <t>SLDR PASTE NO-CLN SN63/PB37 50G</t>
  </si>
  <si>
    <t>SMD291AX50T3-ND</t>
  </si>
  <si>
    <t>Ordered</t>
  </si>
  <si>
    <t>Y</t>
  </si>
  <si>
    <t>Unit Price</t>
  </si>
  <si>
    <t>Qty</t>
  </si>
  <si>
    <t>Received</t>
  </si>
  <si>
    <t>Unit Cost</t>
  </si>
  <si>
    <t>Total Order Cost</t>
  </si>
  <si>
    <t>Total Order QTY</t>
  </si>
  <si>
    <t>Unit Sell Price</t>
  </si>
  <si>
    <t>Unit Profit</t>
  </si>
  <si>
    <t>Total Profit</t>
  </si>
  <si>
    <t>Breakeven Qty</t>
  </si>
  <si>
    <t>Lite-On</t>
  </si>
  <si>
    <t>LTST-C230KRKT</t>
  </si>
  <si>
    <t>Red 631nm 1206 Light Emitting Diodes (LED) ROHS</t>
  </si>
  <si>
    <t>LCSC</t>
  </si>
  <si>
    <t>C125107</t>
  </si>
  <si>
    <t>KAMAYA</t>
  </si>
  <si>
    <t>RMC10-122JTH</t>
  </si>
  <si>
    <t>±5% 0.1W ±200ppm/℃ 1.2kΩ 0402 Chip Resistor - Surface Mount ROHS</t>
  </si>
  <si>
    <t>C323751</t>
  </si>
  <si>
    <t>RMC10-331JTH</t>
  </si>
  <si>
    <t>±5% 0.1W ±200ppm/℃ 330Ω 0402 Chip Resistor - Surface Mount ROHS</t>
  </si>
  <si>
    <t>C323723</t>
  </si>
  <si>
    <t>RMC10-151JTH</t>
  </si>
  <si>
    <t>±5% 0.1W ±200ppm/℃ 150Ω 0402 Chip Resistor - Surface Mount ROHS</t>
  </si>
  <si>
    <t>C323746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</si>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</sst>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5" fillId="0" borderId="4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Alignment="1">
      <alignment vertical="top"/>
    </xf>
    <xf numFmtId="0" fontId="6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horizontal="left" vertical="top"/>
    </xf>
    <xf numFmtId="0" fontId="4" fillId="0" borderId="0" xfId="0" applyFont="1" applyFill="1" applyAlignment="1">
      <alignment vertical="top"/>
    </xf>
    <xf numFmtId="14" fontId="0" fillId="0" borderId="8" xfId="0" applyNumberFormat="1" applyFill="1" applyBorder="1" applyAlignment="1">
      <alignment vertical="top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2" borderId="1" xfId="0" applyFont="1" applyFill="1" applyBorder="1" applyAlignment="1">
      <alignment horizontal="left" vertical="center"/>
    </xf>
    <xf numFmtId="1" fontId="4" fillId="0" borderId="16" xfId="0" applyNumberFormat="1" applyFont="1" applyFill="1" applyBorder="1" applyAlignment="1">
      <alignment vertical="top" wrapText="1"/>
    </xf>
    <xf numFmtId="0" fontId="0" fillId="0" borderId="0" xfId="0" applyFill="1" applyAlignment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/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1" fontId="4" fillId="0" borderId="17" xfId="0" applyNumberFormat="1" applyFont="1" applyFill="1" applyBorder="1" applyAlignment="1">
      <alignment vertical="top" wrapText="1"/>
    </xf>
    <xf numFmtId="164" fontId="4" fillId="0" borderId="4" xfId="1" applyFont="1" applyFill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0" fillId="0" borderId="0" xfId="0" quotePrefix="1" applyAlignment="1">
      <alignment horizontal="left"/>
    </xf>
    <xf numFmtId="0" fontId="7" fillId="3" borderId="0" xfId="0" quotePrefix="1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vertical="top"/>
    </xf>
    <xf numFmtId="164" fontId="0" fillId="0" borderId="17" xfId="1" applyFont="1" applyFill="1" applyBorder="1" applyAlignment="1">
      <alignment vertical="top"/>
    </xf>
    <xf numFmtId="164" fontId="1" fillId="0" borderId="4" xfId="1" applyFont="1" applyFill="1" applyBorder="1" applyAlignment="1">
      <alignment vertical="top"/>
    </xf>
    <xf numFmtId="1" fontId="1" fillId="0" borderId="16" xfId="0" applyNumberFormat="1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19050</xdr:rowOff>
    </xdr:from>
    <xdr:to>
      <xdr:col>2</xdr:col>
      <xdr:colOff>1340908</xdr:colOff>
      <xdr:row>4</xdr:row>
      <xdr:rowOff>152400</xdr:rowOff>
    </xdr:to>
    <xdr:pic>
      <xdr:nvPicPr>
        <xdr:cNvPr id="3078" name="Picture 1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42900"/>
          <a:ext cx="2867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showGridLines="0" tabSelected="1" view="pageLayout" topLeftCell="H3" zoomScale="90" zoomScaleNormal="100" zoomScalePageLayoutView="90" workbookViewId="0">
      <selection activeCell="M15" sqref="M15"/>
    </sheetView>
  </sheetViews>
  <sheetFormatPr defaultColWidth="9.1328125" defaultRowHeight="12.75" x14ac:dyDescent="0.35"/>
  <cols>
    <col min="1" max="1" width="4.73046875" style="1" customWidth="1"/>
    <col min="2" max="2" width="19.46484375" style="2" customWidth="1"/>
    <col min="3" max="3" width="23.46484375" style="2" bestFit="1" customWidth="1"/>
    <col min="4" max="4" width="25.86328125" style="1" customWidth="1"/>
    <col min="5" max="5" width="40.73046875" style="1" hidden="1" customWidth="1"/>
    <col min="6" max="6" width="9.33203125" style="1" bestFit="1" customWidth="1"/>
    <col min="7" max="7" width="12.86328125" style="1" customWidth="1"/>
    <col min="8" max="8" width="13.86328125" style="1" customWidth="1"/>
    <col min="9" max="9" width="3.73046875" style="1" bestFit="1" customWidth="1"/>
    <col min="10" max="10" width="7.9296875" style="1" bestFit="1" customWidth="1"/>
    <col min="11" max="11" width="10.53125" style="1" bestFit="1" customWidth="1"/>
    <col min="12" max="12" width="8.46484375" style="1" bestFit="1" customWidth="1"/>
    <col min="13" max="13" width="50.73046875" style="1" customWidth="1"/>
    <col min="14" max="16384" width="9.1328125" style="1"/>
  </cols>
  <sheetData>
    <row r="1" spans="1:13" s="22" customFormat="1" x14ac:dyDescent="0.35">
      <c r="A1" s="36"/>
      <c r="D1" s="47" t="s">
        <v>5</v>
      </c>
      <c r="E1" s="47" t="s">
        <v>6</v>
      </c>
    </row>
    <row r="2" spans="1:13" s="22" customFormat="1" x14ac:dyDescent="0.35">
      <c r="A2" s="36"/>
      <c r="D2" s="47" t="s">
        <v>7</v>
      </c>
      <c r="E2" s="3" t="s">
        <v>8</v>
      </c>
    </row>
    <row r="3" spans="1:13" s="22" customFormat="1" x14ac:dyDescent="0.35">
      <c r="A3" s="36"/>
      <c r="D3" s="47" t="s">
        <v>9</v>
      </c>
    </row>
    <row r="4" spans="1:13" s="22" customFormat="1" x14ac:dyDescent="0.35">
      <c r="A4" s="36"/>
      <c r="D4" s="47" t="s">
        <v>10</v>
      </c>
    </row>
    <row r="5" spans="1:13" s="22" customFormat="1" x14ac:dyDescent="0.35">
      <c r="A5" s="36"/>
      <c r="D5" s="47" t="s">
        <v>11</v>
      </c>
    </row>
    <row r="6" spans="1:13" s="22" customFormat="1" x14ac:dyDescent="0.35">
      <c r="A6" s="36"/>
      <c r="E6" s="3"/>
    </row>
    <row r="7" spans="1:13" s="22" customFormat="1" x14ac:dyDescent="0.35">
      <c r="A7" s="36"/>
      <c r="C7" s="47" t="s">
        <v>12</v>
      </c>
      <c r="D7" s="3"/>
      <c r="E7" s="3"/>
    </row>
    <row r="8" spans="1:13" s="22" customFormat="1" x14ac:dyDescent="0.35">
      <c r="A8" s="36"/>
      <c r="D8" s="36"/>
      <c r="E8" s="37"/>
    </row>
    <row r="9" spans="1:13" s="22" customFormat="1" ht="30" x14ac:dyDescent="0.35">
      <c r="A9" s="23" t="s">
        <v>2</v>
      </c>
      <c r="D9" s="48" t="s">
        <v>13</v>
      </c>
      <c r="F9" s="24"/>
      <c r="G9" s="24"/>
      <c r="H9" s="24"/>
      <c r="I9" s="24"/>
      <c r="J9" s="24"/>
      <c r="K9" s="24"/>
      <c r="L9" s="24"/>
    </row>
    <row r="10" spans="1:13" s="5" customFormat="1" ht="19.5" customHeight="1" x14ac:dyDescent="0.35">
      <c r="A10" s="4" t="s">
        <v>3</v>
      </c>
      <c r="B10" s="33" t="s">
        <v>14</v>
      </c>
      <c r="C10" s="33" t="s">
        <v>15</v>
      </c>
      <c r="D10" s="4" t="s">
        <v>16</v>
      </c>
      <c r="E10" s="4" t="s">
        <v>17</v>
      </c>
      <c r="F10" s="4" t="s">
        <v>18</v>
      </c>
      <c r="G10" s="4" t="s">
        <v>20</v>
      </c>
      <c r="H10" s="4" t="s">
        <v>33</v>
      </c>
      <c r="I10" s="4" t="s">
        <v>34</v>
      </c>
      <c r="J10" s="4" t="s">
        <v>4</v>
      </c>
      <c r="K10" s="4" t="s">
        <v>31</v>
      </c>
      <c r="L10" s="4" t="s">
        <v>35</v>
      </c>
      <c r="M10" s="4" t="s">
        <v>21</v>
      </c>
    </row>
    <row r="11" spans="1:13" s="27" customFormat="1" ht="16.5" customHeight="1" x14ac:dyDescent="0.35">
      <c r="A11" s="25">
        <f t="shared" ref="A11:A16" si="0">IF(ISNUMBER(A10),A10+1,1)</f>
        <v>1</v>
      </c>
      <c r="B11" s="26" t="s">
        <v>43</v>
      </c>
      <c r="C11" s="26" t="s">
        <v>44</v>
      </c>
      <c r="D11" s="25" t="s">
        <v>45</v>
      </c>
      <c r="E11" s="25" t="s">
        <v>17</v>
      </c>
      <c r="F11" s="50" t="s">
        <v>46</v>
      </c>
      <c r="G11" s="25" t="s">
        <v>47</v>
      </c>
      <c r="H11" s="45">
        <v>2.7099999999999999E-2</v>
      </c>
      <c r="I11" s="25">
        <v>1</v>
      </c>
      <c r="J11" s="45">
        <f t="shared" ref="J11:J14" si="1">H11*I11</f>
        <v>2.7099999999999999E-2</v>
      </c>
      <c r="K11" s="52" t="s">
        <v>32</v>
      </c>
      <c r="L11" s="52"/>
      <c r="M11" s="53" t="s">
        <v>58</v>
      </c>
    </row>
    <row r="12" spans="1:13" s="27" customFormat="1" ht="16.5" customHeight="1" x14ac:dyDescent="0.35">
      <c r="A12" s="25">
        <f t="shared" si="0"/>
        <v>2</v>
      </c>
      <c r="B12" s="26" t="s">
        <v>48</v>
      </c>
      <c r="C12" s="26" t="s">
        <v>49</v>
      </c>
      <c r="D12" s="25" t="s">
        <v>50</v>
      </c>
      <c r="E12" s="25" t="s">
        <v>17</v>
      </c>
      <c r="F12" s="50" t="s">
        <v>46</v>
      </c>
      <c r="G12" s="25" t="s">
        <v>51</v>
      </c>
      <c r="H12" s="45">
        <v>1E-3</v>
      </c>
      <c r="I12" s="25">
        <v>1</v>
      </c>
      <c r="J12" s="45">
        <f t="shared" si="1"/>
        <v>1E-3</v>
      </c>
      <c r="K12" s="52" t="s">
        <v>32</v>
      </c>
      <c r="L12" s="52"/>
      <c r="M12" s="53" t="s">
        <v>24</v>
      </c>
    </row>
    <row r="13" spans="1:13" s="27" customFormat="1" ht="16.5" customHeight="1" x14ac:dyDescent="0.35">
      <c r="A13" s="25">
        <f t="shared" si="0"/>
        <v>3</v>
      </c>
      <c r="B13" s="26" t="s">
        <v>48</v>
      </c>
      <c r="C13" s="26" t="s">
        <v>52</v>
      </c>
      <c r="D13" s="25" t="s">
        <v>53</v>
      </c>
      <c r="E13" s="25" t="s">
        <v>17</v>
      </c>
      <c r="F13" s="50" t="s">
        <v>46</v>
      </c>
      <c r="G13" s="25" t="s">
        <v>54</v>
      </c>
      <c r="H13" s="45">
        <v>2.5000000000000001E-3</v>
      </c>
      <c r="I13" s="25">
        <v>1</v>
      </c>
      <c r="J13" s="45">
        <f t="shared" si="1"/>
        <v>2.5000000000000001E-3</v>
      </c>
      <c r="K13" s="52" t="s">
        <v>32</v>
      </c>
      <c r="L13" s="52"/>
      <c r="M13" s="53" t="s">
        <v>22</v>
      </c>
    </row>
    <row r="14" spans="1:13" s="27" customFormat="1" ht="16.5" customHeight="1" x14ac:dyDescent="0.35">
      <c r="A14" s="25">
        <f t="shared" si="0"/>
        <v>4</v>
      </c>
      <c r="B14" s="26" t="s">
        <v>48</v>
      </c>
      <c r="C14" s="26" t="s">
        <v>55</v>
      </c>
      <c r="D14" s="25" t="s">
        <v>56</v>
      </c>
      <c r="E14" s="25" t="s">
        <v>17</v>
      </c>
      <c r="F14" s="50" t="s">
        <v>46</v>
      </c>
      <c r="G14" s="25" t="s">
        <v>57</v>
      </c>
      <c r="H14" s="45">
        <v>2.5000000000000001E-3</v>
      </c>
      <c r="I14" s="25">
        <v>1</v>
      </c>
      <c r="J14" s="45">
        <f t="shared" si="1"/>
        <v>2.5000000000000001E-3</v>
      </c>
      <c r="K14" s="52" t="s">
        <v>32</v>
      </c>
      <c r="L14" s="52"/>
      <c r="M14" s="53" t="s">
        <v>23</v>
      </c>
    </row>
    <row r="15" spans="1:13" s="27" customFormat="1" ht="16.5" customHeight="1" x14ac:dyDescent="0.35">
      <c r="A15" s="25">
        <f>IF(ISNUMBER(#REF!),#REF!+1,1)</f>
        <v>1</v>
      </c>
      <c r="B15" s="49" t="s">
        <v>25</v>
      </c>
      <c r="C15" s="26"/>
      <c r="D15" s="50" t="s">
        <v>26</v>
      </c>
      <c r="E15" s="25"/>
      <c r="F15" s="25"/>
      <c r="G15" s="25"/>
      <c r="H15" s="45">
        <f>120.68/1000</f>
        <v>0.12068000000000001</v>
      </c>
      <c r="I15" s="25">
        <v>1</v>
      </c>
      <c r="J15" s="45">
        <f t="shared" ref="J15:J16" si="2">H15*I15</f>
        <v>0.12068000000000001</v>
      </c>
      <c r="K15" s="52" t="s">
        <v>32</v>
      </c>
      <c r="L15" s="52"/>
      <c r="M15" s="34"/>
    </row>
    <row r="16" spans="1:13" s="27" customFormat="1" ht="16.5" customHeight="1" x14ac:dyDescent="0.35">
      <c r="A16" s="25">
        <f t="shared" si="0"/>
        <v>2</v>
      </c>
      <c r="B16" s="26" t="s">
        <v>27</v>
      </c>
      <c r="C16" s="26" t="s">
        <v>28</v>
      </c>
      <c r="D16" s="25" t="s">
        <v>29</v>
      </c>
      <c r="E16" s="25"/>
      <c r="F16" s="25" t="s">
        <v>19</v>
      </c>
      <c r="G16" s="25" t="s">
        <v>30</v>
      </c>
      <c r="H16" s="45">
        <f>20.6/1000</f>
        <v>2.06E-2</v>
      </c>
      <c r="I16" s="25">
        <v>1</v>
      </c>
      <c r="J16" s="45">
        <f t="shared" si="2"/>
        <v>2.06E-2</v>
      </c>
      <c r="K16" s="52" t="s">
        <v>32</v>
      </c>
      <c r="L16" s="52" t="s">
        <v>32</v>
      </c>
      <c r="M16" s="34"/>
    </row>
    <row r="17" spans="1:14" s="32" customFormat="1" x14ac:dyDescent="0.35">
      <c r="A17" s="28"/>
      <c r="B17" s="30"/>
      <c r="C17" s="29"/>
      <c r="D17" s="29"/>
      <c r="E17" s="30"/>
      <c r="F17" s="30"/>
      <c r="G17" s="30"/>
      <c r="H17" s="30"/>
      <c r="I17" s="31">
        <v>1</v>
      </c>
      <c r="J17" s="46">
        <f>SUM(J11:J16)</f>
        <v>0.17438000000000001</v>
      </c>
      <c r="K17" s="51"/>
      <c r="L17" s="51"/>
      <c r="M17" s="44"/>
      <c r="N17" s="27"/>
    </row>
    <row r="18" spans="1:14" s="35" customFormat="1" ht="13.7" customHeight="1" x14ac:dyDescent="0.35">
      <c r="A18" s="9" t="s">
        <v>0</v>
      </c>
      <c r="B18" s="6"/>
      <c r="C18" s="6"/>
      <c r="D18" s="20" t="s">
        <v>1</v>
      </c>
      <c r="E18" s="6"/>
      <c r="F18" s="21"/>
      <c r="G18" s="21"/>
      <c r="H18" s="21"/>
      <c r="I18" s="21"/>
      <c r="J18" s="21"/>
      <c r="K18" s="21"/>
      <c r="L18" s="21"/>
      <c r="M18" s="10"/>
    </row>
    <row r="19" spans="1:14" s="35" customFormat="1" x14ac:dyDescent="0.35">
      <c r="A19" s="14"/>
      <c r="B19" s="38" t="s">
        <v>37</v>
      </c>
      <c r="C19" s="15">
        <f>108.93+120.68</f>
        <v>229.61</v>
      </c>
      <c r="D19" s="16"/>
      <c r="E19" s="38"/>
      <c r="F19" s="41"/>
      <c r="G19" s="41"/>
      <c r="H19" s="41"/>
      <c r="I19" s="41"/>
      <c r="J19" s="41"/>
      <c r="K19" s="41"/>
      <c r="L19" s="41"/>
      <c r="M19" s="17"/>
    </row>
    <row r="20" spans="1:14" s="35" customFormat="1" x14ac:dyDescent="0.35">
      <c r="A20" s="11"/>
      <c r="B20" s="39" t="s">
        <v>38</v>
      </c>
      <c r="C20" s="7">
        <v>1000</v>
      </c>
      <c r="D20" s="8"/>
      <c r="E20" s="39"/>
      <c r="F20" s="42"/>
      <c r="G20" s="42"/>
      <c r="H20" s="42"/>
      <c r="I20" s="42"/>
      <c r="J20" s="42"/>
      <c r="K20" s="42"/>
      <c r="L20" s="42"/>
      <c r="M20" s="10"/>
    </row>
    <row r="21" spans="1:14" s="35" customFormat="1" x14ac:dyDescent="0.35">
      <c r="A21" s="11"/>
      <c r="B21" s="6" t="s">
        <v>36</v>
      </c>
      <c r="C21" s="7">
        <f>C19/C20</f>
        <v>0.22961000000000001</v>
      </c>
      <c r="D21" s="8"/>
      <c r="E21" s="6"/>
      <c r="F21" s="42"/>
      <c r="G21" s="42"/>
      <c r="H21" s="42"/>
      <c r="I21" s="42"/>
      <c r="J21" s="42"/>
      <c r="K21" s="42"/>
      <c r="L21" s="42"/>
      <c r="M21" s="10"/>
    </row>
    <row r="22" spans="1:14" s="35" customFormat="1" x14ac:dyDescent="0.35">
      <c r="A22" s="11"/>
      <c r="B22" s="6" t="s">
        <v>39</v>
      </c>
      <c r="C22" s="7">
        <v>2</v>
      </c>
      <c r="D22" s="8"/>
      <c r="E22" s="6"/>
      <c r="F22" s="42"/>
      <c r="G22" s="42"/>
      <c r="H22" s="42"/>
      <c r="I22" s="42"/>
      <c r="J22" s="42"/>
      <c r="K22" s="42"/>
      <c r="L22" s="42"/>
      <c r="M22" s="10"/>
    </row>
    <row r="23" spans="1:14" s="35" customFormat="1" x14ac:dyDescent="0.35">
      <c r="A23" s="11"/>
      <c r="B23" s="6" t="s">
        <v>40</v>
      </c>
      <c r="C23" s="7">
        <f>C22-C21</f>
        <v>1.7703899999999999</v>
      </c>
      <c r="D23" s="8"/>
      <c r="E23" s="6"/>
      <c r="F23" s="42"/>
      <c r="G23" s="42"/>
      <c r="H23" s="42"/>
      <c r="I23" s="42"/>
      <c r="J23" s="42"/>
      <c r="K23" s="42"/>
      <c r="L23" s="42"/>
      <c r="M23" s="10"/>
    </row>
    <row r="24" spans="1:14" s="35" customFormat="1" x14ac:dyDescent="0.35">
      <c r="A24" s="11"/>
      <c r="B24" s="6" t="s">
        <v>42</v>
      </c>
      <c r="C24" s="7">
        <f>ROUNDUP(C19/C23,0)</f>
        <v>130</v>
      </c>
      <c r="D24" s="8"/>
      <c r="E24" s="6"/>
      <c r="F24" s="42"/>
      <c r="G24" s="42"/>
      <c r="H24" s="42"/>
      <c r="I24" s="42"/>
      <c r="J24" s="42"/>
      <c r="K24" s="42"/>
      <c r="L24" s="42"/>
      <c r="M24" s="10"/>
    </row>
    <row r="25" spans="1:14" s="35" customFormat="1" x14ac:dyDescent="0.35">
      <c r="A25" s="12"/>
      <c r="B25" s="40" t="s">
        <v>41</v>
      </c>
      <c r="C25" s="18">
        <f>C23*C20</f>
        <v>1770.3899999999999</v>
      </c>
      <c r="D25" s="19"/>
      <c r="E25" s="40"/>
      <c r="F25" s="43"/>
      <c r="G25" s="43"/>
      <c r="H25" s="43"/>
      <c r="I25" s="43"/>
      <c r="J25" s="43"/>
      <c r="K25" s="43"/>
      <c r="L25" s="43"/>
      <c r="M25" s="13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74" fitToHeight="0" orientation="landscape" horizontalDpi="200" verticalDpi="200" r:id="rId1"/>
  <headerFooter alignWithMargins="0">
    <oddFooter>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Wenmeckers</dc:creator>
  <cp:lastModifiedBy>Connor Benton</cp:lastModifiedBy>
  <cp:lastPrinted>2011-03-23T02:23:26Z</cp:lastPrinted>
  <dcterms:created xsi:type="dcterms:W3CDTF">2000-10-27T00:30:29Z</dcterms:created>
  <dcterms:modified xsi:type="dcterms:W3CDTF">2021-10-17T08:17:53Z</dcterms:modified>
</cp:coreProperties>
</file>