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GitHub\THE_BRAWN\HW\"/>
    </mc:Choice>
  </mc:AlternateContent>
  <xr:revisionPtr revIDLastSave="0" documentId="13_ncr:1_{DC418825-9883-42AE-B9C8-C76BF4A07C2D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BOM Re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E7" i="2"/>
  <c r="E6" i="2"/>
  <c r="C9" i="2"/>
  <c r="E9" i="2" s="1"/>
  <c r="E10" i="2"/>
  <c r="E2" i="2"/>
  <c r="H29" i="1"/>
  <c r="E12" i="2" l="1"/>
  <c r="E14" i="2" s="1"/>
  <c r="E15" i="2" s="1"/>
  <c r="J18" i="1"/>
  <c r="J17" i="1"/>
  <c r="J16" i="1"/>
  <c r="J15" i="1"/>
  <c r="J14" i="1"/>
  <c r="J13" i="1"/>
  <c r="J12" i="1"/>
  <c r="J19" i="1"/>
  <c r="J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30" i="1"/>
  <c r="J30" i="1" s="1"/>
  <c r="J29" i="1"/>
  <c r="J28" i="1"/>
  <c r="J27" i="1"/>
  <c r="J26" i="1"/>
  <c r="J25" i="1"/>
  <c r="J24" i="1"/>
  <c r="J23" i="1"/>
  <c r="J22" i="1"/>
  <c r="J21" i="1"/>
  <c r="I31" i="1"/>
  <c r="J31" i="1" l="1"/>
  <c r="C35" i="1" s="1"/>
  <c r="C37" i="1" s="1"/>
  <c r="C39" i="1" s="1"/>
</calcChain>
</file>

<file path=xl/sharedStrings.xml><?xml version="1.0" encoding="utf-8"?>
<sst xmlns="http://schemas.openxmlformats.org/spreadsheetml/2006/main" count="214" uniqueCount="132">
  <si>
    <t>Approved</t>
  </si>
  <si>
    <t>Notes</t>
  </si>
  <si>
    <t>Bill of Materials</t>
  </si>
  <si>
    <t>Line</t>
  </si>
  <si>
    <t>Cost</t>
  </si>
  <si>
    <t>InFact Ltd.</t>
  </si>
  <si>
    <t>+64 3 3777316</t>
  </si>
  <si>
    <t>5 Amuri Park</t>
  </si>
  <si>
    <t>&lt;Parameter Project_Fax not found&gt;</t>
  </si>
  <si>
    <t>404 Barbadoes Street</t>
  </si>
  <si>
    <t>Christchurch 8013</t>
  </si>
  <si>
    <t>New Zealand</t>
  </si>
  <si>
    <t>www.infact.co.nz</t>
  </si>
  <si>
    <t>PXXX-50X - Description</t>
  </si>
  <si>
    <t>Manufacturer</t>
  </si>
  <si>
    <t>Taiyo Yuden</t>
  </si>
  <si>
    <t>Samsung Electro-Mechanics</t>
  </si>
  <si>
    <t>Texas Instruments</t>
  </si>
  <si>
    <t>STMicroelectronics</t>
  </si>
  <si>
    <t>Murata Electronics North America</t>
  </si>
  <si>
    <t>Lumex Opto/Components Inc</t>
  </si>
  <si>
    <t>Yageo</t>
  </si>
  <si>
    <t>Vishay Dale</t>
  </si>
  <si>
    <t>Rohm Semiconductor</t>
  </si>
  <si>
    <t>Manufacturer Part Number</t>
  </si>
  <si>
    <t>UMK105B7104KV-FR</t>
  </si>
  <si>
    <t>UMK105CBJ105MV-F</t>
  </si>
  <si>
    <t>DRV8837CDSGR</t>
  </si>
  <si>
    <t>LDL212PUR</t>
  </si>
  <si>
    <t>STM32L051C6T6</t>
  </si>
  <si>
    <t>BLM15HG102SN1D</t>
  </si>
  <si>
    <t>SML-LX0603GW-TR</t>
  </si>
  <si>
    <t>SML-LX0603IW-TR</t>
  </si>
  <si>
    <t>CRCW04021K80FKED</t>
  </si>
  <si>
    <t>RC0402FR-0710KL</t>
  </si>
  <si>
    <t>RC0402FR-07120RL</t>
  </si>
  <si>
    <t>RC0402FR-07150KL</t>
  </si>
  <si>
    <t>RC0402FR-07270KL</t>
  </si>
  <si>
    <t>RQ3E120ATTB</t>
  </si>
  <si>
    <t>Description</t>
  </si>
  <si>
    <t>CAP CER 1UF 50V X5R 0402</t>
  </si>
  <si>
    <t>IC HALF-BRIDGE DRVR PWM 8WSON</t>
  </si>
  <si>
    <t>IC REG LINEAR POS ADJ 1.2A 6DFN</t>
  </si>
  <si>
    <t>IC MCU 32BIT 32KB FLASH 48LQFP</t>
  </si>
  <si>
    <t>FILTER CHIP 1000 OHM 250MA 0402</t>
  </si>
  <si>
    <t>LED 565NM GRN DIFF 0603 SMD</t>
  </si>
  <si>
    <t>LED 635NM RED DIFF 0603 SMD</t>
  </si>
  <si>
    <t>RES 1k8 0.0625W 1% 0402 SMD</t>
  </si>
  <si>
    <t>RES 10K OHM 1/16W 1% 0402 SMD</t>
  </si>
  <si>
    <t>RES 120 OHM 1/16W 0402 SMD</t>
  </si>
  <si>
    <t>RES SMD 150K OHM 1% 1/16W 0402</t>
  </si>
  <si>
    <t>RES SMD 270K OHM 1% 1/16W 0402</t>
  </si>
  <si>
    <t>MOSFET P-CH 30V 12A 8HSMT</t>
  </si>
  <si>
    <t>Fitted</t>
  </si>
  <si>
    <t>Supplier 1</t>
  </si>
  <si>
    <t>Digi-Key</t>
  </si>
  <si>
    <t>Supplier Part Number 1</t>
  </si>
  <si>
    <t>587-3498-1-ND</t>
  </si>
  <si>
    <t>587-6278-1-ND</t>
  </si>
  <si>
    <t>296-47205-1-ND</t>
  </si>
  <si>
    <t>497-16566-1-ND</t>
  </si>
  <si>
    <t>497-15202-ND</t>
  </si>
  <si>
    <t>490-3999-1-ND</t>
  </si>
  <si>
    <t>67-1549-1-ND</t>
  </si>
  <si>
    <t>67-1548-1-ND</t>
  </si>
  <si>
    <t>541-1.80KLCT-ND</t>
  </si>
  <si>
    <t>311-10.0KLRCT-ND</t>
  </si>
  <si>
    <t>311-120LRCT-ND</t>
  </si>
  <si>
    <t>311-150KLRCT-ND</t>
  </si>
  <si>
    <t>311-270KLRCT-ND</t>
  </si>
  <si>
    <t>RQ3E120ATTBCT-ND</t>
  </si>
  <si>
    <t>Designator</t>
  </si>
  <si>
    <t>C7</t>
  </si>
  <si>
    <t>U6, U7</t>
  </si>
  <si>
    <t>U2</t>
  </si>
  <si>
    <t>U4</t>
  </si>
  <si>
    <t>L1</t>
  </si>
  <si>
    <t>DS2</t>
  </si>
  <si>
    <t>DS1</t>
  </si>
  <si>
    <t>R2</t>
  </si>
  <si>
    <t>R8</t>
  </si>
  <si>
    <t>R7, R9, R10, R11, R12, R13, R14</t>
  </si>
  <si>
    <t>R5, R15</t>
  </si>
  <si>
    <t>R3</t>
  </si>
  <si>
    <t>R1</t>
  </si>
  <si>
    <t>R4</t>
  </si>
  <si>
    <t>JLC PCB</t>
  </si>
  <si>
    <t>PCB</t>
  </si>
  <si>
    <t>Chip Quik Inc.</t>
  </si>
  <si>
    <t>SMD291AX50T3</t>
  </si>
  <si>
    <t>SLDR PASTE NO-CLN SN63/PB37 50G</t>
  </si>
  <si>
    <t>SMD291AX50T3-ND</t>
  </si>
  <si>
    <t>Ordered</t>
  </si>
  <si>
    <t>Y</t>
  </si>
  <si>
    <t>Unit Price</t>
  </si>
  <si>
    <t>Qty</t>
  </si>
  <si>
    <t>Received</t>
  </si>
  <si>
    <t>C1, C2, C6, C9, C10, C11, C13, C15, C18, C19, C20, C21</t>
  </si>
  <si>
    <t>C8, C4</t>
  </si>
  <si>
    <t>C12</t>
  </si>
  <si>
    <t>CAP CER 0.1UF 50V X7R 0402</t>
  </si>
  <si>
    <t>KYOCERA AVX</t>
  </si>
  <si>
    <t>0402YD475MAT2A</t>
  </si>
  <si>
    <t>CAP CER 4.7UF 16V X5R 0402</t>
  </si>
  <si>
    <t>478-10788-1-ND</t>
  </si>
  <si>
    <t>Bourns Inc.</t>
  </si>
  <si>
    <t>MF-FSMF020X-2</t>
  </si>
  <si>
    <t>PTC RESET FUSE 9V 200MA 0603</t>
  </si>
  <si>
    <t>MF-FSMF020X-2CT-ND</t>
  </si>
  <si>
    <t>CL21A106KAYNNNG</t>
  </si>
  <si>
    <t>CAP CER 10UF 25V X5R 0805</t>
  </si>
  <si>
    <t>1276-6454-1-ND</t>
  </si>
  <si>
    <t>Stackpole Electronics Inc</t>
  </si>
  <si>
    <t>CSR0402FKR100</t>
  </si>
  <si>
    <t>RES 0.1 OHM 1% 1/8W 0402</t>
  </si>
  <si>
    <t>CSR0402FKR100CT-ND</t>
  </si>
  <si>
    <t>Total Order Cost</t>
  </si>
  <si>
    <t>Total Order QTY</t>
  </si>
  <si>
    <t>Unit Cost</t>
  </si>
  <si>
    <t>Unit Sell Price</t>
  </si>
  <si>
    <t>Unit Profit</t>
  </si>
  <si>
    <t>Total Profit</t>
  </si>
  <si>
    <t>Passives</t>
  </si>
  <si>
    <t>MCU + FETs</t>
  </si>
  <si>
    <t>LDO</t>
  </si>
  <si>
    <t>Poly-fuse</t>
  </si>
  <si>
    <t>Assy Labour</t>
  </si>
  <si>
    <t>Unit Sale Price</t>
  </si>
  <si>
    <t>Solder Paste</t>
  </si>
  <si>
    <t>22UF Cap</t>
  </si>
  <si>
    <t>-</t>
  </si>
  <si>
    <t>LED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</si>
</sst>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5" fillId="0" borderId="4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Alignment="1">
      <alignment vertical="top"/>
    </xf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horizontal="left" vertical="top"/>
    </xf>
    <xf numFmtId="0" fontId="4" fillId="0" borderId="0" xfId="0" applyFont="1" applyFill="1" applyAlignment="1">
      <alignment vertical="top"/>
    </xf>
    <xf numFmtId="14" fontId="0" fillId="0" borderId="8" xfId="0" applyNumberFormat="1" applyFill="1" applyBorder="1" applyAlignment="1">
      <alignment vertical="top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2" borderId="1" xfId="0" applyFont="1" applyFill="1" applyBorder="1" applyAlignment="1">
      <alignment horizontal="left" vertical="center"/>
    </xf>
    <xf numFmtId="1" fontId="4" fillId="0" borderId="16" xfId="0" applyNumberFormat="1" applyFont="1" applyFill="1" applyBorder="1" applyAlignment="1">
      <alignment vertical="top" wrapText="1"/>
    </xf>
    <xf numFmtId="0" fontId="0" fillId="0" borderId="0" xfId="0" applyFill="1" applyAlignment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/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1" fontId="4" fillId="0" borderId="17" xfId="0" applyNumberFormat="1" applyFont="1" applyFill="1" applyBorder="1" applyAlignment="1">
      <alignment vertical="top" wrapText="1"/>
    </xf>
    <xf numFmtId="164" fontId="4" fillId="0" borderId="4" xfId="1" applyFont="1" applyFill="1" applyBorder="1" applyAlignment="1">
      <alignment vertical="top"/>
    </xf>
    <xf numFmtId="164" fontId="0" fillId="0" borderId="1" xfId="1" applyFont="1" applyFill="1" applyBorder="1" applyAlignment="1">
      <alignment vertical="top"/>
    </xf>
    <xf numFmtId="0" fontId="0" fillId="0" borderId="0" xfId="0" quotePrefix="1" applyAlignment="1">
      <alignment horizontal="left"/>
    </xf>
    <xf numFmtId="0" fontId="7" fillId="3" borderId="0" xfId="0" quotePrefix="1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vertical="top"/>
    </xf>
    <xf numFmtId="164" fontId="0" fillId="0" borderId="17" xfId="1" applyFont="1" applyFill="1" applyBorder="1" applyAlignment="1">
      <alignment vertical="top"/>
    </xf>
    <xf numFmtId="164" fontId="1" fillId="0" borderId="4" xfId="1" applyFont="1" applyFill="1" applyBorder="1" applyAlignment="1">
      <alignment vertical="top"/>
    </xf>
    <xf numFmtId="1" fontId="1" fillId="0" borderId="16" xfId="0" applyNumberFormat="1" applyFont="1" applyFill="1" applyBorder="1" applyAlignment="1">
      <alignment vertical="top" wrapText="1"/>
    </xf>
    <xf numFmtId="0" fontId="1" fillId="3" borderId="0" xfId="0" applyFont="1" applyFill="1" applyBorder="1" applyAlignment="1"/>
    <xf numFmtId="44" fontId="4" fillId="3" borderId="0" xfId="0" applyNumberFormat="1" applyFont="1" applyFill="1" applyBorder="1" applyAlignment="1"/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9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44" fontId="1" fillId="0" borderId="0" xfId="0" applyNumberFormat="1" applyFont="1" applyFill="1" applyBorder="1" applyAlignment="1" applyProtection="1">
      <alignment vertical="top"/>
      <protection locked="0"/>
    </xf>
    <xf numFmtId="164" fontId="1" fillId="0" borderId="2" xfId="0" applyNumberFormat="1" applyFont="1" applyBorder="1" applyAlignment="1" applyProtection="1">
      <alignment horizontal="left" vertical="top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19050</xdr:rowOff>
    </xdr:from>
    <xdr:to>
      <xdr:col>2</xdr:col>
      <xdr:colOff>1340908</xdr:colOff>
      <xdr:row>4</xdr:row>
      <xdr:rowOff>152400</xdr:rowOff>
    </xdr:to>
    <xdr:pic>
      <xdr:nvPicPr>
        <xdr:cNvPr id="3078" name="Picture 1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429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4"/>
  <sheetViews>
    <sheetView showGridLines="0" view="pageLayout" topLeftCell="A8" zoomScale="130" zoomScaleNormal="100" zoomScalePageLayoutView="130" workbookViewId="0">
      <selection activeCell="H29" sqref="H29"/>
    </sheetView>
  </sheetViews>
  <sheetFormatPr defaultColWidth="9.140625" defaultRowHeight="12.75" x14ac:dyDescent="0.2"/>
  <cols>
    <col min="1" max="1" width="4.7109375" style="1" customWidth="1"/>
    <col min="2" max="2" width="19.42578125" style="2" customWidth="1"/>
    <col min="3" max="3" width="23.42578125" style="2" bestFit="1" customWidth="1"/>
    <col min="4" max="4" width="25.85546875" style="1" customWidth="1"/>
    <col min="5" max="5" width="40.7109375" style="1" hidden="1" customWidth="1"/>
    <col min="6" max="6" width="9.28515625" style="1" bestFit="1" customWidth="1"/>
    <col min="7" max="7" width="12.85546875" style="1" customWidth="1"/>
    <col min="8" max="8" width="13.85546875" style="1" customWidth="1"/>
    <col min="9" max="9" width="3.7109375" style="1" bestFit="1" customWidth="1"/>
    <col min="10" max="10" width="8" style="1" bestFit="1" customWidth="1"/>
    <col min="11" max="11" width="10.5703125" style="1" bestFit="1" customWidth="1"/>
    <col min="12" max="12" width="8.42578125" style="1" bestFit="1" customWidth="1"/>
    <col min="13" max="13" width="50.7109375" style="1" customWidth="1"/>
    <col min="14" max="16384" width="9.140625" style="1"/>
  </cols>
  <sheetData>
    <row r="1" spans="1:13" s="19" customFormat="1" x14ac:dyDescent="0.2">
      <c r="A1" s="33"/>
      <c r="D1" s="44" t="s">
        <v>5</v>
      </c>
      <c r="E1" s="44" t="s">
        <v>6</v>
      </c>
    </row>
    <row r="2" spans="1:13" s="19" customFormat="1" x14ac:dyDescent="0.2">
      <c r="A2" s="33"/>
      <c r="D2" s="44" t="s">
        <v>7</v>
      </c>
      <c r="E2" s="3" t="s">
        <v>8</v>
      </c>
    </row>
    <row r="3" spans="1:13" s="19" customFormat="1" x14ac:dyDescent="0.2">
      <c r="A3" s="33"/>
      <c r="D3" s="44" t="s">
        <v>9</v>
      </c>
    </row>
    <row r="4" spans="1:13" s="19" customFormat="1" x14ac:dyDescent="0.2">
      <c r="A4" s="33"/>
      <c r="D4" s="44" t="s">
        <v>10</v>
      </c>
    </row>
    <row r="5" spans="1:13" s="19" customFormat="1" x14ac:dyDescent="0.2">
      <c r="A5" s="33"/>
      <c r="D5" s="44" t="s">
        <v>11</v>
      </c>
    </row>
    <row r="6" spans="1:13" s="19" customFormat="1" x14ac:dyDescent="0.2">
      <c r="A6" s="33"/>
      <c r="E6" s="3"/>
    </row>
    <row r="7" spans="1:13" s="19" customFormat="1" x14ac:dyDescent="0.2">
      <c r="A7" s="33"/>
      <c r="C7" s="44" t="s">
        <v>12</v>
      </c>
      <c r="D7" s="3"/>
      <c r="E7" s="3"/>
    </row>
    <row r="8" spans="1:13" s="19" customFormat="1" x14ac:dyDescent="0.2">
      <c r="A8" s="33"/>
      <c r="D8" s="33"/>
      <c r="E8" s="34"/>
    </row>
    <row r="9" spans="1:13" s="19" customFormat="1" ht="30" x14ac:dyDescent="0.2">
      <c r="A9" s="20" t="s">
        <v>2</v>
      </c>
      <c r="D9" s="45" t="s">
        <v>13</v>
      </c>
      <c r="F9" s="21"/>
      <c r="G9" s="21"/>
      <c r="H9" s="21"/>
      <c r="I9" s="21"/>
      <c r="J9" s="21"/>
      <c r="K9" s="21"/>
      <c r="L9" s="21"/>
    </row>
    <row r="10" spans="1:13" s="5" customFormat="1" ht="19.5" customHeight="1" x14ac:dyDescent="0.2">
      <c r="A10" s="4" t="s">
        <v>3</v>
      </c>
      <c r="B10" s="30" t="s">
        <v>14</v>
      </c>
      <c r="C10" s="30" t="s">
        <v>24</v>
      </c>
      <c r="D10" s="4" t="s">
        <v>39</v>
      </c>
      <c r="E10" s="4" t="s">
        <v>53</v>
      </c>
      <c r="F10" s="4" t="s">
        <v>54</v>
      </c>
      <c r="G10" s="4" t="s">
        <v>56</v>
      </c>
      <c r="H10" s="4" t="s">
        <v>94</v>
      </c>
      <c r="I10" s="4" t="s">
        <v>95</v>
      </c>
      <c r="J10" s="4" t="s">
        <v>4</v>
      </c>
      <c r="K10" s="4" t="s">
        <v>92</v>
      </c>
      <c r="L10" s="4" t="s">
        <v>96</v>
      </c>
      <c r="M10" s="4" t="s">
        <v>71</v>
      </c>
    </row>
    <row r="11" spans="1:13" s="24" customFormat="1" ht="16.5" customHeight="1" x14ac:dyDescent="0.2">
      <c r="A11" s="22">
        <f t="shared" ref="A11:A30" si="0">IF(ISNUMBER(A10),A10+1,1)</f>
        <v>1</v>
      </c>
      <c r="B11" s="23" t="s">
        <v>18</v>
      </c>
      <c r="C11" s="23" t="s">
        <v>29</v>
      </c>
      <c r="D11" s="22" t="s">
        <v>43</v>
      </c>
      <c r="E11" s="22" t="s">
        <v>53</v>
      </c>
      <c r="F11" s="22" t="s">
        <v>55</v>
      </c>
      <c r="G11" s="22" t="s">
        <v>61</v>
      </c>
      <c r="H11" s="42">
        <v>4.8156299999999996</v>
      </c>
      <c r="I11" s="22">
        <v>1</v>
      </c>
      <c r="J11" s="42">
        <f t="shared" ref="J11:J16" si="1">H11*I11</f>
        <v>4.8156299999999996</v>
      </c>
      <c r="K11" s="49" t="s">
        <v>93</v>
      </c>
      <c r="L11" s="49" t="s">
        <v>93</v>
      </c>
      <c r="M11" s="31" t="s">
        <v>75</v>
      </c>
    </row>
    <row r="12" spans="1:13" s="24" customFormat="1" ht="16.5" customHeight="1" x14ac:dyDescent="0.2">
      <c r="A12" s="22">
        <f t="shared" si="0"/>
        <v>2</v>
      </c>
      <c r="B12" s="23" t="s">
        <v>18</v>
      </c>
      <c r="C12" s="23" t="s">
        <v>28</v>
      </c>
      <c r="D12" s="22" t="s">
        <v>42</v>
      </c>
      <c r="E12" s="22" t="s">
        <v>53</v>
      </c>
      <c r="F12" s="22" t="s">
        <v>55</v>
      </c>
      <c r="G12" s="22" t="s">
        <v>60</v>
      </c>
      <c r="H12" s="42">
        <v>0.58260000000000001</v>
      </c>
      <c r="I12" s="22">
        <v>1</v>
      </c>
      <c r="J12" s="42">
        <f t="shared" si="1"/>
        <v>0.58260000000000001</v>
      </c>
      <c r="K12" s="49" t="s">
        <v>93</v>
      </c>
      <c r="L12" s="49" t="s">
        <v>93</v>
      </c>
      <c r="M12" s="31" t="s">
        <v>74</v>
      </c>
    </row>
    <row r="13" spans="1:13" s="24" customFormat="1" ht="16.5" customHeight="1" x14ac:dyDescent="0.2">
      <c r="A13" s="22">
        <f t="shared" si="0"/>
        <v>3</v>
      </c>
      <c r="B13" s="23" t="s">
        <v>17</v>
      </c>
      <c r="C13" s="23" t="s">
        <v>27</v>
      </c>
      <c r="D13" s="22" t="s">
        <v>41</v>
      </c>
      <c r="E13" s="22" t="s">
        <v>53</v>
      </c>
      <c r="F13" s="22" t="s">
        <v>55</v>
      </c>
      <c r="G13" s="22" t="s">
        <v>59</v>
      </c>
      <c r="H13" s="42">
        <v>1.2081</v>
      </c>
      <c r="I13" s="22">
        <v>2</v>
      </c>
      <c r="J13" s="42">
        <f t="shared" si="1"/>
        <v>2.4161999999999999</v>
      </c>
      <c r="K13" s="49" t="s">
        <v>93</v>
      </c>
      <c r="L13" s="49" t="s">
        <v>93</v>
      </c>
      <c r="M13" s="31" t="s">
        <v>73</v>
      </c>
    </row>
    <row r="14" spans="1:13" s="24" customFormat="1" ht="16.5" customHeight="1" x14ac:dyDescent="0.2">
      <c r="A14" s="22">
        <f t="shared" si="0"/>
        <v>4</v>
      </c>
      <c r="B14" s="23" t="s">
        <v>23</v>
      </c>
      <c r="C14" s="23" t="s">
        <v>38</v>
      </c>
      <c r="D14" s="22" t="s">
        <v>52</v>
      </c>
      <c r="E14" s="22" t="s">
        <v>53</v>
      </c>
      <c r="F14" s="22" t="s">
        <v>55</v>
      </c>
      <c r="G14" s="22" t="s">
        <v>70</v>
      </c>
      <c r="H14" s="42">
        <v>0.89700000000000002</v>
      </c>
      <c r="I14" s="22">
        <v>1</v>
      </c>
      <c r="J14" s="42">
        <f t="shared" si="1"/>
        <v>0.89700000000000002</v>
      </c>
      <c r="K14" s="49" t="s">
        <v>93</v>
      </c>
      <c r="L14" s="49" t="s">
        <v>93</v>
      </c>
      <c r="M14" s="31"/>
    </row>
    <row r="15" spans="1:13" s="24" customFormat="1" ht="16.5" customHeight="1" x14ac:dyDescent="0.2">
      <c r="A15" s="22">
        <f t="shared" si="0"/>
        <v>5</v>
      </c>
      <c r="B15" s="23" t="s">
        <v>19</v>
      </c>
      <c r="C15" s="23" t="s">
        <v>30</v>
      </c>
      <c r="D15" s="22" t="s">
        <v>44</v>
      </c>
      <c r="E15" s="22" t="s">
        <v>53</v>
      </c>
      <c r="F15" s="22" t="s">
        <v>55</v>
      </c>
      <c r="G15" s="22" t="s">
        <v>62</v>
      </c>
      <c r="H15" s="42">
        <v>5.5539999999999999E-2</v>
      </c>
      <c r="I15" s="22">
        <v>1</v>
      </c>
      <c r="J15" s="42">
        <f t="shared" si="1"/>
        <v>5.5539999999999999E-2</v>
      </c>
      <c r="K15" s="42"/>
      <c r="L15" s="42"/>
      <c r="M15" s="31" t="s">
        <v>76</v>
      </c>
    </row>
    <row r="16" spans="1:13" s="24" customFormat="1" ht="16.5" customHeight="1" x14ac:dyDescent="0.2">
      <c r="A16" s="22">
        <f t="shared" si="0"/>
        <v>6</v>
      </c>
      <c r="B16" s="23" t="s">
        <v>112</v>
      </c>
      <c r="C16" s="23" t="s">
        <v>113</v>
      </c>
      <c r="D16" s="47" t="s">
        <v>114</v>
      </c>
      <c r="E16" s="22" t="s">
        <v>53</v>
      </c>
      <c r="F16" s="22" t="s">
        <v>55</v>
      </c>
      <c r="G16" s="22" t="s">
        <v>115</v>
      </c>
      <c r="H16" s="42">
        <v>0.18410000000000001</v>
      </c>
      <c r="I16" s="22">
        <v>1</v>
      </c>
      <c r="J16" s="42">
        <f t="shared" si="1"/>
        <v>0.18410000000000001</v>
      </c>
      <c r="K16" s="49" t="s">
        <v>93</v>
      </c>
      <c r="L16" s="42"/>
      <c r="M16" s="50" t="s">
        <v>79</v>
      </c>
    </row>
    <row r="17" spans="1:14" s="24" customFormat="1" ht="16.5" customHeight="1" x14ac:dyDescent="0.2">
      <c r="A17" s="22">
        <f t="shared" si="0"/>
        <v>7</v>
      </c>
      <c r="B17" s="23" t="s">
        <v>16</v>
      </c>
      <c r="C17" s="23" t="s">
        <v>109</v>
      </c>
      <c r="D17" s="47" t="s">
        <v>110</v>
      </c>
      <c r="E17" s="22" t="s">
        <v>53</v>
      </c>
      <c r="F17" s="22" t="s">
        <v>55</v>
      </c>
      <c r="G17" s="22" t="s">
        <v>111</v>
      </c>
      <c r="H17" s="42">
        <v>0.1089</v>
      </c>
      <c r="I17" s="22">
        <v>1</v>
      </c>
      <c r="J17" s="42">
        <f t="shared" ref="J17:J18" si="2">H17*I17</f>
        <v>0.1089</v>
      </c>
      <c r="K17" s="49" t="s">
        <v>93</v>
      </c>
      <c r="L17" s="42"/>
      <c r="M17" s="50" t="s">
        <v>72</v>
      </c>
    </row>
    <row r="18" spans="1:14" s="24" customFormat="1" ht="16.5" customHeight="1" x14ac:dyDescent="0.2">
      <c r="A18" s="22">
        <f t="shared" si="0"/>
        <v>8</v>
      </c>
      <c r="B18" s="23" t="s">
        <v>105</v>
      </c>
      <c r="C18" s="23" t="s">
        <v>106</v>
      </c>
      <c r="D18" s="47" t="s">
        <v>107</v>
      </c>
      <c r="E18" s="22"/>
      <c r="F18" s="22" t="s">
        <v>55</v>
      </c>
      <c r="G18" s="22" t="s">
        <v>108</v>
      </c>
      <c r="H18" s="42">
        <v>0.49509999999999998</v>
      </c>
      <c r="I18" s="22">
        <v>1</v>
      </c>
      <c r="J18" s="42">
        <f t="shared" si="2"/>
        <v>0.49509999999999998</v>
      </c>
      <c r="K18" s="49" t="s">
        <v>93</v>
      </c>
      <c r="L18" s="42"/>
      <c r="M18" s="50" t="s">
        <v>85</v>
      </c>
    </row>
    <row r="19" spans="1:14" s="24" customFormat="1" ht="16.5" customHeight="1" x14ac:dyDescent="0.2">
      <c r="A19" s="22">
        <f t="shared" si="0"/>
        <v>9</v>
      </c>
      <c r="B19" s="23" t="s">
        <v>15</v>
      </c>
      <c r="C19" s="23" t="s">
        <v>26</v>
      </c>
      <c r="D19" s="22" t="s">
        <v>40</v>
      </c>
      <c r="E19" s="22" t="s">
        <v>53</v>
      </c>
      <c r="F19" s="22" t="s">
        <v>55</v>
      </c>
      <c r="G19" s="22" t="s">
        <v>58</v>
      </c>
      <c r="H19" s="42">
        <v>0.16389999999999999</v>
      </c>
      <c r="I19" s="22">
        <v>2</v>
      </c>
      <c r="J19" s="42">
        <f t="shared" ref="J19" si="3">H19*I19</f>
        <v>0.32779999999999998</v>
      </c>
      <c r="K19" s="49" t="s">
        <v>93</v>
      </c>
      <c r="L19" s="49" t="s">
        <v>93</v>
      </c>
      <c r="M19" s="50" t="s">
        <v>98</v>
      </c>
    </row>
    <row r="20" spans="1:14" s="24" customFormat="1" ht="16.5" customHeight="1" x14ac:dyDescent="0.2">
      <c r="A20" s="22">
        <f t="shared" si="0"/>
        <v>10</v>
      </c>
      <c r="B20" s="23" t="s">
        <v>101</v>
      </c>
      <c r="C20" s="23" t="s">
        <v>102</v>
      </c>
      <c r="D20" s="47" t="s">
        <v>103</v>
      </c>
      <c r="E20" s="22"/>
      <c r="F20" s="22" t="s">
        <v>55</v>
      </c>
      <c r="G20" s="22" t="s">
        <v>104</v>
      </c>
      <c r="H20" s="42">
        <v>0.1762</v>
      </c>
      <c r="I20" s="22">
        <v>1</v>
      </c>
      <c r="J20" s="42">
        <v>0.1762</v>
      </c>
      <c r="K20" s="49" t="s">
        <v>93</v>
      </c>
      <c r="L20" s="49" t="s">
        <v>93</v>
      </c>
      <c r="M20" s="50" t="s">
        <v>99</v>
      </c>
    </row>
    <row r="21" spans="1:14" s="24" customFormat="1" ht="16.5" customHeight="1" x14ac:dyDescent="0.2">
      <c r="A21" s="22">
        <f t="shared" si="0"/>
        <v>11</v>
      </c>
      <c r="B21" s="23" t="s">
        <v>15</v>
      </c>
      <c r="C21" s="23" t="s">
        <v>25</v>
      </c>
      <c r="D21" s="22" t="s">
        <v>100</v>
      </c>
      <c r="E21" s="22" t="s">
        <v>53</v>
      </c>
      <c r="F21" s="22" t="s">
        <v>55</v>
      </c>
      <c r="G21" s="22" t="s">
        <v>57</v>
      </c>
      <c r="H21" s="42">
        <v>5.0319999999999997E-2</v>
      </c>
      <c r="I21" s="22">
        <v>12</v>
      </c>
      <c r="J21" s="42">
        <f t="shared" ref="J21:J30" si="4">H21*I21</f>
        <v>0.60383999999999993</v>
      </c>
      <c r="K21" s="49" t="s">
        <v>93</v>
      </c>
      <c r="L21" s="49" t="s">
        <v>93</v>
      </c>
      <c r="M21" s="50" t="s">
        <v>97</v>
      </c>
    </row>
    <row r="22" spans="1:14" s="24" customFormat="1" ht="16.5" customHeight="1" x14ac:dyDescent="0.2">
      <c r="A22" s="22">
        <f t="shared" si="0"/>
        <v>12</v>
      </c>
      <c r="B22" s="23" t="s">
        <v>20</v>
      </c>
      <c r="C22" s="23" t="s">
        <v>31</v>
      </c>
      <c r="D22" s="22" t="s">
        <v>45</v>
      </c>
      <c r="E22" s="22" t="s">
        <v>53</v>
      </c>
      <c r="F22" s="22" t="s">
        <v>55</v>
      </c>
      <c r="G22" s="22" t="s">
        <v>63</v>
      </c>
      <c r="H22" s="42">
        <v>0.23169999999999999</v>
      </c>
      <c r="I22" s="22">
        <v>1</v>
      </c>
      <c r="J22" s="42">
        <f t="shared" si="4"/>
        <v>0.23169999999999999</v>
      </c>
      <c r="K22" s="49" t="s">
        <v>93</v>
      </c>
      <c r="L22" s="49" t="s">
        <v>93</v>
      </c>
      <c r="M22" s="31" t="s">
        <v>77</v>
      </c>
    </row>
    <row r="23" spans="1:14" s="24" customFormat="1" ht="16.5" customHeight="1" x14ac:dyDescent="0.2">
      <c r="A23" s="22">
        <f t="shared" si="0"/>
        <v>13</v>
      </c>
      <c r="B23" s="23" t="s">
        <v>20</v>
      </c>
      <c r="C23" s="23" t="s">
        <v>32</v>
      </c>
      <c r="D23" s="22" t="s">
        <v>46</v>
      </c>
      <c r="E23" s="22" t="s">
        <v>53</v>
      </c>
      <c r="F23" s="22" t="s">
        <v>55</v>
      </c>
      <c r="G23" s="22" t="s">
        <v>64</v>
      </c>
      <c r="H23" s="42">
        <v>0.23169999999999999</v>
      </c>
      <c r="I23" s="22">
        <v>1</v>
      </c>
      <c r="J23" s="42">
        <f t="shared" si="4"/>
        <v>0.23169999999999999</v>
      </c>
      <c r="K23" s="49" t="s">
        <v>93</v>
      </c>
      <c r="L23" s="49" t="s">
        <v>93</v>
      </c>
      <c r="M23" s="31" t="s">
        <v>78</v>
      </c>
    </row>
    <row r="24" spans="1:14" s="24" customFormat="1" ht="16.5" customHeight="1" x14ac:dyDescent="0.2">
      <c r="A24" s="22">
        <f t="shared" si="0"/>
        <v>14</v>
      </c>
      <c r="B24" s="23" t="s">
        <v>22</v>
      </c>
      <c r="C24" s="23" t="s">
        <v>33</v>
      </c>
      <c r="D24" s="22" t="s">
        <v>47</v>
      </c>
      <c r="E24" s="22" t="s">
        <v>53</v>
      </c>
      <c r="F24" s="22" t="s">
        <v>55</v>
      </c>
      <c r="G24" s="22" t="s">
        <v>65</v>
      </c>
      <c r="H24" s="42">
        <v>8.5000000000000006E-3</v>
      </c>
      <c r="I24" s="22">
        <v>1</v>
      </c>
      <c r="J24" s="42">
        <f t="shared" si="4"/>
        <v>8.5000000000000006E-3</v>
      </c>
      <c r="K24" s="49" t="s">
        <v>93</v>
      </c>
      <c r="L24" s="49" t="s">
        <v>93</v>
      </c>
      <c r="M24" s="31" t="s">
        <v>80</v>
      </c>
    </row>
    <row r="25" spans="1:14" s="24" customFormat="1" ht="16.5" customHeight="1" x14ac:dyDescent="0.2">
      <c r="A25" s="22">
        <f t="shared" si="0"/>
        <v>15</v>
      </c>
      <c r="B25" s="23" t="s">
        <v>21</v>
      </c>
      <c r="C25" s="23" t="s">
        <v>34</v>
      </c>
      <c r="D25" s="22" t="s">
        <v>48</v>
      </c>
      <c r="E25" s="22" t="s">
        <v>53</v>
      </c>
      <c r="F25" s="22" t="s">
        <v>55</v>
      </c>
      <c r="G25" s="22" t="s">
        <v>66</v>
      </c>
      <c r="H25" s="42">
        <v>3.8500000000000001E-3</v>
      </c>
      <c r="I25" s="22">
        <v>7</v>
      </c>
      <c r="J25" s="42">
        <f t="shared" si="4"/>
        <v>2.6950000000000002E-2</v>
      </c>
      <c r="K25" s="49" t="s">
        <v>93</v>
      </c>
      <c r="L25" s="49" t="s">
        <v>93</v>
      </c>
      <c r="M25" s="31" t="s">
        <v>81</v>
      </c>
    </row>
    <row r="26" spans="1:14" s="24" customFormat="1" ht="16.5" customHeight="1" x14ac:dyDescent="0.2">
      <c r="A26" s="22">
        <f t="shared" si="0"/>
        <v>16</v>
      </c>
      <c r="B26" s="23" t="s">
        <v>21</v>
      </c>
      <c r="C26" s="23" t="s">
        <v>35</v>
      </c>
      <c r="D26" s="22" t="s">
        <v>49</v>
      </c>
      <c r="E26" s="22" t="s">
        <v>53</v>
      </c>
      <c r="F26" s="22" t="s">
        <v>55</v>
      </c>
      <c r="G26" s="22" t="s">
        <v>67</v>
      </c>
      <c r="H26" s="42">
        <v>3.8500000000000001E-3</v>
      </c>
      <c r="I26" s="22">
        <v>2</v>
      </c>
      <c r="J26" s="42">
        <f t="shared" si="4"/>
        <v>7.7000000000000002E-3</v>
      </c>
      <c r="K26" s="49" t="s">
        <v>93</v>
      </c>
      <c r="L26" s="49" t="s">
        <v>93</v>
      </c>
      <c r="M26" s="31" t="s">
        <v>82</v>
      </c>
    </row>
    <row r="27" spans="1:14" s="24" customFormat="1" ht="16.5" customHeight="1" x14ac:dyDescent="0.2">
      <c r="A27" s="22">
        <f t="shared" si="0"/>
        <v>17</v>
      </c>
      <c r="B27" s="23" t="s">
        <v>21</v>
      </c>
      <c r="C27" s="23" t="s">
        <v>36</v>
      </c>
      <c r="D27" s="22" t="s">
        <v>50</v>
      </c>
      <c r="E27" s="22" t="s">
        <v>53</v>
      </c>
      <c r="F27" s="22" t="s">
        <v>55</v>
      </c>
      <c r="G27" s="22" t="s">
        <v>68</v>
      </c>
      <c r="H27" s="42">
        <v>1.4200000000000001E-2</v>
      </c>
      <c r="I27" s="22">
        <v>1</v>
      </c>
      <c r="J27" s="42">
        <f t="shared" si="4"/>
        <v>1.4200000000000001E-2</v>
      </c>
      <c r="K27" s="49" t="s">
        <v>93</v>
      </c>
      <c r="L27" s="49" t="s">
        <v>93</v>
      </c>
      <c r="M27" s="31" t="s">
        <v>83</v>
      </c>
    </row>
    <row r="28" spans="1:14" s="24" customFormat="1" ht="16.5" customHeight="1" x14ac:dyDescent="0.2">
      <c r="A28" s="22">
        <f t="shared" si="0"/>
        <v>18</v>
      </c>
      <c r="B28" s="23" t="s">
        <v>21</v>
      </c>
      <c r="C28" s="23" t="s">
        <v>37</v>
      </c>
      <c r="D28" s="22" t="s">
        <v>51</v>
      </c>
      <c r="E28" s="22" t="s">
        <v>53</v>
      </c>
      <c r="F28" s="22" t="s">
        <v>55</v>
      </c>
      <c r="G28" s="22" t="s">
        <v>69</v>
      </c>
      <c r="H28" s="42">
        <v>8.5000000000000006E-3</v>
      </c>
      <c r="I28" s="22">
        <v>1</v>
      </c>
      <c r="J28" s="42">
        <f t="shared" si="4"/>
        <v>8.5000000000000006E-3</v>
      </c>
      <c r="K28" s="49" t="s">
        <v>93</v>
      </c>
      <c r="L28" s="49" t="s">
        <v>93</v>
      </c>
      <c r="M28" s="31" t="s">
        <v>84</v>
      </c>
    </row>
    <row r="29" spans="1:14" s="24" customFormat="1" ht="16.5" customHeight="1" x14ac:dyDescent="0.2">
      <c r="A29" s="22">
        <f t="shared" si="0"/>
        <v>19</v>
      </c>
      <c r="B29" s="46" t="s">
        <v>86</v>
      </c>
      <c r="C29" s="23"/>
      <c r="D29" s="47" t="s">
        <v>87</v>
      </c>
      <c r="E29" s="22"/>
      <c r="F29" s="22"/>
      <c r="G29" s="22"/>
      <c r="H29" s="42">
        <f>(30.72+200.49+52.95)/50</f>
        <v>5.6832000000000003</v>
      </c>
      <c r="I29" s="22">
        <v>1</v>
      </c>
      <c r="J29" s="42">
        <f t="shared" si="4"/>
        <v>5.6832000000000003</v>
      </c>
      <c r="K29" s="49" t="s">
        <v>93</v>
      </c>
      <c r="L29" s="49"/>
      <c r="M29" s="31"/>
    </row>
    <row r="30" spans="1:14" s="24" customFormat="1" ht="16.5" customHeight="1" x14ac:dyDescent="0.2">
      <c r="A30" s="22">
        <f t="shared" si="0"/>
        <v>20</v>
      </c>
      <c r="B30" s="23" t="s">
        <v>88</v>
      </c>
      <c r="C30" s="23" t="s">
        <v>89</v>
      </c>
      <c r="D30" s="22" t="s">
        <v>90</v>
      </c>
      <c r="E30" s="22"/>
      <c r="F30" s="22" t="s">
        <v>55</v>
      </c>
      <c r="G30" s="22" t="s">
        <v>91</v>
      </c>
      <c r="H30" s="42">
        <f>20.6/100</f>
        <v>0.20600000000000002</v>
      </c>
      <c r="I30" s="22">
        <v>1</v>
      </c>
      <c r="J30" s="42">
        <f t="shared" si="4"/>
        <v>0.20600000000000002</v>
      </c>
      <c r="K30" s="49" t="s">
        <v>93</v>
      </c>
      <c r="L30" s="49" t="s">
        <v>93</v>
      </c>
      <c r="M30" s="31"/>
    </row>
    <row r="31" spans="1:14" s="29" customFormat="1" x14ac:dyDescent="0.2">
      <c r="A31" s="25"/>
      <c r="B31" s="27"/>
      <c r="C31" s="26"/>
      <c r="D31" s="26"/>
      <c r="E31" s="27"/>
      <c r="F31" s="27"/>
      <c r="G31" s="27"/>
      <c r="H31" s="27"/>
      <c r="I31" s="28">
        <f>SUM(I19:I30)</f>
        <v>31</v>
      </c>
      <c r="J31" s="43">
        <f>SUM(J11:J30)</f>
        <v>17.08136</v>
      </c>
      <c r="K31" s="48"/>
      <c r="L31" s="48"/>
      <c r="M31" s="41"/>
      <c r="N31" s="24"/>
    </row>
    <row r="32" spans="1:14" s="32" customFormat="1" ht="13.7" customHeight="1" x14ac:dyDescent="0.2">
      <c r="A32" s="8" t="s">
        <v>0</v>
      </c>
      <c r="B32" s="6"/>
      <c r="C32" s="6"/>
      <c r="D32" s="17" t="s">
        <v>1</v>
      </c>
      <c r="E32" s="6"/>
      <c r="F32" s="18"/>
      <c r="G32" s="18"/>
      <c r="H32" s="18"/>
      <c r="I32" s="18"/>
      <c r="J32" s="18"/>
      <c r="K32" s="18"/>
      <c r="L32" s="18"/>
      <c r="M32" s="9"/>
    </row>
    <row r="33" spans="1:13" s="32" customFormat="1" ht="12.95" customHeight="1" x14ac:dyDescent="0.2">
      <c r="A33" s="13"/>
      <c r="B33" s="53" t="s">
        <v>116</v>
      </c>
      <c r="C33" s="54"/>
      <c r="D33" s="14"/>
      <c r="E33" s="35"/>
      <c r="F33" s="38"/>
      <c r="G33" s="38"/>
      <c r="H33" s="38"/>
      <c r="I33" s="38"/>
      <c r="J33" s="38"/>
      <c r="K33" s="38"/>
      <c r="L33" s="38"/>
      <c r="M33" s="15"/>
    </row>
    <row r="34" spans="1:13" s="32" customFormat="1" ht="12.95" customHeight="1" x14ac:dyDescent="0.2">
      <c r="A34" s="10"/>
      <c r="B34" t="s">
        <v>117</v>
      </c>
      <c r="C34" s="55">
        <v>60</v>
      </c>
      <c r="D34" s="7"/>
      <c r="E34" s="36"/>
      <c r="F34" s="39"/>
      <c r="G34" s="39"/>
      <c r="H34" s="39"/>
      <c r="I34" s="39"/>
      <c r="J34" s="39"/>
      <c r="K34" s="39"/>
      <c r="L34" s="39"/>
      <c r="M34" s="9"/>
    </row>
    <row r="35" spans="1:13" s="32" customFormat="1" ht="12.95" customHeight="1" x14ac:dyDescent="0.2">
      <c r="A35" s="10"/>
      <c r="B35" s="56" t="s">
        <v>118</v>
      </c>
      <c r="C35" s="60">
        <f>J31</f>
        <v>17.08136</v>
      </c>
      <c r="D35" s="7"/>
      <c r="E35" s="6"/>
      <c r="F35" s="39"/>
      <c r="G35" s="39"/>
      <c r="H35" s="39"/>
      <c r="I35" s="39"/>
      <c r="J35" s="39"/>
      <c r="K35" s="39"/>
      <c r="L35" s="39"/>
      <c r="M35" s="9"/>
    </row>
    <row r="36" spans="1:13" s="32" customFormat="1" ht="12.95" customHeight="1" x14ac:dyDescent="0.2">
      <c r="A36" s="10"/>
      <c r="B36" s="56" t="s">
        <v>119</v>
      </c>
      <c r="C36" s="55">
        <v>30</v>
      </c>
      <c r="D36" s="7"/>
      <c r="E36" s="6"/>
      <c r="F36" s="39"/>
      <c r="G36" s="59"/>
      <c r="H36" s="39"/>
      <c r="I36" s="39"/>
      <c r="J36" s="39"/>
      <c r="K36" s="39"/>
      <c r="L36" s="39"/>
      <c r="M36" s="9"/>
    </row>
    <row r="37" spans="1:13" s="32" customFormat="1" ht="12.95" customHeight="1" x14ac:dyDescent="0.2">
      <c r="A37" s="10"/>
      <c r="B37" s="56" t="s">
        <v>120</v>
      </c>
      <c r="C37" s="55">
        <f>C36-C35</f>
        <v>12.91864</v>
      </c>
      <c r="D37" s="7"/>
      <c r="E37" s="6"/>
      <c r="F37" s="39"/>
      <c r="G37" s="39"/>
      <c r="H37" s="39"/>
      <c r="I37" s="39"/>
      <c r="J37" s="39"/>
      <c r="K37" s="39"/>
      <c r="L37" s="39"/>
      <c r="M37" s="9"/>
    </row>
    <row r="38" spans="1:13" s="32" customFormat="1" ht="12.95" customHeight="1" x14ac:dyDescent="0.2">
      <c r="A38" s="10"/>
      <c r="B38" s="56"/>
      <c r="C38" s="55"/>
      <c r="D38" s="7"/>
      <c r="E38" s="6"/>
      <c r="F38" s="39"/>
      <c r="G38" s="39"/>
      <c r="H38" s="39"/>
      <c r="I38" s="39"/>
      <c r="J38" s="39"/>
      <c r="K38" s="39"/>
      <c r="L38" s="39"/>
      <c r="M38" s="9"/>
    </row>
    <row r="39" spans="1:13" s="32" customFormat="1" ht="9.75" customHeight="1" x14ac:dyDescent="0.2">
      <c r="A39" s="11"/>
      <c r="B39" s="57" t="s">
        <v>121</v>
      </c>
      <c r="C39" s="58">
        <f>C37*C34</f>
        <v>775.11839999999995</v>
      </c>
      <c r="D39" s="16"/>
      <c r="E39" s="37"/>
      <c r="F39" s="40"/>
      <c r="G39" s="40"/>
      <c r="H39" s="40"/>
      <c r="I39" s="40"/>
      <c r="J39" s="40"/>
      <c r="K39" s="40"/>
      <c r="L39" s="40"/>
      <c r="M39" s="12"/>
    </row>
    <row r="41" spans="1:13" x14ac:dyDescent="0.2">
      <c r="J41" s="51"/>
      <c r="K41" s="21"/>
    </row>
    <row r="42" spans="1:13" x14ac:dyDescent="0.2">
      <c r="J42" s="51"/>
      <c r="K42" s="21"/>
    </row>
    <row r="43" spans="1:13" x14ac:dyDescent="0.2">
      <c r="J43" s="51"/>
      <c r="K43" s="52"/>
    </row>
    <row r="44" spans="1:13" x14ac:dyDescent="0.2">
      <c r="J44" s="51"/>
      <c r="K44" s="52"/>
    </row>
  </sheetData>
  <phoneticPr fontId="0" type="noConversion"/>
  <pageMargins left="0.47244094488188981" right="0.35433070866141736" top="0.59055118110236227" bottom="0.98425196850393704" header="0.51181102362204722" footer="0.51181102362204722"/>
  <pageSetup paperSize="9" scale="71" fitToHeight="0" orientation="landscape" horizontalDpi="200" verticalDpi="200" r:id="rId1"/>
  <headerFooter alignWithMargins="0">
    <oddFooter>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CE77-9FA3-4614-9D33-FBD1CEE27F81}">
  <dimension ref="B2:F15"/>
  <sheetViews>
    <sheetView tabSelected="1" workbookViewId="0">
      <selection activeCell="F23" sqref="F23:F24"/>
    </sheetView>
  </sheetViews>
  <sheetFormatPr defaultRowHeight="12.75" x14ac:dyDescent="0.2"/>
  <cols>
    <col min="1" max="1" width="3.140625" customWidth="1"/>
    <col min="2" max="2" width="12.28515625" bestFit="1" customWidth="1"/>
  </cols>
  <sheetData>
    <row r="2" spans="2:6" x14ac:dyDescent="0.2">
      <c r="B2" t="s">
        <v>123</v>
      </c>
      <c r="C2">
        <v>430.39</v>
      </c>
      <c r="D2">
        <v>50</v>
      </c>
      <c r="E2">
        <f>C2/D2</f>
        <v>8.6077999999999992</v>
      </c>
    </row>
    <row r="3" spans="2:6" x14ac:dyDescent="0.2">
      <c r="B3" t="s">
        <v>124</v>
      </c>
      <c r="E3">
        <v>0.68400000000000005</v>
      </c>
    </row>
    <row r="4" spans="2:6" x14ac:dyDescent="0.2">
      <c r="B4" t="s">
        <v>125</v>
      </c>
      <c r="C4" t="s">
        <v>130</v>
      </c>
      <c r="D4" t="s">
        <v>130</v>
      </c>
      <c r="E4">
        <v>0.49509999999999998</v>
      </c>
    </row>
    <row r="5" spans="2:6" x14ac:dyDescent="0.2">
      <c r="B5" t="s">
        <v>129</v>
      </c>
      <c r="C5" t="s">
        <v>130</v>
      </c>
      <c r="D5" t="s">
        <v>130</v>
      </c>
      <c r="E5">
        <v>0.2248</v>
      </c>
    </row>
    <row r="6" spans="2:6" x14ac:dyDescent="0.2">
      <c r="B6" t="s">
        <v>131</v>
      </c>
      <c r="E6">
        <f>0.2317*2</f>
        <v>0.46339999999999998</v>
      </c>
    </row>
    <row r="7" spans="2:6" x14ac:dyDescent="0.2">
      <c r="B7" t="s">
        <v>122</v>
      </c>
      <c r="E7">
        <f>10*0.00385+5*0.01794</f>
        <v>0.12820000000000001</v>
      </c>
    </row>
    <row r="8" spans="2:6" x14ac:dyDescent="0.2">
      <c r="B8" t="s">
        <v>128</v>
      </c>
      <c r="C8" t="s">
        <v>130</v>
      </c>
      <c r="D8" t="s">
        <v>130</v>
      </c>
      <c r="E8">
        <v>0.1</v>
      </c>
    </row>
    <row r="9" spans="2:6" x14ac:dyDescent="0.2">
      <c r="B9" t="s">
        <v>87</v>
      </c>
      <c r="C9">
        <f>(30.72+200.49+52.95)</f>
        <v>284.16000000000003</v>
      </c>
      <c r="D9">
        <v>50</v>
      </c>
      <c r="E9">
        <f>C9/50</f>
        <v>5.6832000000000003</v>
      </c>
    </row>
    <row r="10" spans="2:6" x14ac:dyDescent="0.2">
      <c r="B10" t="s">
        <v>126</v>
      </c>
      <c r="C10">
        <f>5*50</f>
        <v>250</v>
      </c>
      <c r="D10">
        <v>50</v>
      </c>
      <c r="E10">
        <f>C10/D10</f>
        <v>5</v>
      </c>
    </row>
    <row r="12" spans="2:6" x14ac:dyDescent="0.2">
      <c r="E12">
        <f>SUM(E2:E10)</f>
        <v>21.386499999999998</v>
      </c>
      <c r="F12" t="s">
        <v>118</v>
      </c>
    </row>
    <row r="13" spans="2:6" x14ac:dyDescent="0.2">
      <c r="E13">
        <v>30</v>
      </c>
      <c r="F13" t="s">
        <v>127</v>
      </c>
    </row>
    <row r="14" spans="2:6" x14ac:dyDescent="0.2">
      <c r="E14">
        <f>E13-E12</f>
        <v>8.6135000000000019</v>
      </c>
      <c r="F14" t="s">
        <v>120</v>
      </c>
    </row>
    <row r="15" spans="2:6" x14ac:dyDescent="0.2">
      <c r="E15">
        <f>E14*50</f>
        <v>430.67500000000007</v>
      </c>
      <c r="F1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Wenmeckers</dc:creator>
  <cp:lastModifiedBy>Connor Benton</cp:lastModifiedBy>
  <cp:lastPrinted>2011-03-23T02:23:26Z</cp:lastPrinted>
  <dcterms:created xsi:type="dcterms:W3CDTF">2000-10-27T00:30:29Z</dcterms:created>
  <dcterms:modified xsi:type="dcterms:W3CDTF">2022-01-18T06:16:06Z</dcterms:modified>
</cp:coreProperties>
</file>