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dacity\dataAnalyst\Statistics\"/>
    </mc:Choice>
  </mc:AlternateContent>
  <xr:revisionPtr revIDLastSave="0" documentId="13_ncr:1_{79C548A1-EC3A-4268-B502-AA7B0DE5D6C0}" xr6:coauthVersionLast="28" xr6:coauthVersionMax="28" xr10:uidLastSave="{00000000-0000-0000-0000-000000000000}"/>
  <bookViews>
    <workbookView xWindow="0" yWindow="0" windowWidth="23040" windowHeight="9048" xr2:uid="{FBA078C4-4AE0-4344-93BD-5F1AB72AE8C0}"/>
  </bookViews>
  <sheets>
    <sheet name="Sheet1" sheetId="1" r:id="rId1"/>
    <sheet name="Sheet2" sheetId="2" r:id="rId2"/>
  </sheets>
  <definedNames>
    <definedName name="BR_Neg_Prob">Sheet1!$Q$112</definedName>
    <definedName name="BR_Neg_x_Prob">Sheet1!$O$113</definedName>
    <definedName name="BR_Pos_Prob">Sheet1!$O$112</definedName>
    <definedName name="BR_Pos_x_Prob">Sheet1!$Q$113</definedName>
    <definedName name="BR_Prob">Sheet1!$O$111</definedName>
    <definedName name="BR_x_Prob">Sheet1!$Q$111</definedName>
    <definedName name="FactK">Sheet1!$G$25</definedName>
    <definedName name="FactN">Sheet1!$G$24</definedName>
    <definedName name="FactW">Sheet1!$G$26</definedName>
    <definedName name="prog">Sheet2!$A$1:$B$2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37" i="1" l="1"/>
  <c r="U37" i="1"/>
  <c r="Y30" i="1"/>
  <c r="U38" i="1" l="1"/>
  <c r="U39" i="1" s="1"/>
  <c r="W34" i="1" l="1"/>
  <c r="W33" i="1"/>
  <c r="Y31" i="1"/>
  <c r="W31" i="1"/>
  <c r="X28" i="1"/>
  <c r="U1" i="1"/>
  <c r="U2" i="1"/>
  <c r="U3" i="1"/>
  <c r="U4" i="1"/>
  <c r="U5" i="1"/>
  <c r="U6" i="1"/>
  <c r="W1" i="1"/>
  <c r="V1" i="1"/>
  <c r="AA25" i="1"/>
  <c r="AA24" i="1"/>
  <c r="Z25" i="1"/>
  <c r="Z24" i="1"/>
  <c r="Y24" i="1"/>
  <c r="X24" i="1"/>
  <c r="X25" i="1" s="1"/>
  <c r="Y25" i="1"/>
  <c r="W2" i="1"/>
  <c r="W3" i="1"/>
  <c r="W4" i="1"/>
  <c r="W5" i="1"/>
  <c r="W6" i="1"/>
  <c r="W7" i="1"/>
  <c r="W8" i="1"/>
  <c r="W9" i="1"/>
  <c r="X9" i="1" s="1"/>
  <c r="W10" i="1"/>
  <c r="W11" i="1"/>
  <c r="X11" i="1" s="1"/>
  <c r="W12" i="1"/>
  <c r="W13" i="1"/>
  <c r="X13" i="1" s="1"/>
  <c r="W14" i="1"/>
  <c r="W15" i="1"/>
  <c r="W16" i="1"/>
  <c r="W17" i="1"/>
  <c r="X17" i="1" s="1"/>
  <c r="W18" i="1"/>
  <c r="W19" i="1"/>
  <c r="W20" i="1"/>
  <c r="W21" i="1"/>
  <c r="X21" i="1" s="1"/>
  <c r="X7" i="1"/>
  <c r="X8" i="1"/>
  <c r="X10" i="1"/>
  <c r="X12" i="1"/>
  <c r="X14" i="1"/>
  <c r="X15" i="1"/>
  <c r="X16" i="1"/>
  <c r="X18" i="1"/>
  <c r="X19" i="1"/>
  <c r="X20" i="1"/>
  <c r="V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T23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X32" i="1" l="1"/>
  <c r="X5" i="1"/>
  <c r="X6" i="1"/>
  <c r="X4" i="1"/>
  <c r="X3" i="1"/>
  <c r="X2" i="1"/>
  <c r="X1" i="1"/>
  <c r="P13" i="1"/>
  <c r="P14" i="1" s="1"/>
  <c r="P12" i="1"/>
  <c r="P11" i="1"/>
  <c r="U31" i="1" l="1"/>
  <c r="U32" i="1"/>
  <c r="N11" i="1"/>
  <c r="P39" i="1" l="1"/>
  <c r="N125" i="1"/>
  <c r="N124" i="1"/>
  <c r="O124" i="1" s="1"/>
  <c r="O116" i="1" l="1"/>
  <c r="Q113" i="1"/>
  <c r="Q112" i="1"/>
  <c r="Q116" i="1" s="1"/>
  <c r="Q111" i="1"/>
  <c r="O117" i="1" l="1"/>
  <c r="O118" i="1" s="1"/>
  <c r="O120" i="1" s="1"/>
  <c r="Q117" i="1"/>
  <c r="Q118" i="1" s="1"/>
  <c r="Q119" i="1" s="1"/>
  <c r="P46" i="1"/>
  <c r="P45" i="1"/>
  <c r="P44" i="1"/>
  <c r="P43" i="1"/>
  <c r="P42" i="1"/>
  <c r="P41" i="1"/>
  <c r="P40" i="1"/>
  <c r="P47" i="1" s="1"/>
  <c r="L24" i="1"/>
  <c r="J24" i="1"/>
  <c r="I24" i="1"/>
  <c r="O119" i="1" l="1"/>
  <c r="Q120" i="1"/>
  <c r="H24" i="1"/>
  <c r="K24" i="1" s="1"/>
  <c r="I12" i="1"/>
  <c r="H11" i="1"/>
  <c r="E2" i="1"/>
  <c r="F2" i="1"/>
  <c r="E3" i="1"/>
  <c r="F3" i="1"/>
  <c r="E4" i="1"/>
  <c r="F4" i="1"/>
  <c r="E5" i="1"/>
  <c r="F5" i="1"/>
  <c r="E6" i="1"/>
  <c r="F6" i="1"/>
  <c r="E7" i="1"/>
  <c r="F7" i="1"/>
  <c r="E8" i="1"/>
  <c r="F8" i="1"/>
  <c r="E9" i="1"/>
  <c r="F9" i="1"/>
  <c r="D3" i="1"/>
  <c r="D4" i="1"/>
  <c r="D5" i="1"/>
  <c r="D6" i="1"/>
  <c r="D7" i="1"/>
  <c r="D8" i="1"/>
  <c r="D9" i="1"/>
  <c r="D2" i="1"/>
  <c r="G8" i="1" l="1"/>
  <c r="G4" i="1"/>
  <c r="G2" i="1"/>
  <c r="G6" i="1"/>
  <c r="G9" i="1"/>
  <c r="G5" i="1"/>
  <c r="G7" i="1"/>
  <c r="G3" i="1"/>
</calcChain>
</file>

<file path=xl/sharedStrings.xml><?xml version="1.0" encoding="utf-8"?>
<sst xmlns="http://schemas.openxmlformats.org/spreadsheetml/2006/main" count="155" uniqueCount="42">
  <si>
    <t>h</t>
  </si>
  <si>
    <t>t</t>
  </si>
  <si>
    <t>coins</t>
  </si>
  <si>
    <t>Truth Table is 2 ^ (# flips)</t>
  </si>
  <si>
    <t>Binomial</t>
  </si>
  <si>
    <t>Weighted</t>
  </si>
  <si>
    <t>#Samples</t>
  </si>
  <si>
    <t>#Positive</t>
  </si>
  <si>
    <t>Weighting</t>
  </si>
  <si>
    <t>Manual Calc</t>
  </si>
  <si>
    <t>Excel Function</t>
  </si>
  <si>
    <t>Conditional Probability</t>
  </si>
  <si>
    <t>coin</t>
  </si>
  <si>
    <t>head/tail</t>
  </si>
  <si>
    <t>H</t>
  </si>
  <si>
    <t>T</t>
  </si>
  <si>
    <t>Probability of getting H then T with 2 coin flips after picking a random coin from group of 2 (1 fair, 1 weighted)</t>
  </si>
  <si>
    <t>hh</t>
  </si>
  <si>
    <t>ht</t>
  </si>
  <si>
    <t>th</t>
  </si>
  <si>
    <t>tt</t>
  </si>
  <si>
    <t>Bayes Rule</t>
  </si>
  <si>
    <t>P(x)</t>
  </si>
  <si>
    <t>P(!x)</t>
  </si>
  <si>
    <t>P(Pos|x)</t>
  </si>
  <si>
    <t>P(Neg|x)</t>
  </si>
  <si>
    <t>P(Neg|!x)</t>
  </si>
  <si>
    <t>P(Pos|!x)</t>
  </si>
  <si>
    <t>Neg Test</t>
  </si>
  <si>
    <t>P(x,Neg)</t>
  </si>
  <si>
    <t>P(!x,Neg)</t>
  </si>
  <si>
    <t>P(Neg)</t>
  </si>
  <si>
    <t>P(x|Neg)</t>
  </si>
  <si>
    <t>P(!x|Neg)</t>
  </si>
  <si>
    <t>Pos Test</t>
  </si>
  <si>
    <t>P(x,Pos)</t>
  </si>
  <si>
    <t>P(!x,Pos)</t>
  </si>
  <si>
    <t>Bayes Rule Calc</t>
  </si>
  <si>
    <t>x</t>
  </si>
  <si>
    <t>a</t>
  </si>
  <si>
    <t>b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</si>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</sst>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i/>
      <sz val="11"/>
      <color rgb="FF00B05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3" fillId="0" borderId="0" xfId="0" applyFont="1"/>
    <xf numFmtId="0" fontId="1" fillId="2" borderId="0" xfId="0" applyFont="1" applyFill="1"/>
    <xf numFmtId="0" fontId="0" fillId="2" borderId="0" xfId="0" applyFill="1"/>
    <xf numFmtId="0" fontId="3" fillId="3" borderId="0" xfId="0" applyFont="1" applyFill="1"/>
    <xf numFmtId="0" fontId="0" fillId="3" borderId="0" xfId="0" applyFill="1"/>
    <xf numFmtId="0" fontId="4" fillId="0" borderId="0" xfId="0" applyFont="1"/>
    <xf numFmtId="0" fontId="5" fillId="0" borderId="0" xfId="0" applyFont="1"/>
    <xf numFmtId="0" fontId="6" fillId="0" borderId="0" xfId="0" applyFont="1"/>
    <xf numFmtId="0" fontId="2" fillId="2" borderId="0" xfId="0" applyFont="1" applyFill="1"/>
    <xf numFmtId="0" fontId="2" fillId="3" borderId="0" xfId="0" applyFont="1" applyFill="1"/>
    <xf numFmtId="0" fontId="2" fillId="0" borderId="0" xfId="0" applyFont="1"/>
    <xf numFmtId="0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F6821CC2-544E-43DF-8E08-79AFC933069C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30</xdr:row>
      <xdr:rowOff>1</xdr:rowOff>
    </xdr:from>
    <xdr:to>
      <xdr:col>12</xdr:col>
      <xdr:colOff>31795</xdr:colOff>
      <xdr:row>52</xdr:row>
      <xdr:rowOff>17931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90DC5C5-0E13-457C-B53B-6A96627B3E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5378825"/>
          <a:ext cx="7777300" cy="396240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55</xdr:row>
      <xdr:rowOff>170330</xdr:rowOff>
    </xdr:from>
    <xdr:to>
      <xdr:col>12</xdr:col>
      <xdr:colOff>181359</xdr:colOff>
      <xdr:row>78</xdr:row>
      <xdr:rowOff>170330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DB5B055-33A3-4740-AC9D-21D1F889EB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" y="10031506"/>
          <a:ext cx="7926864" cy="4123765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82</xdr:row>
      <xdr:rowOff>179293</xdr:rowOff>
    </xdr:from>
    <xdr:to>
      <xdr:col>12</xdr:col>
      <xdr:colOff>240057</xdr:colOff>
      <xdr:row>108</xdr:row>
      <xdr:rowOff>53787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E9BA885-F96F-4036-978F-857C35E94C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" y="14881411"/>
          <a:ext cx="7985562" cy="453614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109</xdr:row>
      <xdr:rowOff>0</xdr:rowOff>
    </xdr:from>
    <xdr:to>
      <xdr:col>9</xdr:col>
      <xdr:colOff>742171</xdr:colOff>
      <xdr:row>136</xdr:row>
      <xdr:rowOff>25726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837E62A-E8B1-49B4-BC5B-97B57F1ECD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9543059"/>
          <a:ext cx="6228571" cy="486666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137</xdr:row>
      <xdr:rowOff>0</xdr:rowOff>
    </xdr:from>
    <xdr:to>
      <xdr:col>9</xdr:col>
      <xdr:colOff>410948</xdr:colOff>
      <xdr:row>157</xdr:row>
      <xdr:rowOff>35859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E092A331-576F-432E-A8CC-C738810839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24563294"/>
          <a:ext cx="5897348" cy="362174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7FAA9-D0DD-43CB-AECA-484A5F543219}">
  <dimension ref="A1:AA125"/>
  <sheetViews>
    <sheetView tabSelected="1" topLeftCell="A19" zoomScale="85" zoomScaleNormal="85" workbookViewId="0">
      <selection activeCell="O112" sqref="O112"/>
    </sheetView>
  </sheetViews>
  <sheetFormatPr defaultRowHeight="14.4" x14ac:dyDescent="0.3"/>
  <cols>
    <col min="10" max="10" width="11.6640625" customWidth="1"/>
    <col min="11" max="11" width="12.44140625" bestFit="1" customWidth="1"/>
  </cols>
  <sheetData>
    <row r="1" spans="1:25" x14ac:dyDescent="0.3">
      <c r="A1" s="14" t="s">
        <v>2</v>
      </c>
      <c r="B1" s="14"/>
      <c r="C1" s="14"/>
      <c r="D1" s="14"/>
      <c r="E1" s="14"/>
      <c r="F1" s="14"/>
      <c r="G1" s="14"/>
      <c r="H1" t="s">
        <v>3</v>
      </c>
      <c r="R1" t="s">
        <v>39</v>
      </c>
      <c r="S1" t="s">
        <v>40</v>
      </c>
      <c r="T1" t="s">
        <v>41</v>
      </c>
      <c r="U1">
        <f>18/18</f>
        <v>1</v>
      </c>
      <c r="V1">
        <f>6/17</f>
        <v>0.35294117647058826</v>
      </c>
      <c r="W1">
        <f>6/16</f>
        <v>0.375</v>
      </c>
      <c r="X1">
        <f>U1*V1*W1</f>
        <v>0.13235294117647059</v>
      </c>
      <c r="Y1" t="s">
        <v>38</v>
      </c>
    </row>
    <row r="2" spans="1:25" x14ac:dyDescent="0.3">
      <c r="A2" t="s">
        <v>0</v>
      </c>
      <c r="B2" t="s">
        <v>0</v>
      </c>
      <c r="C2" t="s">
        <v>0</v>
      </c>
      <c r="D2">
        <f t="shared" ref="D2:F9" si="0">VLOOKUP(A2,prog,2,FALSE)</f>
        <v>0.5</v>
      </c>
      <c r="E2">
        <f t="shared" si="0"/>
        <v>0.5</v>
      </c>
      <c r="F2">
        <f t="shared" si="0"/>
        <v>0.5</v>
      </c>
      <c r="G2">
        <f>D2*E2*F2</f>
        <v>0.125</v>
      </c>
      <c r="R2" t="s">
        <v>40</v>
      </c>
      <c r="S2" t="s">
        <v>41</v>
      </c>
      <c r="T2" t="s">
        <v>39</v>
      </c>
      <c r="U2">
        <f>18/18</f>
        <v>1</v>
      </c>
      <c r="V2">
        <f t="shared" ref="V2:V21" si="1">(6-COUNTIF(R2,S2))/17</f>
        <v>0.35294117647058826</v>
      </c>
      <c r="W2">
        <f t="shared" ref="W2:W21" si="2">(6-COUNTIF(R2:S2,T2))/16</f>
        <v>0.375</v>
      </c>
      <c r="X2">
        <f t="shared" ref="X2:X21" si="3">U2*V2*W2</f>
        <v>0.13235294117647059</v>
      </c>
      <c r="Y2" t="s">
        <v>38</v>
      </c>
    </row>
    <row r="3" spans="1:25" x14ac:dyDescent="0.3">
      <c r="A3" t="s">
        <v>0</v>
      </c>
      <c r="B3" t="s">
        <v>0</v>
      </c>
      <c r="C3" t="s">
        <v>1</v>
      </c>
      <c r="D3">
        <f t="shared" si="0"/>
        <v>0.5</v>
      </c>
      <c r="E3">
        <f t="shared" si="0"/>
        <v>0.5</v>
      </c>
      <c r="F3">
        <f t="shared" si="0"/>
        <v>0.5</v>
      </c>
      <c r="G3">
        <f t="shared" ref="G3:G9" si="4">D3*E3*F3</f>
        <v>0.125</v>
      </c>
      <c r="R3" t="s">
        <v>41</v>
      </c>
      <c r="S3" t="s">
        <v>39</v>
      </c>
      <c r="T3" t="s">
        <v>40</v>
      </c>
      <c r="U3">
        <f>18/18</f>
        <v>1</v>
      </c>
      <c r="V3">
        <f t="shared" si="1"/>
        <v>0.35294117647058826</v>
      </c>
      <c r="W3">
        <f t="shared" si="2"/>
        <v>0.375</v>
      </c>
      <c r="X3">
        <f t="shared" si="3"/>
        <v>0.13235294117647059</v>
      </c>
      <c r="Y3" t="s">
        <v>38</v>
      </c>
    </row>
    <row r="4" spans="1:25" x14ac:dyDescent="0.3">
      <c r="A4" t="s">
        <v>0</v>
      </c>
      <c r="B4" t="s">
        <v>1</v>
      </c>
      <c r="C4" t="s">
        <v>1</v>
      </c>
      <c r="D4">
        <f t="shared" si="0"/>
        <v>0.5</v>
      </c>
      <c r="E4">
        <f t="shared" si="0"/>
        <v>0.5</v>
      </c>
      <c r="F4">
        <f t="shared" si="0"/>
        <v>0.5</v>
      </c>
      <c r="G4">
        <f t="shared" si="4"/>
        <v>0.125</v>
      </c>
      <c r="R4" t="s">
        <v>40</v>
      </c>
      <c r="S4" t="s">
        <v>39</v>
      </c>
      <c r="T4" t="s">
        <v>41</v>
      </c>
      <c r="U4">
        <f>18/18</f>
        <v>1</v>
      </c>
      <c r="V4">
        <f t="shared" si="1"/>
        <v>0.35294117647058826</v>
      </c>
      <c r="W4">
        <f t="shared" si="2"/>
        <v>0.375</v>
      </c>
      <c r="X4">
        <f t="shared" si="3"/>
        <v>0.13235294117647059</v>
      </c>
      <c r="Y4" t="s">
        <v>38</v>
      </c>
    </row>
    <row r="5" spans="1:25" x14ac:dyDescent="0.3">
      <c r="A5" t="s">
        <v>0</v>
      </c>
      <c r="B5" t="s">
        <v>1</v>
      </c>
      <c r="C5" t="s">
        <v>0</v>
      </c>
      <c r="D5">
        <f t="shared" si="0"/>
        <v>0.5</v>
      </c>
      <c r="E5">
        <f t="shared" si="0"/>
        <v>0.5</v>
      </c>
      <c r="F5">
        <f t="shared" si="0"/>
        <v>0.5</v>
      </c>
      <c r="G5">
        <f t="shared" si="4"/>
        <v>0.125</v>
      </c>
      <c r="R5" t="s">
        <v>39</v>
      </c>
      <c r="S5" t="s">
        <v>41</v>
      </c>
      <c r="T5" t="s">
        <v>40</v>
      </c>
      <c r="U5">
        <f t="shared" ref="U5:U21" si="5">18/18</f>
        <v>1</v>
      </c>
      <c r="V5">
        <f t="shared" si="1"/>
        <v>0.35294117647058826</v>
      </c>
      <c r="W5">
        <f t="shared" si="2"/>
        <v>0.375</v>
      </c>
      <c r="X5">
        <f t="shared" si="3"/>
        <v>0.13235294117647059</v>
      </c>
      <c r="Y5" t="s">
        <v>38</v>
      </c>
    </row>
    <row r="6" spans="1:25" x14ac:dyDescent="0.3">
      <c r="A6" t="s">
        <v>1</v>
      </c>
      <c r="B6" t="s">
        <v>1</v>
      </c>
      <c r="C6" t="s">
        <v>1</v>
      </c>
      <c r="D6">
        <f t="shared" si="0"/>
        <v>0.5</v>
      </c>
      <c r="E6">
        <f t="shared" si="0"/>
        <v>0.5</v>
      </c>
      <c r="F6">
        <f t="shared" si="0"/>
        <v>0.5</v>
      </c>
      <c r="G6">
        <f t="shared" si="4"/>
        <v>0.125</v>
      </c>
      <c r="R6" t="s">
        <v>41</v>
      </c>
      <c r="S6" t="s">
        <v>40</v>
      </c>
      <c r="T6" t="s">
        <v>39</v>
      </c>
      <c r="U6">
        <f t="shared" si="5"/>
        <v>1</v>
      </c>
      <c r="V6">
        <f t="shared" si="1"/>
        <v>0.35294117647058826</v>
      </c>
      <c r="W6">
        <f t="shared" si="2"/>
        <v>0.375</v>
      </c>
      <c r="X6">
        <f t="shared" si="3"/>
        <v>0.13235294117647059</v>
      </c>
      <c r="Y6" t="s">
        <v>38</v>
      </c>
    </row>
    <row r="7" spans="1:25" x14ac:dyDescent="0.3">
      <c r="A7" t="s">
        <v>1</v>
      </c>
      <c r="B7" t="s">
        <v>0</v>
      </c>
      <c r="C7" t="s">
        <v>1</v>
      </c>
      <c r="D7">
        <f t="shared" si="0"/>
        <v>0.5</v>
      </c>
      <c r="E7">
        <f t="shared" si="0"/>
        <v>0.5</v>
      </c>
      <c r="F7">
        <f t="shared" si="0"/>
        <v>0.5</v>
      </c>
      <c r="G7">
        <f t="shared" si="4"/>
        <v>0.125</v>
      </c>
      <c r="R7" t="s">
        <v>40</v>
      </c>
      <c r="S7" t="s">
        <v>39</v>
      </c>
      <c r="T7" t="s">
        <v>39</v>
      </c>
      <c r="U7">
        <f t="shared" si="5"/>
        <v>1</v>
      </c>
      <c r="V7">
        <f t="shared" si="1"/>
        <v>0.35294117647058826</v>
      </c>
      <c r="W7">
        <f t="shared" si="2"/>
        <v>0.3125</v>
      </c>
      <c r="X7">
        <f t="shared" si="3"/>
        <v>0.11029411764705883</v>
      </c>
      <c r="Y7" t="s">
        <v>38</v>
      </c>
    </row>
    <row r="8" spans="1:25" x14ac:dyDescent="0.3">
      <c r="A8" t="s">
        <v>1</v>
      </c>
      <c r="B8" t="s">
        <v>0</v>
      </c>
      <c r="C8" t="s">
        <v>0</v>
      </c>
      <c r="D8">
        <f t="shared" si="0"/>
        <v>0.5</v>
      </c>
      <c r="E8">
        <f t="shared" si="0"/>
        <v>0.5</v>
      </c>
      <c r="F8">
        <f t="shared" si="0"/>
        <v>0.5</v>
      </c>
      <c r="G8">
        <f t="shared" si="4"/>
        <v>0.125</v>
      </c>
      <c r="R8" t="s">
        <v>40</v>
      </c>
      <c r="S8" t="s">
        <v>40</v>
      </c>
      <c r="T8" t="s">
        <v>40</v>
      </c>
      <c r="U8">
        <f t="shared" si="5"/>
        <v>1</v>
      </c>
      <c r="V8">
        <f t="shared" si="1"/>
        <v>0.29411764705882354</v>
      </c>
      <c r="W8">
        <f t="shared" si="2"/>
        <v>0.25</v>
      </c>
      <c r="X8">
        <f t="shared" si="3"/>
        <v>7.3529411764705885E-2</v>
      </c>
      <c r="Y8" t="s">
        <v>38</v>
      </c>
    </row>
    <row r="9" spans="1:25" x14ac:dyDescent="0.3">
      <c r="A9" t="s">
        <v>1</v>
      </c>
      <c r="B9" t="s">
        <v>1</v>
      </c>
      <c r="C9" t="s">
        <v>0</v>
      </c>
      <c r="D9">
        <f t="shared" si="0"/>
        <v>0.5</v>
      </c>
      <c r="E9">
        <f t="shared" si="0"/>
        <v>0.5</v>
      </c>
      <c r="F9">
        <f t="shared" si="0"/>
        <v>0.5</v>
      </c>
      <c r="G9">
        <f t="shared" si="4"/>
        <v>0.125</v>
      </c>
      <c r="R9" t="s">
        <v>41</v>
      </c>
      <c r="S9" t="s">
        <v>41</v>
      </c>
      <c r="T9" t="s">
        <v>41</v>
      </c>
      <c r="U9">
        <f t="shared" si="5"/>
        <v>1</v>
      </c>
      <c r="V9">
        <f t="shared" si="1"/>
        <v>0.29411764705882354</v>
      </c>
      <c r="W9">
        <f t="shared" si="2"/>
        <v>0.25</v>
      </c>
      <c r="X9">
        <f t="shared" si="3"/>
        <v>7.3529411764705885E-2</v>
      </c>
      <c r="Y9" s="13" t="s">
        <v>38</v>
      </c>
    </row>
    <row r="10" spans="1:25" x14ac:dyDescent="0.3">
      <c r="R10" t="s">
        <v>41</v>
      </c>
      <c r="S10" t="s">
        <v>41</v>
      </c>
      <c r="T10" t="s">
        <v>40</v>
      </c>
      <c r="U10">
        <f t="shared" si="5"/>
        <v>1</v>
      </c>
      <c r="V10">
        <f t="shared" si="1"/>
        <v>0.29411764705882354</v>
      </c>
      <c r="W10">
        <f t="shared" si="2"/>
        <v>0.375</v>
      </c>
      <c r="X10">
        <f t="shared" si="3"/>
        <v>0.11029411764705882</v>
      </c>
      <c r="Y10" s="13" t="s">
        <v>38</v>
      </c>
    </row>
    <row r="11" spans="1:25" x14ac:dyDescent="0.3">
      <c r="H11">
        <f>0.032*3</f>
        <v>9.6000000000000002E-2</v>
      </c>
      <c r="N11" t="e">
        <f>PROB(18,0.333333,2)</f>
        <v>#NUM!</v>
      </c>
      <c r="P11">
        <f>5/17</f>
        <v>0.29411764705882354</v>
      </c>
      <c r="R11" t="s">
        <v>41</v>
      </c>
      <c r="S11" t="s">
        <v>40</v>
      </c>
      <c r="T11" t="s">
        <v>41</v>
      </c>
      <c r="U11">
        <f t="shared" si="5"/>
        <v>1</v>
      </c>
      <c r="V11">
        <f t="shared" si="1"/>
        <v>0.35294117647058826</v>
      </c>
      <c r="W11">
        <f t="shared" si="2"/>
        <v>0.3125</v>
      </c>
      <c r="X11">
        <f t="shared" si="3"/>
        <v>0.11029411764705883</v>
      </c>
      <c r="Y11" s="13" t="s">
        <v>38</v>
      </c>
    </row>
    <row r="12" spans="1:25" x14ac:dyDescent="0.3">
      <c r="I12">
        <f>2*2*2*2*2</f>
        <v>32</v>
      </c>
      <c r="P12">
        <f>4/16</f>
        <v>0.25</v>
      </c>
      <c r="R12" t="s">
        <v>41</v>
      </c>
      <c r="S12" t="s">
        <v>40</v>
      </c>
      <c r="T12" t="s">
        <v>40</v>
      </c>
      <c r="U12">
        <f t="shared" si="5"/>
        <v>1</v>
      </c>
      <c r="V12">
        <f t="shared" si="1"/>
        <v>0.35294117647058826</v>
      </c>
      <c r="W12">
        <f t="shared" si="2"/>
        <v>0.3125</v>
      </c>
      <c r="X12">
        <f t="shared" si="3"/>
        <v>0.11029411764705883</v>
      </c>
      <c r="Y12" s="13" t="s">
        <v>38</v>
      </c>
    </row>
    <row r="13" spans="1:25" x14ac:dyDescent="0.3">
      <c r="P13" s="13">
        <f>5/16</f>
        <v>0.3125</v>
      </c>
      <c r="R13" t="s">
        <v>40</v>
      </c>
      <c r="S13" t="s">
        <v>40</v>
      </c>
      <c r="T13" t="s">
        <v>41</v>
      </c>
      <c r="U13">
        <f t="shared" si="5"/>
        <v>1</v>
      </c>
      <c r="V13">
        <f t="shared" si="1"/>
        <v>0.29411764705882354</v>
      </c>
      <c r="W13">
        <f t="shared" si="2"/>
        <v>0.375</v>
      </c>
      <c r="X13">
        <f t="shared" si="3"/>
        <v>0.11029411764705882</v>
      </c>
      <c r="Y13" s="13" t="s">
        <v>38</v>
      </c>
    </row>
    <row r="14" spans="1:25" x14ac:dyDescent="0.3">
      <c r="P14">
        <f>AVERAGE(P12:P13)</f>
        <v>0.28125</v>
      </c>
      <c r="R14" t="s">
        <v>40</v>
      </c>
      <c r="S14" t="s">
        <v>41</v>
      </c>
      <c r="T14" t="s">
        <v>40</v>
      </c>
      <c r="U14">
        <f t="shared" si="5"/>
        <v>1</v>
      </c>
      <c r="V14">
        <f t="shared" si="1"/>
        <v>0.35294117647058826</v>
      </c>
      <c r="W14">
        <f t="shared" si="2"/>
        <v>0.3125</v>
      </c>
      <c r="X14">
        <f t="shared" si="3"/>
        <v>0.11029411764705883</v>
      </c>
      <c r="Y14" s="13" t="s">
        <v>38</v>
      </c>
    </row>
    <row r="15" spans="1:25" x14ac:dyDescent="0.3">
      <c r="R15" t="s">
        <v>40</v>
      </c>
      <c r="S15" t="s">
        <v>41</v>
      </c>
      <c r="T15" t="s">
        <v>41</v>
      </c>
      <c r="U15">
        <f t="shared" si="5"/>
        <v>1</v>
      </c>
      <c r="V15">
        <f t="shared" si="1"/>
        <v>0.35294117647058826</v>
      </c>
      <c r="W15">
        <f t="shared" si="2"/>
        <v>0.3125</v>
      </c>
      <c r="X15">
        <f t="shared" si="3"/>
        <v>0.11029411764705883</v>
      </c>
      <c r="Y15" s="13" t="s">
        <v>38</v>
      </c>
    </row>
    <row r="16" spans="1:25" x14ac:dyDescent="0.3">
      <c r="R16" t="s">
        <v>39</v>
      </c>
      <c r="S16" t="s">
        <v>39</v>
      </c>
      <c r="T16" t="s">
        <v>41</v>
      </c>
      <c r="U16">
        <f t="shared" si="5"/>
        <v>1</v>
      </c>
      <c r="V16">
        <f t="shared" si="1"/>
        <v>0.29411764705882354</v>
      </c>
      <c r="W16">
        <f t="shared" si="2"/>
        <v>0.375</v>
      </c>
      <c r="X16">
        <f t="shared" si="3"/>
        <v>0.11029411764705882</v>
      </c>
      <c r="Y16" s="13" t="s">
        <v>38</v>
      </c>
    </row>
    <row r="17" spans="1:27" x14ac:dyDescent="0.3">
      <c r="R17" t="s">
        <v>39</v>
      </c>
      <c r="S17" t="s">
        <v>41</v>
      </c>
      <c r="T17" t="s">
        <v>39</v>
      </c>
      <c r="U17">
        <f t="shared" si="5"/>
        <v>1</v>
      </c>
      <c r="V17">
        <f t="shared" si="1"/>
        <v>0.35294117647058826</v>
      </c>
      <c r="W17">
        <f t="shared" si="2"/>
        <v>0.3125</v>
      </c>
      <c r="X17">
        <f t="shared" si="3"/>
        <v>0.11029411764705883</v>
      </c>
      <c r="Y17" s="13" t="s">
        <v>38</v>
      </c>
    </row>
    <row r="18" spans="1:27" x14ac:dyDescent="0.3">
      <c r="R18" t="s">
        <v>39</v>
      </c>
      <c r="S18" t="s">
        <v>41</v>
      </c>
      <c r="T18" t="s">
        <v>41</v>
      </c>
      <c r="U18">
        <f t="shared" si="5"/>
        <v>1</v>
      </c>
      <c r="V18">
        <f t="shared" si="1"/>
        <v>0.35294117647058826</v>
      </c>
      <c r="W18">
        <f t="shared" si="2"/>
        <v>0.3125</v>
      </c>
      <c r="X18">
        <f t="shared" si="3"/>
        <v>0.11029411764705883</v>
      </c>
      <c r="Y18" s="13" t="s">
        <v>38</v>
      </c>
    </row>
    <row r="19" spans="1:27" x14ac:dyDescent="0.3">
      <c r="R19" t="s">
        <v>41</v>
      </c>
      <c r="S19" t="s">
        <v>41</v>
      </c>
      <c r="T19" t="s">
        <v>39</v>
      </c>
      <c r="U19">
        <f t="shared" si="5"/>
        <v>1</v>
      </c>
      <c r="V19">
        <f t="shared" si="1"/>
        <v>0.29411764705882354</v>
      </c>
      <c r="W19">
        <f t="shared" si="2"/>
        <v>0.375</v>
      </c>
      <c r="X19">
        <f t="shared" si="3"/>
        <v>0.11029411764705882</v>
      </c>
      <c r="Y19" s="13" t="s">
        <v>38</v>
      </c>
    </row>
    <row r="20" spans="1:27" x14ac:dyDescent="0.3">
      <c r="R20" t="s">
        <v>41</v>
      </c>
      <c r="S20" t="s">
        <v>39</v>
      </c>
      <c r="T20" t="s">
        <v>41</v>
      </c>
      <c r="U20">
        <f t="shared" si="5"/>
        <v>1</v>
      </c>
      <c r="V20">
        <f t="shared" si="1"/>
        <v>0.35294117647058826</v>
      </c>
      <c r="W20">
        <f t="shared" si="2"/>
        <v>0.3125</v>
      </c>
      <c r="X20">
        <f t="shared" si="3"/>
        <v>0.11029411764705883</v>
      </c>
      <c r="Y20" s="13" t="s">
        <v>38</v>
      </c>
    </row>
    <row r="21" spans="1:27" x14ac:dyDescent="0.3">
      <c r="R21" t="s">
        <v>41</v>
      </c>
      <c r="S21" t="s">
        <v>39</v>
      </c>
      <c r="T21" t="s">
        <v>39</v>
      </c>
      <c r="U21">
        <f t="shared" si="5"/>
        <v>1</v>
      </c>
      <c r="V21">
        <f t="shared" si="1"/>
        <v>0.35294117647058826</v>
      </c>
      <c r="W21">
        <f t="shared" si="2"/>
        <v>0.3125</v>
      </c>
      <c r="X21">
        <f t="shared" si="3"/>
        <v>0.11029411764705883</v>
      </c>
      <c r="Y21" s="13" t="s">
        <v>38</v>
      </c>
    </row>
    <row r="22" spans="1:27" x14ac:dyDescent="0.3">
      <c r="I22" t="s">
        <v>5</v>
      </c>
    </row>
    <row r="23" spans="1:27" x14ac:dyDescent="0.3">
      <c r="G23" s="14" t="s">
        <v>4</v>
      </c>
      <c r="H23" s="14"/>
      <c r="I23">
        <v>0.5</v>
      </c>
      <c r="K23" t="s">
        <v>9</v>
      </c>
      <c r="L23" t="s">
        <v>10</v>
      </c>
      <c r="T23" t="e">
        <f>cou</f>
        <v>#NAME?</v>
      </c>
    </row>
    <row r="24" spans="1:27" x14ac:dyDescent="0.3">
      <c r="F24" t="s">
        <v>6</v>
      </c>
      <c r="G24">
        <v>17</v>
      </c>
      <c r="H24">
        <f>FACT(FactN)/(FACT(FactN-FactK)*FACT(FactK))</f>
        <v>17</v>
      </c>
      <c r="I24">
        <f>POWER(FactW,FactK)</f>
        <v>0.5</v>
      </c>
      <c r="J24">
        <f>POWER(1-FactW,FactN-FactK)</f>
        <v>1.52587890625E-5</v>
      </c>
      <c r="K24">
        <f>H24*I24*J24</f>
        <v>1.2969970703125E-4</v>
      </c>
      <c r="L24">
        <f>_xlfn.BINOM.DIST(FactK,FactN,FactW,FALSE)</f>
        <v>1.2969970703124995E-4</v>
      </c>
      <c r="X24">
        <f>0.13235*6</f>
        <v>0.79410000000000003</v>
      </c>
      <c r="Y24">
        <f>0.13235*5</f>
        <v>0.66174999999999995</v>
      </c>
      <c r="Z24">
        <f>0.13235*4</f>
        <v>0.52939999999999998</v>
      </c>
      <c r="AA24">
        <f>0.13235*3</f>
        <v>0.39705000000000001</v>
      </c>
    </row>
    <row r="25" spans="1:27" x14ac:dyDescent="0.3">
      <c r="F25" t="s">
        <v>7</v>
      </c>
      <c r="G25">
        <v>1</v>
      </c>
      <c r="X25">
        <f>1-X24</f>
        <v>0.20589999999999997</v>
      </c>
      <c r="Y25">
        <f>1-Y24</f>
        <v>0.33825000000000005</v>
      </c>
      <c r="Z25">
        <f>1-Z24</f>
        <v>0.47060000000000002</v>
      </c>
      <c r="AA25">
        <f>1-AA24</f>
        <v>0.60294999999999999</v>
      </c>
    </row>
    <row r="26" spans="1:27" x14ac:dyDescent="0.3">
      <c r="F26" t="s">
        <v>8</v>
      </c>
      <c r="G26">
        <v>0.5</v>
      </c>
    </row>
    <row r="28" spans="1:27" x14ac:dyDescent="0.3">
      <c r="X28">
        <f>1-(1*(12/17)*(6/16))</f>
        <v>0.73529411764705888</v>
      </c>
    </row>
    <row r="29" spans="1:27" x14ac:dyDescent="0.3">
      <c r="A29" t="s">
        <v>11</v>
      </c>
    </row>
    <row r="30" spans="1:27" x14ac:dyDescent="0.3">
      <c r="V30">
        <v>0.5</v>
      </c>
      <c r="W30">
        <v>0.11111</v>
      </c>
      <c r="X30">
        <v>0.5</v>
      </c>
      <c r="Y30">
        <f>0.75*0.75</f>
        <v>0.5625</v>
      </c>
    </row>
    <row r="31" spans="1:27" x14ac:dyDescent="0.3">
      <c r="U31">
        <f>W31/X32</f>
        <v>0.16494707620136279</v>
      </c>
      <c r="W31">
        <f>V30*W30</f>
        <v>5.5555E-2</v>
      </c>
      <c r="Y31">
        <f>X30*Y30</f>
        <v>0.28125</v>
      </c>
    </row>
    <row r="32" spans="1:27" x14ac:dyDescent="0.3">
      <c r="U32">
        <f>Y31/X32</f>
        <v>0.83505292379863716</v>
      </c>
      <c r="X32">
        <f>W31+Y31</f>
        <v>0.33680500000000002</v>
      </c>
    </row>
    <row r="33" spans="15:23" x14ac:dyDescent="0.3">
      <c r="O33" t="s">
        <v>12</v>
      </c>
      <c r="P33" t="s">
        <v>13</v>
      </c>
      <c r="W33">
        <f>0.6667+0.25</f>
        <v>0.91669999999999996</v>
      </c>
    </row>
    <row r="34" spans="15:23" x14ac:dyDescent="0.3">
      <c r="O34">
        <v>1</v>
      </c>
      <c r="P34" t="s">
        <v>14</v>
      </c>
      <c r="Q34">
        <v>0.5</v>
      </c>
      <c r="W34">
        <f>W33/2</f>
        <v>0.45834999999999998</v>
      </c>
    </row>
    <row r="35" spans="15:23" x14ac:dyDescent="0.3">
      <c r="O35">
        <v>1</v>
      </c>
      <c r="P35" t="s">
        <v>15</v>
      </c>
      <c r="Q35">
        <v>0.5</v>
      </c>
    </row>
    <row r="36" spans="15:23" x14ac:dyDescent="0.3">
      <c r="O36">
        <v>2</v>
      </c>
      <c r="P36" t="s">
        <v>14</v>
      </c>
      <c r="Q36">
        <v>0.9</v>
      </c>
    </row>
    <row r="37" spans="15:23" x14ac:dyDescent="0.3">
      <c r="O37">
        <v>2</v>
      </c>
      <c r="P37" t="s">
        <v>15</v>
      </c>
      <c r="Q37">
        <v>0.1</v>
      </c>
      <c r="U37">
        <f>0.5*POWER(1/3,2)*(2/3)</f>
        <v>3.7037037037037035E-2</v>
      </c>
      <c r="V37">
        <f>0.5*POWER(0.75,2)*(1/4)</f>
        <v>7.03125E-2</v>
      </c>
    </row>
    <row r="38" spans="15:23" x14ac:dyDescent="0.3">
      <c r="U38">
        <f>U37+V37</f>
        <v>0.10734953703703703</v>
      </c>
    </row>
    <row r="39" spans="15:23" x14ac:dyDescent="0.3">
      <c r="O39" t="s">
        <v>17</v>
      </c>
      <c r="P39">
        <f>0.5*0.9*0.1</f>
        <v>4.5000000000000005E-2</v>
      </c>
      <c r="U39">
        <f>U37/U38</f>
        <v>0.34501347708894875</v>
      </c>
    </row>
    <row r="40" spans="15:23" x14ac:dyDescent="0.3">
      <c r="O40" t="s">
        <v>18</v>
      </c>
      <c r="P40">
        <f>0.5*1*0</f>
        <v>0</v>
      </c>
    </row>
    <row r="41" spans="15:23" x14ac:dyDescent="0.3">
      <c r="O41" t="s">
        <v>19</v>
      </c>
      <c r="P41">
        <f>0.5*0*1</f>
        <v>0</v>
      </c>
    </row>
    <row r="42" spans="15:23" x14ac:dyDescent="0.3">
      <c r="O42" t="s">
        <v>20</v>
      </c>
      <c r="P42">
        <f>0.5*0*0</f>
        <v>0</v>
      </c>
    </row>
    <row r="43" spans="15:23" x14ac:dyDescent="0.3">
      <c r="O43" t="s">
        <v>17</v>
      </c>
      <c r="P43">
        <f>0.5*0.6*0.6</f>
        <v>0.18</v>
      </c>
    </row>
    <row r="44" spans="15:23" x14ac:dyDescent="0.3">
      <c r="O44" t="s">
        <v>18</v>
      </c>
      <c r="P44">
        <f>0.5*0.6*0.4</f>
        <v>0.12</v>
      </c>
    </row>
    <row r="45" spans="15:23" x14ac:dyDescent="0.3">
      <c r="O45" t="s">
        <v>19</v>
      </c>
      <c r="P45">
        <f>0.5*0.4*0.6</f>
        <v>0.12</v>
      </c>
    </row>
    <row r="46" spans="15:23" x14ac:dyDescent="0.3">
      <c r="O46" t="s">
        <v>20</v>
      </c>
      <c r="P46">
        <f>0.5*0.4*0.4</f>
        <v>8.0000000000000016E-2</v>
      </c>
    </row>
    <row r="47" spans="15:23" x14ac:dyDescent="0.3">
      <c r="P47">
        <f>SUM(P39:P46)</f>
        <v>0.54499999999999993</v>
      </c>
    </row>
    <row r="55" spans="1:1" x14ac:dyDescent="0.3">
      <c r="A55" t="s">
        <v>16</v>
      </c>
    </row>
    <row r="83" spans="1:1" x14ac:dyDescent="0.3">
      <c r="A83" t="s">
        <v>21</v>
      </c>
    </row>
    <row r="110" spans="14:17" x14ac:dyDescent="0.3">
      <c r="N110" t="s">
        <v>37</v>
      </c>
    </row>
    <row r="111" spans="14:17" x14ac:dyDescent="0.3">
      <c r="N111" t="s">
        <v>22</v>
      </c>
      <c r="O111" s="3">
        <v>0.5</v>
      </c>
      <c r="P111" t="s">
        <v>23</v>
      </c>
      <c r="Q111" s="5">
        <f>1-BR_Prob</f>
        <v>0.5</v>
      </c>
    </row>
    <row r="112" spans="14:17" x14ac:dyDescent="0.3">
      <c r="N112" t="s">
        <v>24</v>
      </c>
      <c r="O112" s="1">
        <v>0.11111</v>
      </c>
      <c r="P112" t="s">
        <v>25</v>
      </c>
      <c r="Q112" s="4">
        <f>1-BR_Pos_Prob</f>
        <v>0.88888999999999996</v>
      </c>
    </row>
    <row r="113" spans="14:17" x14ac:dyDescent="0.3">
      <c r="N113" t="s">
        <v>26</v>
      </c>
      <c r="O113" s="6">
        <v>0.25</v>
      </c>
      <c r="P113" t="s">
        <v>27</v>
      </c>
      <c r="Q113" s="2">
        <f>1-BR_Neg_x_Prob</f>
        <v>0.75</v>
      </c>
    </row>
    <row r="115" spans="14:17" x14ac:dyDescent="0.3">
      <c r="N115" t="s">
        <v>34</v>
      </c>
      <c r="P115" t="s">
        <v>28</v>
      </c>
    </row>
    <row r="116" spans="14:17" x14ac:dyDescent="0.3">
      <c r="N116" t="s">
        <v>35</v>
      </c>
      <c r="O116" s="7">
        <f>BR_Prob*BR_Pos_Prob</f>
        <v>5.5555E-2</v>
      </c>
      <c r="P116" t="s">
        <v>29</v>
      </c>
      <c r="Q116" s="10">
        <f>BR_Prob*BR_Neg_Prob</f>
        <v>0.44444499999999998</v>
      </c>
    </row>
    <row r="117" spans="14:17" x14ac:dyDescent="0.3">
      <c r="N117" t="s">
        <v>36</v>
      </c>
      <c r="O117" s="8">
        <f>BR_x_Prob*BR_Pos_x_Prob</f>
        <v>0.375</v>
      </c>
      <c r="P117" t="s">
        <v>30</v>
      </c>
      <c r="Q117" s="11">
        <f>BR_Neg_x_Prob*BR_x_Prob</f>
        <v>0.125</v>
      </c>
    </row>
    <row r="118" spans="14:17" x14ac:dyDescent="0.3">
      <c r="N118" t="s">
        <v>31</v>
      </c>
      <c r="O118" s="9">
        <f>O116+O117</f>
        <v>0.43055500000000002</v>
      </c>
      <c r="P118" t="s">
        <v>31</v>
      </c>
      <c r="Q118" s="12">
        <f>Q116+Q117</f>
        <v>0.56944499999999998</v>
      </c>
    </row>
    <row r="119" spans="14:17" x14ac:dyDescent="0.3">
      <c r="N119" t="s">
        <v>32</v>
      </c>
      <c r="O119">
        <f>O116/O118</f>
        <v>0.12903113423372159</v>
      </c>
      <c r="P119" t="s">
        <v>32</v>
      </c>
      <c r="Q119">
        <f>Q116/Q118</f>
        <v>0.78048801903607901</v>
      </c>
    </row>
    <row r="120" spans="14:17" x14ac:dyDescent="0.3">
      <c r="N120" t="s">
        <v>33</v>
      </c>
      <c r="O120">
        <f>O117/O118</f>
        <v>0.87096886576627841</v>
      </c>
      <c r="P120" t="s">
        <v>33</v>
      </c>
      <c r="Q120">
        <f>Q117/Q118</f>
        <v>0.21951198096392102</v>
      </c>
    </row>
    <row r="124" spans="14:17" x14ac:dyDescent="0.3">
      <c r="N124">
        <f>0.4*0.01</f>
        <v>4.0000000000000001E-3</v>
      </c>
      <c r="O124">
        <f>N124/(N125+N124)</f>
        <v>2.1739130434782608E-2</v>
      </c>
    </row>
    <row r="125" spans="14:17" x14ac:dyDescent="0.3">
      <c r="N125">
        <f>0.6*0.3</f>
        <v>0.18</v>
      </c>
    </row>
  </sheetData>
  <mergeCells count="2">
    <mergeCell ref="A1:G1"/>
    <mergeCell ref="G23:H2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D6C2F-17D2-4A13-A81B-71E0D87589C1}">
  <dimension ref="A1:B2"/>
  <sheetViews>
    <sheetView workbookViewId="0">
      <selection activeCell="C2" sqref="C2"/>
    </sheetView>
  </sheetViews>
  <sheetFormatPr defaultRowHeight="14.4" x14ac:dyDescent="0.3"/>
  <sheetData>
    <row r="1" spans="1:2" x14ac:dyDescent="0.3">
      <c r="A1" t="s">
        <v>0</v>
      </c>
      <c r="B1">
        <v>0.5</v>
      </c>
    </row>
    <row r="2" spans="1:2" x14ac:dyDescent="0.3">
      <c r="A2" t="s">
        <v>1</v>
      </c>
      <c r="B2">
        <v>0.5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10</vt:i4>
      </vt:variant>
    </vt:vector>
  </HeadingPairs>
  <TitlesOfParts>
    <vt:vector size="12" baseType="lpstr">
      <vt:lpstr>Sheet1</vt:lpstr>
      <vt:lpstr>Sheet2</vt:lpstr>
      <vt:lpstr>BR_Neg_Prob</vt:lpstr>
      <vt:lpstr>BR_Neg_x_Prob</vt:lpstr>
      <vt:lpstr>BR_Pos_Prob</vt:lpstr>
      <vt:lpstr>BR_Pos_x_Prob</vt:lpstr>
      <vt:lpstr>BR_Prob</vt:lpstr>
      <vt:lpstr>BR_x_Prob</vt:lpstr>
      <vt:lpstr>FactK</vt:lpstr>
      <vt:lpstr>FactN</vt:lpstr>
      <vt:lpstr>FactW</vt:lpstr>
      <vt:lpstr>prog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BARTSCH, CHRISTOPHER A</dc:creator>
  <cp:lastModifiedBy>BARTSCH, CHRISTOPHER A</cp:lastModifiedBy>
  <dcterms:created xsi:type="dcterms:W3CDTF">2018-06-18T03:32:27Z</dcterms:created>
  <dcterms:modified xsi:type="dcterms:W3CDTF">2018-06-29T15:56:54Z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b882c8fc-8a63-4473-89d4-bc163f8169ab</vt:lpwstr>
  </property>
</Properties>
</file>