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cec412ba57dbb3/Documents/2019/january/sfsd/"/>
    </mc:Choice>
  </mc:AlternateContent>
  <xr:revisionPtr revIDLastSave="0" documentId="8_{10FAE66D-DCD1-4C79-B257-C49369700EA5}" xr6:coauthVersionLast="40" xr6:coauthVersionMax="40" xr10:uidLastSave="{00000000-0000-0000-0000-000000000000}"/>
  <bookViews>
    <workbookView xWindow="0" yWindow="0" windowWidth="57600" windowHeight="29010" xr2:uid="{BE035EAC-A6CD-4615-86B6-A8E4D3767B71}"/>
    <workbookView minimized="1" xWindow="0" yWindow="0" windowWidth="57600" windowHeight="28950" xr2:uid="{51169DA6-930A-453F-A6FD-4240CB4A6C92}"/>
  </bookViews>
  <sheets>
    <sheet name="initial_look" sheetId="1" r:id="rId1"/>
    <sheet name="first_week_january_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1" l="1"/>
  <c r="W32" i="1"/>
  <c r="W30" i="1"/>
  <c r="V31" i="1"/>
  <c r="V32" i="1"/>
  <c r="V30" i="1"/>
  <c r="U32" i="1"/>
  <c r="U31" i="1"/>
  <c r="U30" i="1"/>
  <c r="O62" i="1"/>
  <c r="E21" i="2"/>
  <c r="F21" i="2"/>
  <c r="G21" i="2"/>
  <c r="H21" i="2"/>
  <c r="I21" i="2"/>
  <c r="J21" i="2"/>
  <c r="K21" i="2"/>
  <c r="L21" i="2"/>
  <c r="M21" i="2"/>
  <c r="N21" i="2"/>
  <c r="O21" i="2"/>
  <c r="D21" i="2"/>
  <c r="M25" i="2"/>
  <c r="N25" i="2" s="1"/>
  <c r="M24" i="2"/>
  <c r="N24" i="2"/>
  <c r="M22" i="2"/>
  <c r="N22" i="2" s="1"/>
  <c r="M23" i="2"/>
  <c r="N23" i="2" s="1"/>
  <c r="N13" i="2"/>
  <c r="N4" i="2"/>
  <c r="M20" i="2"/>
  <c r="N20" i="2" s="1"/>
  <c r="M18" i="2"/>
  <c r="N18" i="2" s="1"/>
  <c r="M17" i="2"/>
  <c r="N17" i="2" s="1"/>
  <c r="M19" i="2"/>
  <c r="N19" i="2" s="1"/>
  <c r="M16" i="2"/>
  <c r="N16" i="2" s="1"/>
  <c r="E14" i="2"/>
  <c r="F14" i="2"/>
  <c r="G14" i="2"/>
  <c r="H14" i="2"/>
  <c r="I14" i="2"/>
  <c r="J14" i="2"/>
  <c r="K14" i="2"/>
  <c r="L14" i="2"/>
  <c r="O14" i="2"/>
  <c r="D14" i="2"/>
  <c r="M15" i="2"/>
  <c r="N15" i="2" s="1"/>
  <c r="E9" i="2"/>
  <c r="F9" i="2"/>
  <c r="G9" i="2"/>
  <c r="H9" i="2"/>
  <c r="I9" i="2"/>
  <c r="J9" i="2"/>
  <c r="K9" i="2"/>
  <c r="L9" i="2"/>
  <c r="O9" i="2"/>
  <c r="M13" i="2"/>
  <c r="D9" i="2"/>
  <c r="M10" i="2"/>
  <c r="N10" i="2" s="1"/>
  <c r="M11" i="2"/>
  <c r="N11" i="2" s="1"/>
  <c r="M12" i="2"/>
  <c r="N12" i="2" s="1"/>
  <c r="E3" i="2"/>
  <c r="F3" i="2"/>
  <c r="G3" i="2"/>
  <c r="H3" i="2"/>
  <c r="I3" i="2"/>
  <c r="J3" i="2"/>
  <c r="K3" i="2"/>
  <c r="L3" i="2"/>
  <c r="O3" i="2"/>
  <c r="D3" i="2"/>
  <c r="M5" i="2"/>
  <c r="N5" i="2" s="1"/>
  <c r="M6" i="2"/>
  <c r="N6" i="2" s="1"/>
  <c r="M7" i="2"/>
  <c r="N7" i="2" s="1"/>
  <c r="M8" i="2"/>
  <c r="N8" i="2" s="1"/>
  <c r="M4" i="2"/>
  <c r="M14" i="2" l="1"/>
  <c r="N14" i="2" s="1"/>
  <c r="M3" i="2"/>
  <c r="N3" i="2" s="1"/>
  <c r="M9" i="2"/>
  <c r="N9" i="2" s="1"/>
  <c r="S31" i="1"/>
  <c r="O54" i="1"/>
  <c r="O63" i="1"/>
  <c r="O61" i="1"/>
  <c r="N61" i="1"/>
  <c r="N60" i="1"/>
  <c r="M60" i="1"/>
  <c r="P60" i="1" s="1"/>
  <c r="O53" i="1"/>
  <c r="M53" i="1"/>
  <c r="O55" i="1"/>
  <c r="N52" i="1"/>
  <c r="N53" i="1" s="1"/>
  <c r="M52" i="1"/>
  <c r="P52" i="1" s="1"/>
  <c r="O43" i="1"/>
  <c r="N43" i="1"/>
  <c r="N44" i="1" s="1"/>
  <c r="M43" i="1"/>
  <c r="M44" i="1" s="1"/>
  <c r="O46" i="1"/>
  <c r="O32" i="1"/>
  <c r="O20" i="1"/>
  <c r="O7" i="1"/>
  <c r="O19" i="1"/>
  <c r="O29" i="1"/>
  <c r="M29" i="1"/>
  <c r="N18" i="1"/>
  <c r="O18" i="1"/>
  <c r="M18" i="1"/>
  <c r="M5" i="1"/>
  <c r="N29" i="1"/>
  <c r="O30" i="1" s="1"/>
  <c r="O31" i="1" s="1"/>
  <c r="M30" i="1"/>
  <c r="N17" i="1"/>
  <c r="O17" i="1" s="1"/>
  <c r="M17" i="1"/>
  <c r="N4" i="1"/>
  <c r="N5" i="1" s="1"/>
  <c r="M4" i="1"/>
  <c r="F34" i="1"/>
  <c r="D34" i="1"/>
  <c r="C34" i="1"/>
  <c r="B34" i="1"/>
  <c r="E33" i="1"/>
  <c r="G33" i="1" s="1"/>
  <c r="J33" i="1" s="1"/>
  <c r="G32" i="1"/>
  <c r="E31" i="1"/>
  <c r="G31" i="1" s="1"/>
  <c r="J31" i="1" s="1"/>
  <c r="E30" i="1"/>
  <c r="G30" i="1" s="1"/>
  <c r="E29" i="1"/>
  <c r="G29" i="1" s="1"/>
  <c r="M61" i="1" l="1"/>
  <c r="P61" i="1" s="1"/>
  <c r="P53" i="1"/>
  <c r="P43" i="1"/>
  <c r="O44" i="1"/>
  <c r="O45" i="1" s="1"/>
  <c r="P18" i="1"/>
  <c r="O4" i="1"/>
  <c r="O5" i="1" s="1"/>
  <c r="N30" i="1"/>
  <c r="P30" i="1" s="1"/>
  <c r="H31" i="1"/>
  <c r="P29" i="1"/>
  <c r="P17" i="1"/>
  <c r="J30" i="1"/>
  <c r="H30" i="1"/>
  <c r="H32" i="1"/>
  <c r="J32" i="1"/>
  <c r="H29" i="1"/>
  <c r="G34" i="1"/>
  <c r="H34" i="1" s="1"/>
  <c r="J29" i="1"/>
  <c r="E34" i="1"/>
  <c r="H33" i="1"/>
  <c r="F23" i="1"/>
  <c r="D23" i="1"/>
  <c r="C23" i="1"/>
  <c r="E22" i="1"/>
  <c r="G22" i="1" s="1"/>
  <c r="E21" i="1"/>
  <c r="G21" i="1" s="1"/>
  <c r="E20" i="1"/>
  <c r="G20" i="1" s="1"/>
  <c r="J20" i="1" s="1"/>
  <c r="E19" i="1"/>
  <c r="E18" i="1"/>
  <c r="G18" i="1" s="1"/>
  <c r="B23" i="1"/>
  <c r="E17" i="1"/>
  <c r="G17" i="1" s="1"/>
  <c r="B5" i="1"/>
  <c r="C10" i="1"/>
  <c r="D10" i="1"/>
  <c r="F10" i="1"/>
  <c r="G6" i="1"/>
  <c r="J6" i="1" s="1"/>
  <c r="E5" i="1"/>
  <c r="G5" i="1" s="1"/>
  <c r="J5" i="1" s="1"/>
  <c r="E6" i="1"/>
  <c r="E7" i="1"/>
  <c r="G7" i="1" s="1"/>
  <c r="H7" i="1" s="1"/>
  <c r="E8" i="1"/>
  <c r="G8" i="1" s="1"/>
  <c r="E9" i="1"/>
  <c r="G9" i="1" s="1"/>
  <c r="H9" i="1" s="1"/>
  <c r="E4" i="1"/>
  <c r="G4" i="1" s="1"/>
  <c r="H4" i="1" s="1"/>
  <c r="P44" i="1" l="1"/>
  <c r="P5" i="1"/>
  <c r="O6" i="1"/>
  <c r="P4" i="1"/>
  <c r="J34" i="1"/>
  <c r="D37" i="1" s="1"/>
  <c r="H8" i="1"/>
  <c r="J8" i="1"/>
  <c r="J4" i="1"/>
  <c r="J9" i="1"/>
  <c r="J7" i="1"/>
  <c r="H6" i="1"/>
  <c r="E23" i="1"/>
  <c r="J17" i="1"/>
  <c r="H17" i="1"/>
  <c r="H21" i="1"/>
  <c r="J21" i="1"/>
  <c r="J22" i="1"/>
  <c r="H22" i="1"/>
  <c r="H18" i="1"/>
  <c r="J18" i="1"/>
  <c r="H20" i="1"/>
  <c r="G19" i="1"/>
  <c r="H5" i="1"/>
  <c r="B10" i="1"/>
  <c r="E10" i="1"/>
  <c r="G10" i="1"/>
  <c r="J10" i="1" l="1"/>
  <c r="D13" i="1" s="1"/>
  <c r="J19" i="1"/>
  <c r="H19" i="1"/>
  <c r="J23" i="1"/>
  <c r="D26" i="1" s="1"/>
  <c r="G23" i="1"/>
  <c r="H23" i="1" s="1"/>
  <c r="H10" i="1"/>
</calcChain>
</file>

<file path=xl/sharedStrings.xml><?xml version="1.0" encoding="utf-8"?>
<sst xmlns="http://schemas.openxmlformats.org/spreadsheetml/2006/main" count="211" uniqueCount="96">
  <si>
    <t>Pancakes</t>
  </si>
  <si>
    <t>Eggs</t>
  </si>
  <si>
    <t>Syrup</t>
  </si>
  <si>
    <t>Applesauce</t>
  </si>
  <si>
    <t>Dragon Juice</t>
  </si>
  <si>
    <t>Chocolate Milk</t>
  </si>
  <si>
    <t>Serving Size (g)</t>
  </si>
  <si>
    <t>Total Carbohydrates (g)</t>
  </si>
  <si>
    <t>Fiber (g)</t>
  </si>
  <si>
    <t>Starches (g)</t>
  </si>
  <si>
    <t>Sugars (g)</t>
  </si>
  <si>
    <t>Starches plus Sugar (g)</t>
  </si>
  <si>
    <t>Notes</t>
  </si>
  <si>
    <t>Mostly Water</t>
  </si>
  <si>
    <t>Percent Starch plus Sugar by Mass</t>
  </si>
  <si>
    <t>Calories from Starches and Sugar</t>
  </si>
  <si>
    <t>Meal Average Calories</t>
  </si>
  <si>
    <t>% from Starches and Sugar</t>
  </si>
  <si>
    <t>Mini Waffles</t>
  </si>
  <si>
    <t>Fruit Compote</t>
  </si>
  <si>
    <t>Land of Lakes Dairy Pure 1% Milk</t>
  </si>
  <si>
    <t>Intrinsic Sugars</t>
  </si>
  <si>
    <t>Sugars from Milk</t>
  </si>
  <si>
    <t>Free Sugars</t>
  </si>
  <si>
    <t>Total</t>
  </si>
  <si>
    <t>grams</t>
  </si>
  <si>
    <t>calories</t>
  </si>
  <si>
    <t>Apple &amp; Eve 100% Apple Juice</t>
  </si>
  <si>
    <t>Serving Size (g or ml)</t>
  </si>
  <si>
    <t>Del Monte Diced Pears in 100 % Juice</t>
  </si>
  <si>
    <t>Banana Bread</t>
  </si>
  <si>
    <t>Mozzarella Cheese Stick</t>
  </si>
  <si>
    <t>Caloric Recommendations by Age, Gender and Activity Level USDA</t>
  </si>
  <si>
    <t>WHO Sugar Intake Recommendations for adults and Children</t>
  </si>
  <si>
    <t>AHA Sugar Recommendations Healthy Kids and Teens</t>
  </si>
  <si>
    <t>WHO Daily Scorecard (10% of Calories from added / free sugars)</t>
  </si>
  <si>
    <t>AHA Daily Score Card (25g added /free sugars)</t>
  </si>
  <si>
    <t>Single Meal Analysis</t>
  </si>
  <si>
    <t>10% is the limit for the day</t>
  </si>
  <si>
    <t>25g is the limit for the day</t>
  </si>
  <si>
    <t>Argus Leader Story</t>
  </si>
  <si>
    <t>Breakfast Items</t>
  </si>
  <si>
    <t>Lunch Items</t>
  </si>
  <si>
    <t>NOTE : I will use the recommended daily caloric intake (1,800) for the most active 7 year olds, though the article explicitly linked inactivity to the root cause.</t>
  </si>
  <si>
    <t>Edison Vending Machine Options - Grape Juice</t>
  </si>
  <si>
    <t>Edison Vending Machine Options - Apple Juice</t>
  </si>
  <si>
    <t>Two Meals Served by the SFSD</t>
  </si>
  <si>
    <t>Date</t>
  </si>
  <si>
    <t xml:space="preserve">WG Chicken Patty on WG Bun </t>
  </si>
  <si>
    <t>Taco Fiesta Beans</t>
  </si>
  <si>
    <t xml:space="preserve">Mini Carrots with Dip </t>
  </si>
  <si>
    <t>Mixed Fruit</t>
  </si>
  <si>
    <t>Serving Size</t>
  </si>
  <si>
    <t>Calories</t>
  </si>
  <si>
    <t>1 Serving</t>
  </si>
  <si>
    <t>Total Fat (g)</t>
  </si>
  <si>
    <t>Saturated Fat (g)</t>
  </si>
  <si>
    <t>Trans Fat (g)</t>
  </si>
  <si>
    <t>Cholesterol (mg)</t>
  </si>
  <si>
    <t>Sodium (mg)</t>
  </si>
  <si>
    <t>Total Carbs (g)</t>
  </si>
  <si>
    <t>Dietary Fiber (g)</t>
  </si>
  <si>
    <t>Sugar (g)</t>
  </si>
  <si>
    <t>Protein (g)</t>
  </si>
  <si>
    <t>Milk Choices (Chocolate)</t>
  </si>
  <si>
    <t>1 Container</t>
  </si>
  <si>
    <t>Picture</t>
  </si>
  <si>
    <t>4.6 oz</t>
  </si>
  <si>
    <t>Nutrislice</t>
  </si>
  <si>
    <t>1/2 cup</t>
  </si>
  <si>
    <t xml:space="preserve">WG Rotini with Meat Sauce </t>
  </si>
  <si>
    <t>Peas</t>
  </si>
  <si>
    <t>Peaches</t>
  </si>
  <si>
    <t>4 oz</t>
  </si>
  <si>
    <t>Brandon Valley</t>
  </si>
  <si>
    <t>0.5 cups</t>
  </si>
  <si>
    <t>WG Pancakes</t>
  </si>
  <si>
    <t>Scrambled Eggs</t>
  </si>
  <si>
    <t>2 pancakes</t>
  </si>
  <si>
    <t>1 serving</t>
  </si>
  <si>
    <t>6.75 fl oz</t>
  </si>
  <si>
    <t>43 g</t>
  </si>
  <si>
    <t>Sugars and Starches (g)</t>
  </si>
  <si>
    <t>Picture / Disclosure - Omitted from menu?</t>
  </si>
  <si>
    <t>BBQ Beef on WG Bun</t>
  </si>
  <si>
    <t xml:space="preserve">Baked Beans </t>
  </si>
  <si>
    <t>Pineapple</t>
  </si>
  <si>
    <t>Item Name</t>
  </si>
  <si>
    <t>1 sandwich</t>
  </si>
  <si>
    <t>Calories in Excess of the Added Sugar Minimum</t>
  </si>
  <si>
    <t>Breakfast</t>
  </si>
  <si>
    <t>Lunch</t>
  </si>
  <si>
    <t>Grams</t>
  </si>
  <si>
    <t>Two Meals</t>
  </si>
  <si>
    <t>Days to Add 1 Pound of Fat</t>
  </si>
  <si>
    <t>1 Pound of Fat in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</si>
</sst>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555555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0" fontId="3" fillId="0" borderId="0" xfId="2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9" fontId="2" fillId="0" borderId="0" xfId="1" applyFont="1"/>
    <xf numFmtId="0" fontId="4" fillId="0" borderId="0" xfId="0" applyFont="1"/>
    <xf numFmtId="0" fontId="0" fillId="0" borderId="0" xfId="0" applyFill="1"/>
    <xf numFmtId="0" fontId="3" fillId="0" borderId="0" xfId="2" applyFill="1"/>
    <xf numFmtId="0" fontId="3" fillId="0" borderId="1" xfId="2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10" fontId="0" fillId="2" borderId="0" xfId="1" applyNumberFormat="1" applyFont="1" applyFill="1" applyBorder="1"/>
    <xf numFmtId="9" fontId="0" fillId="2" borderId="0" xfId="1" applyFont="1" applyFill="1" applyBorder="1"/>
    <xf numFmtId="10" fontId="0" fillId="3" borderId="0" xfId="1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2" borderId="8" xfId="1" applyFont="1" applyFill="1" applyBorder="1"/>
    <xf numFmtId="166" fontId="0" fillId="0" borderId="0" xfId="0" applyNumberFormat="1"/>
    <xf numFmtId="166" fontId="0" fillId="6" borderId="0" xfId="0" applyNumberFormat="1" applyFill="1"/>
    <xf numFmtId="0" fontId="5" fillId="6" borderId="0" xfId="0" applyFont="1" applyFill="1"/>
    <xf numFmtId="0" fontId="0" fillId="6" borderId="0" xfId="0" applyFill="1"/>
    <xf numFmtId="0" fontId="3" fillId="6" borderId="0" xfId="2" applyFill="1"/>
    <xf numFmtId="0" fontId="0" fillId="6" borderId="0" xfId="0" applyFont="1" applyFill="1"/>
    <xf numFmtId="0" fontId="2" fillId="5" borderId="10" xfId="0" applyFont="1" applyFill="1" applyBorder="1"/>
    <xf numFmtId="166" fontId="0" fillId="4" borderId="10" xfId="0" applyNumberFormat="1" applyFill="1" applyBorder="1"/>
    <xf numFmtId="0" fontId="0" fillId="4" borderId="10" xfId="0" applyFill="1" applyBorder="1"/>
    <xf numFmtId="0" fontId="0" fillId="0" borderId="10" xfId="0" applyBorder="1"/>
    <xf numFmtId="1" fontId="0" fillId="0" borderId="0" xfId="0" applyNumberFormat="1"/>
    <xf numFmtId="1" fontId="0" fillId="0" borderId="1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66675</xdr:rowOff>
    </xdr:from>
    <xdr:to>
      <xdr:col>6</xdr:col>
      <xdr:colOff>75295</xdr:colOff>
      <xdr:row>59</xdr:row>
      <xdr:rowOff>152004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FFAF5-F6B4-42A7-A227-F36BD42A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77225"/>
          <a:ext cx="7238095" cy="3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76200</xdr:rowOff>
    </xdr:from>
    <xdr:to>
      <xdr:col>5</xdr:col>
      <xdr:colOff>542925</xdr:colOff>
      <xdr:row>107</xdr:row>
      <xdr:rowOff>60291</xdr:rowOff>
    </xdr:to>
    <xdr:pic>
      <xdr:nvPicPr>
        <xdr:cNvPr id="3" name="Picture 2" descr="Sugar recommendation in kids infographic">
          <a:extLst>
            <a:ext uri="{FF2B5EF4-FFF2-40B4-BE49-F238E27FC236}">
              <a16:creationId xmlns:a16="http://schemas.microsoft.com/office/drawing/2014/main" id="{093588AA-F28C-420F-B36C-C5F3B33B5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7096125" cy="4937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6</xdr:col>
      <xdr:colOff>103867</xdr:colOff>
      <xdr:row>81</xdr:row>
      <xdr:rowOff>9073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2E3EC2-EF13-47EA-8D34-1EFFB0FC0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87200"/>
          <a:ext cx="7266667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70</xdr:row>
      <xdr:rowOff>123825</xdr:rowOff>
    </xdr:from>
    <xdr:to>
      <xdr:col>11</xdr:col>
      <xdr:colOff>2133600</xdr:colOff>
      <xdr:row>115</xdr:row>
      <xdr:rowOff>142875</xdr:rowOff>
    </xdr:to>
    <xdr:pic>
      <xdr:nvPicPr>
        <xdr:cNvPr id="6" name="Picture 5" descr="https://lh3.googleusercontent.com/4LHxjZSWtaUyO2CN7t6JY14T-P9NmCAf3hQZTEHgggdlZVY9No-vTDYHO7dIeThTzjnh8nZSsKmrg5lQtgxxPA03vAUiH-FUxn3wrg9nJccc3YUzmgk8twEAy1lOINrkr9XLq_7pjXcGqTnQJOduMjnd-cJs_gKvPhB7DDMmr1jZraC1qocH2iV_IJ-P9mlx3ocYHSAwzlDSyrIB0O7-vYViOtWpckDYkr7pAVjhh3klLNvOPac9igzc6Zhiv4Id3gSOkDUU03p8V9vnV5kTInFNmk66iUR5U5eDJHccdVgr7SZGupAfHmZqT_I9HbXKW9DKMdBsqxigSL3tD3pixQsKkqW-obqRIPXeW4YYAV3VdEXvBe1QN9CPjlq0VRC9v80ZTkDK_3nGk01qj5wr2BYZWJGZDAyi9d6-v4cAQItpiBZCZdWBWHcO6GETaXiChI7EHTPsVO71NVD-fH8KLlc2FgR1xjVaQK8IpbEK6b-_AFHtCLpPcyEIIaE3TWW4kbcTJxcFo_ftj2Cw4WtNV1E5-j1uVavXwinsqbBPum0YFuYS3C-tEw-Hd9s0dauaWcw9oAPbiOEvFndlpaQXQORKMUMmwISTSlHo-RyKFiBwfaKCg0zH0sN_vlkAd5A1D97C8r1bXY-p8xBbhx8pvHr4bg=s1918-no">
          <a:extLst>
            <a:ext uri="{FF2B5EF4-FFF2-40B4-BE49-F238E27FC236}">
              <a16:creationId xmlns:a16="http://schemas.microsoft.com/office/drawing/2014/main" id="{B33A12CA-5213-4B17-84D9-EA1AE181B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13487400"/>
          <a:ext cx="8591550" cy="859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27</xdr:col>
      <xdr:colOff>265820</xdr:colOff>
      <xdr:row>62</xdr:row>
      <xdr:rowOff>56758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CCB6EC-324F-4384-A299-9E98B615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98200" y="8791575"/>
          <a:ext cx="7038095" cy="3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2</xdr:col>
      <xdr:colOff>456693</xdr:colOff>
      <xdr:row>142</xdr:row>
      <xdr:rowOff>132595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029406-A804-4DB1-8875-DA4E01438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212175"/>
          <a:ext cx="4057143" cy="6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647700</xdr:colOff>
      <xdr:row>112</xdr:row>
      <xdr:rowOff>19050</xdr:rowOff>
    </xdr:from>
    <xdr:to>
      <xdr:col>6</xdr:col>
      <xdr:colOff>218683</xdr:colOff>
      <xdr:row>130</xdr:row>
      <xdr:rowOff>151955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8E2BF3-5895-4F1C-8E57-522180690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8150" y="21421725"/>
          <a:ext cx="3133333" cy="35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117</xdr:row>
      <xdr:rowOff>95250</xdr:rowOff>
    </xdr:from>
    <xdr:to>
      <xdr:col>8</xdr:col>
      <xdr:colOff>37744</xdr:colOff>
      <xdr:row>134</xdr:row>
      <xdr:rowOff>56750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844B08-F98E-4B03-9E8B-49CB9B8D1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8600" y="22450425"/>
          <a:ext cx="2847619" cy="3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10</xdr:col>
      <xdr:colOff>475937</xdr:colOff>
      <xdr:row>135</xdr:row>
      <xdr:rowOff>75762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427245-3F08-4450-83C7-DB52340C6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5725" y="22355175"/>
          <a:ext cx="2504762" cy="3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andonvalley.nutrislice.com/menu/brandon/2nd-chance-breakfast/2019-01-09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motts.com/products/regular-applesauce/apple-applesauce" TargetMode="External"/><Relationship Id="rId7" Type="http://schemas.openxmlformats.org/officeDocument/2006/relationships/hyperlink" Target="https://www.cnpp.usda.gov/sites/default/files/usda_food_patterns/EstimatedCalorieNeedsPerDayTable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alorieking.com/foods/calories-in-pancakes-whole-wheat-blend-pancake-waffle-mix-prepared-as-directed_f-ZmlkPTk3NjQ3.html" TargetMode="External"/><Relationship Id="rId1" Type="http://schemas.openxmlformats.org/officeDocument/2006/relationships/hyperlink" Target="http://www.andrewsfoodservice.com/nutritionals/C22676.pdf" TargetMode="External"/><Relationship Id="rId6" Type="http://schemas.openxmlformats.org/officeDocument/2006/relationships/hyperlink" Target="https://brandonvalley.nutrislice.com/menu/brandon/2nd-chance-breakfast/2019-01-09" TargetMode="External"/><Relationship Id="rId11" Type="http://schemas.openxmlformats.org/officeDocument/2006/relationships/hyperlink" Target="https://www.argusleader.com/story/news/education/2018/12/11/more-sioux-falls-school-district-students-eating-breakfast-school/2237658002/" TargetMode="External"/><Relationship Id="rId5" Type="http://schemas.openxmlformats.org/officeDocument/2006/relationships/hyperlink" Target="https://www.fatsecret.com/calories-nutrition/dole/mixed-fruit-cups" TargetMode="External"/><Relationship Id="rId10" Type="http://schemas.openxmlformats.org/officeDocument/2006/relationships/hyperlink" Target="http://www.heart.org/en/healthy-living/healthy-eating/eat-smart/sugar/sugar-recommendation-healthy-kids-and-teens-infographic" TargetMode="External"/><Relationship Id="rId4" Type="http://schemas.openxmlformats.org/officeDocument/2006/relationships/hyperlink" Target="http://www.andrewsfoodservice.com/nutritionals/C22676.pdf" TargetMode="External"/><Relationship Id="rId9" Type="http://schemas.openxmlformats.org/officeDocument/2006/relationships/hyperlink" Target="https://www.who.int/nutrition/publications/guidelines/sugars_intake/e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baps.nutrislice.com/menu/baird/lunch" TargetMode="External"/><Relationship Id="rId13" Type="http://schemas.openxmlformats.org/officeDocument/2006/relationships/hyperlink" Target="https://brandonvalley.nutrislice.com/menu/brandon/lunch/2019-02-16" TargetMode="External"/><Relationship Id="rId3" Type="http://schemas.openxmlformats.org/officeDocument/2006/relationships/hyperlink" Target="https://manatee.nutrislice.com/menu/mcneal/lunch" TargetMode="External"/><Relationship Id="rId7" Type="http://schemas.openxmlformats.org/officeDocument/2006/relationships/hyperlink" Target="https://brandonvalley.nutrislice.com/menu/brandon/lunch/2019-01-16" TargetMode="External"/><Relationship Id="rId12" Type="http://schemas.openxmlformats.org/officeDocument/2006/relationships/hyperlink" Target="https://brandonvalley.nutrislice.com/menu/brandon/lunch/2019-02-16" TargetMode="External"/><Relationship Id="rId2" Type="http://schemas.openxmlformats.org/officeDocument/2006/relationships/hyperlink" Target="https://brandonvalley.nutrislice.com/menu/brandon/lunch/2019-01-16" TargetMode="External"/><Relationship Id="rId1" Type="http://schemas.openxmlformats.org/officeDocument/2006/relationships/hyperlink" Target="https://adams12.nutrislice.com/menu/hunters-glen/k-5-lunch/2019-01-16" TargetMode="External"/><Relationship Id="rId6" Type="http://schemas.openxmlformats.org/officeDocument/2006/relationships/hyperlink" Target="https://brandonvalley.nutrislice.com/menu/brandon/lunch/2019-01-16" TargetMode="External"/><Relationship Id="rId11" Type="http://schemas.openxmlformats.org/officeDocument/2006/relationships/hyperlink" Target="http://www.andrewsfoodservice.com/nutritionals/C22676.pdf" TargetMode="External"/><Relationship Id="rId5" Type="http://schemas.openxmlformats.org/officeDocument/2006/relationships/hyperlink" Target="https://brandonvalley.nutrislice.com/menu/brandon/lunch/2019-01-1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brandonvalley.nutrislice.com/menu/brandon/lunch/2019-03-16" TargetMode="External"/><Relationship Id="rId4" Type="http://schemas.openxmlformats.org/officeDocument/2006/relationships/hyperlink" Target="https://richfield.nutrislice.com/menu/richfield-middle-school/lunch" TargetMode="External"/><Relationship Id="rId9" Type="http://schemas.openxmlformats.org/officeDocument/2006/relationships/hyperlink" Target="https://brandonvalley.nutrislice.com/menu/brandon/lunch/2019-03-16" TargetMode="External"/><Relationship Id="rId14" Type="http://schemas.openxmlformats.org/officeDocument/2006/relationships/hyperlink" Target="https://gesd40.nutrislice.com/menu/desert-spirit/lun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FC3A-F6CA-4CF8-9268-A2788BE4D8DD}">
  <dimension ref="A1:W70"/>
  <sheetViews>
    <sheetView tabSelected="1" workbookViewId="0">
      <selection activeCell="W35" sqref="W35"/>
    </sheetView>
    <sheetView tabSelected="1" workbookViewId="1"/>
  </sheetViews>
  <sheetFormatPr defaultRowHeight="15" x14ac:dyDescent="0.25"/>
  <cols>
    <col min="1" max="1" width="34.28515625" bestFit="1" customWidth="1"/>
    <col min="2" max="2" width="19.7109375" bestFit="1" customWidth="1"/>
    <col min="3" max="3" width="24.5703125" bestFit="1" customWidth="1"/>
    <col min="4" max="4" width="8.42578125" bestFit="1" customWidth="1"/>
    <col min="5" max="5" width="11.28515625" bestFit="1" customWidth="1"/>
    <col min="7" max="7" width="21" bestFit="1" customWidth="1"/>
    <col min="8" max="8" width="31.42578125" bestFit="1" customWidth="1"/>
    <col min="9" max="9" width="12.85546875" bestFit="1" customWidth="1"/>
    <col min="10" max="10" width="30.42578125" bestFit="1" customWidth="1"/>
    <col min="12" max="12" width="58.42578125" bestFit="1" customWidth="1"/>
    <col min="13" max="13" width="14.42578125" bestFit="1" customWidth="1"/>
    <col min="14" max="14" width="16" bestFit="1" customWidth="1"/>
    <col min="15" max="15" width="11.140625" bestFit="1" customWidth="1"/>
    <col min="17" max="17" width="24.85546875" bestFit="1" customWidth="1"/>
    <col min="20" max="20" width="12.7109375" customWidth="1"/>
    <col min="23" max="23" width="24.85546875" bestFit="1" customWidth="1"/>
  </cols>
  <sheetData>
    <row r="1" spans="1:17" x14ac:dyDescent="0.25">
      <c r="L1" s="13" t="s">
        <v>37</v>
      </c>
      <c r="M1" s="14"/>
      <c r="N1" s="14"/>
      <c r="O1" s="14"/>
      <c r="P1" s="14"/>
      <c r="Q1" s="15"/>
    </row>
    <row r="2" spans="1:17" x14ac:dyDescent="0.25">
      <c r="L2" s="16"/>
      <c r="M2" s="17"/>
      <c r="N2" s="17"/>
      <c r="O2" s="17"/>
      <c r="P2" s="17"/>
      <c r="Q2" s="18"/>
    </row>
    <row r="3" spans="1:17" x14ac:dyDescent="0.25">
      <c r="A3" s="5" t="s">
        <v>42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14</v>
      </c>
      <c r="I3" s="6" t="s">
        <v>12</v>
      </c>
      <c r="J3" s="6" t="s">
        <v>15</v>
      </c>
      <c r="L3" s="16"/>
      <c r="M3" s="6" t="s">
        <v>21</v>
      </c>
      <c r="N3" s="6" t="s">
        <v>22</v>
      </c>
      <c r="O3" s="6" t="s">
        <v>23</v>
      </c>
      <c r="P3" s="6" t="s">
        <v>24</v>
      </c>
      <c r="Q3" s="18"/>
    </row>
    <row r="4" spans="1:17" x14ac:dyDescent="0.25">
      <c r="A4" t="s">
        <v>1</v>
      </c>
      <c r="B4">
        <v>53</v>
      </c>
      <c r="C4">
        <v>1</v>
      </c>
      <c r="D4">
        <v>0</v>
      </c>
      <c r="E4">
        <f>C4-D4-F4</f>
        <v>1</v>
      </c>
      <c r="F4">
        <v>0</v>
      </c>
      <c r="G4">
        <f>E4+F4</f>
        <v>1</v>
      </c>
      <c r="H4" s="1">
        <f>G4/B4</f>
        <v>1.8867924528301886E-2</v>
      </c>
      <c r="J4">
        <f>G4*4</f>
        <v>4</v>
      </c>
      <c r="L4" s="19" t="s">
        <v>25</v>
      </c>
      <c r="M4" s="17">
        <f>F7</f>
        <v>22</v>
      </c>
      <c r="N4" s="17">
        <f>12</f>
        <v>12</v>
      </c>
      <c r="O4" s="17">
        <f>F5+F6+F8+F9-N4</f>
        <v>53.599999999999994</v>
      </c>
      <c r="P4" s="17">
        <f>SUM(M4:O4)</f>
        <v>87.6</v>
      </c>
      <c r="Q4" s="18"/>
    </row>
    <row r="5" spans="1:17" x14ac:dyDescent="0.25">
      <c r="A5" s="2" t="s">
        <v>0</v>
      </c>
      <c r="B5">
        <f>5.4+19.4+4+1</f>
        <v>29.799999999999997</v>
      </c>
      <c r="C5">
        <v>19.399999999999999</v>
      </c>
      <c r="D5">
        <v>2</v>
      </c>
      <c r="E5">
        <f t="shared" ref="E5:E9" si="0">C5-D5-F5</f>
        <v>12.799999999999999</v>
      </c>
      <c r="F5">
        <v>4.5999999999999996</v>
      </c>
      <c r="G5">
        <f t="shared" ref="G5:G9" si="1">E5+F5</f>
        <v>17.399999999999999</v>
      </c>
      <c r="H5" s="1">
        <f t="shared" ref="H5:H10" si="2">G5/B5</f>
        <v>0.58389261744966447</v>
      </c>
      <c r="J5">
        <f t="shared" ref="J5:J9" si="3">G5*4</f>
        <v>69.599999999999994</v>
      </c>
      <c r="L5" s="19" t="s">
        <v>26</v>
      </c>
      <c r="M5" s="17">
        <f>M4*4</f>
        <v>88</v>
      </c>
      <c r="N5" s="17">
        <f t="shared" ref="N5:O5" si="4">N4*4</f>
        <v>48</v>
      </c>
      <c r="O5" s="17">
        <f t="shared" si="4"/>
        <v>214.39999999999998</v>
      </c>
      <c r="P5" s="17">
        <f>SUM(M5:O5)</f>
        <v>350.4</v>
      </c>
      <c r="Q5" s="18"/>
    </row>
    <row r="6" spans="1:17" x14ac:dyDescent="0.25">
      <c r="A6" s="2" t="s">
        <v>2</v>
      </c>
      <c r="B6">
        <v>43</v>
      </c>
      <c r="C6">
        <v>31</v>
      </c>
      <c r="D6">
        <v>0</v>
      </c>
      <c r="E6">
        <f t="shared" si="0"/>
        <v>10</v>
      </c>
      <c r="F6">
        <v>21</v>
      </c>
      <c r="G6">
        <f t="shared" si="1"/>
        <v>31</v>
      </c>
      <c r="H6" s="1">
        <f t="shared" si="2"/>
        <v>0.72093023255813948</v>
      </c>
      <c r="J6">
        <f t="shared" si="3"/>
        <v>124</v>
      </c>
      <c r="L6" s="16" t="s">
        <v>35</v>
      </c>
      <c r="M6" s="17"/>
      <c r="N6" s="17"/>
      <c r="O6" s="20">
        <f>O5/1800</f>
        <v>0.1191111111111111</v>
      </c>
      <c r="P6" s="17"/>
      <c r="Q6" s="18" t="s">
        <v>38</v>
      </c>
    </row>
    <row r="7" spans="1:17" x14ac:dyDescent="0.25">
      <c r="A7" s="2" t="s">
        <v>3</v>
      </c>
      <c r="B7">
        <v>113</v>
      </c>
      <c r="C7">
        <v>24</v>
      </c>
      <c r="D7">
        <v>2</v>
      </c>
      <c r="E7">
        <f t="shared" si="0"/>
        <v>0</v>
      </c>
      <c r="F7">
        <v>22</v>
      </c>
      <c r="G7">
        <f t="shared" si="1"/>
        <v>22</v>
      </c>
      <c r="H7" s="1">
        <f t="shared" si="2"/>
        <v>0.19469026548672566</v>
      </c>
      <c r="I7" t="s">
        <v>13</v>
      </c>
      <c r="J7">
        <f t="shared" si="3"/>
        <v>88</v>
      </c>
      <c r="L7" s="16" t="s">
        <v>36</v>
      </c>
      <c r="M7" s="17"/>
      <c r="N7" s="17"/>
      <c r="O7" s="21">
        <f>O4/25</f>
        <v>2.1439999999999997</v>
      </c>
      <c r="P7" s="17"/>
      <c r="Q7" s="18" t="s">
        <v>39</v>
      </c>
    </row>
    <row r="8" spans="1:17" x14ac:dyDescent="0.25">
      <c r="A8" t="s">
        <v>4</v>
      </c>
      <c r="B8">
        <v>200</v>
      </c>
      <c r="C8">
        <v>23</v>
      </c>
      <c r="D8">
        <v>0</v>
      </c>
      <c r="E8">
        <f t="shared" si="0"/>
        <v>1</v>
      </c>
      <c r="F8">
        <v>22</v>
      </c>
      <c r="G8">
        <f t="shared" si="1"/>
        <v>23</v>
      </c>
      <c r="H8" s="1">
        <f t="shared" si="2"/>
        <v>0.115</v>
      </c>
      <c r="I8" t="s">
        <v>13</v>
      </c>
      <c r="J8">
        <f t="shared" si="3"/>
        <v>92</v>
      </c>
      <c r="L8" s="16"/>
      <c r="M8" s="17"/>
      <c r="N8" s="17"/>
      <c r="O8" s="17"/>
      <c r="P8" s="17"/>
      <c r="Q8" s="18"/>
    </row>
    <row r="9" spans="1:17" x14ac:dyDescent="0.25">
      <c r="A9" s="3" t="s">
        <v>5</v>
      </c>
      <c r="B9" s="3">
        <v>236</v>
      </c>
      <c r="C9" s="3">
        <v>20</v>
      </c>
      <c r="D9" s="3">
        <v>0</v>
      </c>
      <c r="E9" s="3">
        <f t="shared" si="0"/>
        <v>2</v>
      </c>
      <c r="F9" s="3">
        <v>18</v>
      </c>
      <c r="G9" s="3">
        <f t="shared" si="1"/>
        <v>20</v>
      </c>
      <c r="H9" s="4">
        <f t="shared" si="2"/>
        <v>8.4745762711864403E-2</v>
      </c>
      <c r="I9" s="3" t="s">
        <v>13</v>
      </c>
      <c r="J9" s="3">
        <f t="shared" si="3"/>
        <v>80</v>
      </c>
      <c r="L9" s="16"/>
      <c r="M9" s="17"/>
      <c r="N9" s="17"/>
      <c r="O9" s="17"/>
      <c r="P9" s="17"/>
      <c r="Q9" s="18"/>
    </row>
    <row r="10" spans="1:17" x14ac:dyDescent="0.25">
      <c r="A10" s="7"/>
      <c r="B10" s="7">
        <f>SUM(B4:B9)</f>
        <v>674.8</v>
      </c>
      <c r="C10" s="7">
        <f t="shared" ref="C10:G10" si="5">SUM(C4:C9)</f>
        <v>118.4</v>
      </c>
      <c r="D10" s="7">
        <f t="shared" si="5"/>
        <v>4</v>
      </c>
      <c r="E10" s="7">
        <f t="shared" si="5"/>
        <v>26.799999999999997</v>
      </c>
      <c r="F10" s="7">
        <f t="shared" si="5"/>
        <v>87.6</v>
      </c>
      <c r="G10" s="7">
        <f t="shared" si="5"/>
        <v>114.4</v>
      </c>
      <c r="H10" s="8">
        <f t="shared" si="2"/>
        <v>0.16953171310017784</v>
      </c>
      <c r="I10" s="7" t="s">
        <v>13</v>
      </c>
      <c r="J10" s="7">
        <f>SUM(J4:J9)</f>
        <v>457.6</v>
      </c>
      <c r="L10" s="16"/>
      <c r="M10" s="17"/>
      <c r="N10" s="17"/>
      <c r="O10" s="17"/>
      <c r="P10" s="17"/>
      <c r="Q10" s="18"/>
    </row>
    <row r="11" spans="1:17" x14ac:dyDescent="0.25">
      <c r="L11" s="16"/>
      <c r="M11" s="17"/>
      <c r="N11" s="17"/>
      <c r="O11" s="17"/>
      <c r="P11" s="17"/>
      <c r="Q11" s="18"/>
    </row>
    <row r="12" spans="1:17" x14ac:dyDescent="0.25">
      <c r="C12" s="7" t="s">
        <v>16</v>
      </c>
      <c r="D12" s="7">
        <v>655</v>
      </c>
      <c r="L12" s="16"/>
      <c r="M12" s="17"/>
      <c r="N12" s="17"/>
      <c r="O12" s="17"/>
      <c r="P12" s="17"/>
      <c r="Q12" s="18"/>
    </row>
    <row r="13" spans="1:17" x14ac:dyDescent="0.25">
      <c r="C13" s="7" t="s">
        <v>17</v>
      </c>
      <c r="D13" s="8">
        <f>J10/D12</f>
        <v>0.69862595419847329</v>
      </c>
      <c r="L13" s="16"/>
      <c r="M13" s="17"/>
      <c r="N13" s="17"/>
      <c r="O13" s="17"/>
      <c r="P13" s="17"/>
      <c r="Q13" s="18"/>
    </row>
    <row r="14" spans="1:17" x14ac:dyDescent="0.25">
      <c r="L14" s="16"/>
      <c r="M14" s="17"/>
      <c r="N14" s="17"/>
      <c r="O14" s="17"/>
      <c r="P14" s="17"/>
      <c r="Q14" s="18"/>
    </row>
    <row r="15" spans="1:17" x14ac:dyDescent="0.25">
      <c r="L15" s="16"/>
      <c r="M15" s="17"/>
      <c r="N15" s="17"/>
      <c r="O15" s="17"/>
      <c r="P15" s="17"/>
      <c r="Q15" s="18"/>
    </row>
    <row r="16" spans="1:17" x14ac:dyDescent="0.25">
      <c r="A16" s="5" t="s">
        <v>42</v>
      </c>
      <c r="B16" s="5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5" t="s">
        <v>11</v>
      </c>
      <c r="H16" s="5" t="s">
        <v>14</v>
      </c>
      <c r="I16" s="6" t="s">
        <v>12</v>
      </c>
      <c r="J16" s="6" t="s">
        <v>15</v>
      </c>
      <c r="L16" s="16"/>
      <c r="M16" s="6" t="s">
        <v>21</v>
      </c>
      <c r="N16" s="6" t="s">
        <v>22</v>
      </c>
      <c r="O16" s="6" t="s">
        <v>23</v>
      </c>
      <c r="P16" s="6" t="s">
        <v>24</v>
      </c>
      <c r="Q16" s="18"/>
    </row>
    <row r="17" spans="1:23" x14ac:dyDescent="0.25">
      <c r="A17" t="s">
        <v>1</v>
      </c>
      <c r="B17">
        <v>53</v>
      </c>
      <c r="C17">
        <v>1</v>
      </c>
      <c r="D17">
        <v>0</v>
      </c>
      <c r="E17">
        <f>C17-D17-F17</f>
        <v>1</v>
      </c>
      <c r="F17">
        <v>0</v>
      </c>
      <c r="G17">
        <f>E17+F17</f>
        <v>1</v>
      </c>
      <c r="H17" s="1">
        <f>G17/B17</f>
        <v>1.8867924528301886E-2</v>
      </c>
      <c r="J17">
        <f>G17*4</f>
        <v>4</v>
      </c>
      <c r="L17" s="19" t="s">
        <v>25</v>
      </c>
      <c r="M17" s="17">
        <f>F20</f>
        <v>17</v>
      </c>
      <c r="N17" s="17">
        <f>12</f>
        <v>12</v>
      </c>
      <c r="O17" s="17">
        <f>F18+F19+F21+F22-N17</f>
        <v>60</v>
      </c>
      <c r="P17" s="17">
        <f>SUM(M17:O17)</f>
        <v>89</v>
      </c>
      <c r="Q17" s="18"/>
    </row>
    <row r="18" spans="1:23" x14ac:dyDescent="0.25">
      <c r="A18" t="s">
        <v>18</v>
      </c>
      <c r="B18">
        <v>75</v>
      </c>
      <c r="C18">
        <v>37</v>
      </c>
      <c r="D18">
        <v>2</v>
      </c>
      <c r="E18">
        <f t="shared" ref="E18:E22" si="6">C18-D18-F18</f>
        <v>24</v>
      </c>
      <c r="F18">
        <v>11</v>
      </c>
      <c r="G18">
        <f t="shared" ref="G18:G22" si="7">E18+F18</f>
        <v>35</v>
      </c>
      <c r="H18" s="1">
        <f t="shared" ref="H18:H23" si="8">G18/B18</f>
        <v>0.46666666666666667</v>
      </c>
      <c r="J18">
        <f t="shared" ref="J18:J22" si="9">G18*4</f>
        <v>140</v>
      </c>
      <c r="L18" s="19" t="s">
        <v>26</v>
      </c>
      <c r="M18" s="17">
        <f>M17*4</f>
        <v>68</v>
      </c>
      <c r="N18" s="17">
        <f t="shared" ref="N18:O18" si="10">N17*4</f>
        <v>48</v>
      </c>
      <c r="O18" s="17">
        <f t="shared" si="10"/>
        <v>240</v>
      </c>
      <c r="P18" s="17">
        <f>SUM(M18:O18)</f>
        <v>356</v>
      </c>
      <c r="Q18" s="18"/>
    </row>
    <row r="19" spans="1:23" x14ac:dyDescent="0.25">
      <c r="A19" s="2" t="s">
        <v>2</v>
      </c>
      <c r="B19">
        <v>43</v>
      </c>
      <c r="C19">
        <v>31</v>
      </c>
      <c r="D19">
        <v>0</v>
      </c>
      <c r="E19">
        <f t="shared" si="6"/>
        <v>10</v>
      </c>
      <c r="F19">
        <v>21</v>
      </c>
      <c r="G19">
        <f t="shared" si="7"/>
        <v>31</v>
      </c>
      <c r="H19" s="1">
        <f t="shared" si="8"/>
        <v>0.72093023255813948</v>
      </c>
      <c r="J19">
        <f t="shared" si="9"/>
        <v>124</v>
      </c>
      <c r="L19" s="16" t="s">
        <v>35</v>
      </c>
      <c r="M19" s="17"/>
      <c r="N19" s="17"/>
      <c r="O19" s="20">
        <f>O18/1800</f>
        <v>0.13333333333333333</v>
      </c>
      <c r="P19" s="17"/>
      <c r="Q19" s="18" t="s">
        <v>38</v>
      </c>
    </row>
    <row r="20" spans="1:23" x14ac:dyDescent="0.25">
      <c r="A20" s="2" t="s">
        <v>19</v>
      </c>
      <c r="B20">
        <v>113</v>
      </c>
      <c r="C20">
        <v>19</v>
      </c>
      <c r="D20">
        <v>1</v>
      </c>
      <c r="E20">
        <f t="shared" si="6"/>
        <v>1</v>
      </c>
      <c r="F20">
        <v>17</v>
      </c>
      <c r="G20">
        <f t="shared" si="7"/>
        <v>18</v>
      </c>
      <c r="H20" s="1">
        <f t="shared" si="8"/>
        <v>0.15929203539823009</v>
      </c>
      <c r="I20" t="s">
        <v>13</v>
      </c>
      <c r="J20">
        <f t="shared" si="9"/>
        <v>72</v>
      </c>
      <c r="L20" s="16" t="s">
        <v>36</v>
      </c>
      <c r="M20" s="17"/>
      <c r="N20" s="17"/>
      <c r="O20" s="21">
        <f>O17/25</f>
        <v>2.4</v>
      </c>
      <c r="P20" s="17"/>
      <c r="Q20" s="18" t="s">
        <v>39</v>
      </c>
    </row>
    <row r="21" spans="1:23" x14ac:dyDescent="0.25">
      <c r="A21" t="s">
        <v>4</v>
      </c>
      <c r="B21">
        <v>200</v>
      </c>
      <c r="C21">
        <v>23</v>
      </c>
      <c r="D21">
        <v>0</v>
      </c>
      <c r="E21">
        <f t="shared" si="6"/>
        <v>1</v>
      </c>
      <c r="F21">
        <v>22</v>
      </c>
      <c r="G21">
        <f t="shared" si="7"/>
        <v>23</v>
      </c>
      <c r="H21" s="1">
        <f t="shared" si="8"/>
        <v>0.115</v>
      </c>
      <c r="I21" t="s">
        <v>13</v>
      </c>
      <c r="J21">
        <f t="shared" si="9"/>
        <v>92</v>
      </c>
      <c r="L21" s="16"/>
      <c r="M21" s="17"/>
      <c r="N21" s="17"/>
      <c r="O21" s="17"/>
      <c r="P21" s="17"/>
      <c r="Q21" s="18"/>
    </row>
    <row r="22" spans="1:23" x14ac:dyDescent="0.25">
      <c r="A22" s="3" t="s">
        <v>5</v>
      </c>
      <c r="B22" s="3">
        <v>236</v>
      </c>
      <c r="C22" s="3">
        <v>20</v>
      </c>
      <c r="D22" s="3">
        <v>0</v>
      </c>
      <c r="E22" s="3">
        <f t="shared" si="6"/>
        <v>2</v>
      </c>
      <c r="F22" s="3">
        <v>18</v>
      </c>
      <c r="G22" s="3">
        <f t="shared" si="7"/>
        <v>20</v>
      </c>
      <c r="H22" s="4">
        <f t="shared" si="8"/>
        <v>8.4745762711864403E-2</v>
      </c>
      <c r="I22" s="3" t="s">
        <v>13</v>
      </c>
      <c r="J22" s="3">
        <f t="shared" si="9"/>
        <v>80</v>
      </c>
      <c r="L22" s="16"/>
      <c r="M22" s="17"/>
      <c r="N22" s="17"/>
      <c r="O22" s="17"/>
      <c r="P22" s="17"/>
      <c r="Q22" s="18"/>
    </row>
    <row r="23" spans="1:23" x14ac:dyDescent="0.25">
      <c r="A23" s="7"/>
      <c r="B23" s="7">
        <f>SUM(B17:B22)</f>
        <v>720</v>
      </c>
      <c r="C23" s="7">
        <f t="shared" ref="C23" si="11">SUM(C17:C22)</f>
        <v>131</v>
      </c>
      <c r="D23" s="7">
        <f t="shared" ref="D23" si="12">SUM(D17:D22)</f>
        <v>3</v>
      </c>
      <c r="E23" s="7">
        <f t="shared" ref="E23" si="13">SUM(E17:E22)</f>
        <v>39</v>
      </c>
      <c r="F23" s="7">
        <f t="shared" ref="F23" si="14">SUM(F17:F22)</f>
        <v>89</v>
      </c>
      <c r="G23" s="7">
        <f t="shared" ref="G23" si="15">SUM(G17:G22)</f>
        <v>128</v>
      </c>
      <c r="H23" s="8">
        <f t="shared" si="8"/>
        <v>0.17777777777777778</v>
      </c>
      <c r="I23" s="7" t="s">
        <v>13</v>
      </c>
      <c r="J23" s="7">
        <f>SUM(J17:J22)</f>
        <v>512</v>
      </c>
      <c r="L23" s="16"/>
      <c r="M23" s="17"/>
      <c r="N23" s="17"/>
      <c r="O23" s="17"/>
      <c r="P23" s="17"/>
      <c r="Q23" s="18"/>
    </row>
    <row r="24" spans="1:23" x14ac:dyDescent="0.25">
      <c r="L24" s="16"/>
      <c r="M24" s="17"/>
      <c r="N24" s="17"/>
      <c r="O24" s="17"/>
      <c r="P24" s="17"/>
      <c r="Q24" s="18"/>
    </row>
    <row r="25" spans="1:23" x14ac:dyDescent="0.25">
      <c r="C25" s="7" t="s">
        <v>16</v>
      </c>
      <c r="D25" s="7">
        <v>655</v>
      </c>
      <c r="L25" s="16"/>
      <c r="M25" s="17"/>
      <c r="N25" s="17"/>
      <c r="O25" s="17"/>
      <c r="P25" s="17"/>
      <c r="Q25" s="18"/>
    </row>
    <row r="26" spans="1:23" x14ac:dyDescent="0.25">
      <c r="C26" s="7" t="s">
        <v>17</v>
      </c>
      <c r="D26" s="8">
        <f>J23/D25</f>
        <v>0.78167938931297709</v>
      </c>
      <c r="L26" s="16"/>
      <c r="M26" s="17"/>
      <c r="N26" s="17"/>
      <c r="O26" s="17"/>
      <c r="P26" s="17"/>
      <c r="Q26" s="18"/>
      <c r="T26" t="s">
        <v>95</v>
      </c>
      <c r="W26">
        <v>3500</v>
      </c>
    </row>
    <row r="27" spans="1:23" x14ac:dyDescent="0.25">
      <c r="A27" s="2" t="s">
        <v>40</v>
      </c>
      <c r="L27" s="16"/>
      <c r="M27" s="17"/>
      <c r="N27" s="17"/>
      <c r="O27" s="17"/>
      <c r="P27" s="17"/>
      <c r="Q27" s="18"/>
    </row>
    <row r="28" spans="1:23" x14ac:dyDescent="0.25">
      <c r="A28" s="5" t="s">
        <v>41</v>
      </c>
      <c r="B28" s="5" t="s">
        <v>28</v>
      </c>
      <c r="C28" s="5" t="s">
        <v>7</v>
      </c>
      <c r="D28" s="5" t="s">
        <v>8</v>
      </c>
      <c r="E28" s="5" t="s">
        <v>9</v>
      </c>
      <c r="F28" s="5" t="s">
        <v>10</v>
      </c>
      <c r="G28" s="5" t="s">
        <v>11</v>
      </c>
      <c r="H28" s="5" t="s">
        <v>14</v>
      </c>
      <c r="I28" s="6" t="s">
        <v>12</v>
      </c>
      <c r="J28" s="6" t="s">
        <v>15</v>
      </c>
      <c r="L28" s="16"/>
      <c r="M28" s="6" t="s">
        <v>21</v>
      </c>
      <c r="N28" s="6" t="s">
        <v>22</v>
      </c>
      <c r="O28" s="6" t="s">
        <v>23</v>
      </c>
      <c r="P28" s="6" t="s">
        <v>24</v>
      </c>
      <c r="Q28" s="18"/>
      <c r="T28" t="s">
        <v>89</v>
      </c>
    </row>
    <row r="29" spans="1:23" x14ac:dyDescent="0.25">
      <c r="A29" s="9" t="s">
        <v>20</v>
      </c>
      <c r="B29">
        <v>243</v>
      </c>
      <c r="C29">
        <v>12</v>
      </c>
      <c r="D29">
        <v>0</v>
      </c>
      <c r="E29">
        <f>C29-D29-F29</f>
        <v>0</v>
      </c>
      <c r="F29">
        <v>12</v>
      </c>
      <c r="G29">
        <f>E29+F29</f>
        <v>12</v>
      </c>
      <c r="H29" s="1">
        <f>G29/B29</f>
        <v>4.9382716049382713E-2</v>
      </c>
      <c r="J29">
        <f>G29*4</f>
        <v>48</v>
      </c>
      <c r="L29" s="19" t="s">
        <v>25</v>
      </c>
      <c r="M29" s="17">
        <f>F31</f>
        <v>15</v>
      </c>
      <c r="N29" s="17">
        <f>12</f>
        <v>12</v>
      </c>
      <c r="O29" s="17">
        <f>F30+F32+F33</f>
        <v>37</v>
      </c>
      <c r="P29" s="17">
        <f>SUM(M29:O29)</f>
        <v>64</v>
      </c>
      <c r="Q29" s="18"/>
      <c r="T29" s="36"/>
      <c r="U29" s="36" t="s">
        <v>92</v>
      </c>
      <c r="V29" s="36" t="s">
        <v>53</v>
      </c>
      <c r="W29" s="36" t="s">
        <v>94</v>
      </c>
    </row>
    <row r="30" spans="1:23" x14ac:dyDescent="0.25">
      <c r="A30" t="s">
        <v>27</v>
      </c>
      <c r="B30">
        <v>125</v>
      </c>
      <c r="C30">
        <v>14</v>
      </c>
      <c r="D30">
        <v>0</v>
      </c>
      <c r="E30">
        <f t="shared" ref="E30:E33" si="16">C30-D30-F30</f>
        <v>2</v>
      </c>
      <c r="F30">
        <v>12</v>
      </c>
      <c r="G30">
        <f t="shared" ref="G30:G33" si="17">E30+F30</f>
        <v>14</v>
      </c>
      <c r="H30" s="1">
        <f t="shared" ref="H30:H34" si="18">G30/B30</f>
        <v>0.112</v>
      </c>
      <c r="J30">
        <f t="shared" ref="J30:J33" si="19">G30*4</f>
        <v>56</v>
      </c>
      <c r="L30" s="19" t="s">
        <v>26</v>
      </c>
      <c r="M30" s="17">
        <f>M29*4</f>
        <v>60</v>
      </c>
      <c r="N30" s="17">
        <f t="shared" ref="N30:O30" si="20">N29*4</f>
        <v>48</v>
      </c>
      <c r="O30" s="17">
        <f t="shared" si="20"/>
        <v>148</v>
      </c>
      <c r="P30" s="17">
        <f>SUM(M30:O30)</f>
        <v>256</v>
      </c>
      <c r="Q30" s="18"/>
      <c r="T30" t="s">
        <v>90</v>
      </c>
      <c r="U30">
        <f>O29-25</f>
        <v>12</v>
      </c>
      <c r="V30">
        <f>4*U30</f>
        <v>48</v>
      </c>
      <c r="W30" s="37">
        <f>$W$26/V30</f>
        <v>72.916666666666671</v>
      </c>
    </row>
    <row r="31" spans="1:23" x14ac:dyDescent="0.25">
      <c r="A31" s="10" t="s">
        <v>29</v>
      </c>
      <c r="B31">
        <v>113</v>
      </c>
      <c r="C31">
        <v>18</v>
      </c>
      <c r="D31">
        <v>1</v>
      </c>
      <c r="E31">
        <f t="shared" si="16"/>
        <v>2</v>
      </c>
      <c r="F31">
        <v>15</v>
      </c>
      <c r="G31">
        <f t="shared" si="17"/>
        <v>17</v>
      </c>
      <c r="H31" s="1">
        <f t="shared" si="18"/>
        <v>0.15044247787610621</v>
      </c>
      <c r="J31">
        <f t="shared" si="19"/>
        <v>68</v>
      </c>
      <c r="L31" s="16" t="s">
        <v>35</v>
      </c>
      <c r="M31" s="17"/>
      <c r="N31" s="17"/>
      <c r="O31" s="22">
        <f>O30/1800</f>
        <v>8.2222222222222224E-2</v>
      </c>
      <c r="P31" s="17"/>
      <c r="Q31" s="18" t="s">
        <v>38</v>
      </c>
      <c r="S31">
        <f>O31/10</f>
        <v>8.2222222222222228E-3</v>
      </c>
      <c r="T31" t="s">
        <v>91</v>
      </c>
      <c r="U31">
        <f>O17-25</f>
        <v>35</v>
      </c>
      <c r="V31">
        <f t="shared" ref="V31:V32" si="21">4*U31</f>
        <v>140</v>
      </c>
      <c r="W31" s="37">
        <f t="shared" ref="W31:W32" si="22">$W$26/V31</f>
        <v>25</v>
      </c>
    </row>
    <row r="32" spans="1:23" x14ac:dyDescent="0.25">
      <c r="A32" s="11" t="s">
        <v>31</v>
      </c>
      <c r="B32">
        <v>113</v>
      </c>
      <c r="C32">
        <v>0</v>
      </c>
      <c r="D32">
        <v>0</v>
      </c>
      <c r="E32">
        <v>0</v>
      </c>
      <c r="F32">
        <v>0</v>
      </c>
      <c r="G32">
        <f t="shared" si="17"/>
        <v>0</v>
      </c>
      <c r="H32" s="1">
        <f t="shared" si="18"/>
        <v>0</v>
      </c>
      <c r="J32">
        <f t="shared" si="19"/>
        <v>0</v>
      </c>
      <c r="L32" s="16" t="s">
        <v>36</v>
      </c>
      <c r="M32" s="17"/>
      <c r="N32" s="17"/>
      <c r="O32" s="21">
        <f>O29/25</f>
        <v>1.48</v>
      </c>
      <c r="P32" s="17"/>
      <c r="Q32" s="18" t="s">
        <v>39</v>
      </c>
      <c r="T32" s="36" t="s">
        <v>93</v>
      </c>
      <c r="U32" s="36">
        <f>U30+U31</f>
        <v>47</v>
      </c>
      <c r="V32" s="36">
        <f t="shared" si="21"/>
        <v>188</v>
      </c>
      <c r="W32" s="38">
        <f t="shared" si="22"/>
        <v>18.617021276595743</v>
      </c>
    </row>
    <row r="33" spans="1:17" x14ac:dyDescent="0.25">
      <c r="A33" s="12" t="s">
        <v>30</v>
      </c>
      <c r="B33" s="3">
        <v>236</v>
      </c>
      <c r="C33" s="3">
        <v>44</v>
      </c>
      <c r="D33" s="3">
        <v>2</v>
      </c>
      <c r="E33" s="3">
        <f t="shared" si="16"/>
        <v>17</v>
      </c>
      <c r="F33" s="3">
        <v>25</v>
      </c>
      <c r="G33" s="3">
        <f t="shared" si="17"/>
        <v>42</v>
      </c>
      <c r="H33" s="4">
        <f t="shared" si="18"/>
        <v>0.17796610169491525</v>
      </c>
      <c r="I33" s="3"/>
      <c r="J33" s="3">
        <f t="shared" si="19"/>
        <v>168</v>
      </c>
      <c r="L33" s="16"/>
      <c r="M33" s="17"/>
      <c r="N33" s="17"/>
      <c r="O33" s="17"/>
      <c r="P33" s="17"/>
      <c r="Q33" s="18"/>
    </row>
    <row r="34" spans="1:17" x14ac:dyDescent="0.25">
      <c r="A34" s="7"/>
      <c r="B34" s="7">
        <f t="shared" ref="B34:G34" si="23">SUM(B29:B33)</f>
        <v>830</v>
      </c>
      <c r="C34" s="7">
        <f t="shared" si="23"/>
        <v>88</v>
      </c>
      <c r="D34" s="7">
        <f t="shared" si="23"/>
        <v>3</v>
      </c>
      <c r="E34" s="7">
        <f t="shared" si="23"/>
        <v>21</v>
      </c>
      <c r="F34" s="7">
        <f t="shared" si="23"/>
        <v>64</v>
      </c>
      <c r="G34" s="7">
        <f t="shared" si="23"/>
        <v>85</v>
      </c>
      <c r="H34" s="8">
        <f t="shared" si="18"/>
        <v>0.10240963855421686</v>
      </c>
      <c r="I34" s="7"/>
      <c r="J34" s="7">
        <f>SUM(J29:J33)</f>
        <v>340</v>
      </c>
      <c r="L34" s="16"/>
      <c r="M34" s="17"/>
      <c r="N34" s="17"/>
      <c r="O34" s="17"/>
      <c r="P34" s="17"/>
      <c r="Q34" s="18"/>
    </row>
    <row r="35" spans="1:17" x14ac:dyDescent="0.25">
      <c r="L35" s="16"/>
      <c r="M35" s="17"/>
      <c r="N35" s="17"/>
      <c r="O35" s="17"/>
      <c r="P35" s="17"/>
      <c r="Q35" s="18"/>
    </row>
    <row r="36" spans="1:17" x14ac:dyDescent="0.25">
      <c r="C36" s="7" t="s">
        <v>16</v>
      </c>
      <c r="D36" s="7">
        <v>655</v>
      </c>
      <c r="L36" s="16"/>
      <c r="M36" s="17"/>
      <c r="N36" s="17"/>
      <c r="O36" s="17"/>
      <c r="P36" s="17"/>
      <c r="Q36" s="18"/>
    </row>
    <row r="37" spans="1:17" ht="15.75" thickBot="1" x14ac:dyDescent="0.3">
      <c r="C37" s="7" t="s">
        <v>17</v>
      </c>
      <c r="D37" s="8">
        <f>J34/D36</f>
        <v>0.51908396946564883</v>
      </c>
      <c r="L37" s="23"/>
      <c r="M37" s="24"/>
      <c r="N37" s="24"/>
      <c r="O37" s="24"/>
      <c r="P37" s="24"/>
      <c r="Q37" s="25"/>
    </row>
    <row r="39" spans="1:17" ht="15.75" thickBot="1" x14ac:dyDescent="0.3"/>
    <row r="40" spans="1:17" x14ac:dyDescent="0.25">
      <c r="A40" s="2" t="s">
        <v>32</v>
      </c>
      <c r="L40" s="13" t="s">
        <v>46</v>
      </c>
      <c r="M40" s="14"/>
      <c r="N40" s="14"/>
      <c r="O40" s="14"/>
      <c r="P40" s="14"/>
      <c r="Q40" s="15"/>
    </row>
    <row r="41" spans="1:17" x14ac:dyDescent="0.25">
      <c r="A41" s="2" t="s">
        <v>33</v>
      </c>
      <c r="L41" s="16"/>
      <c r="M41" s="17"/>
      <c r="N41" s="17"/>
      <c r="O41" s="17"/>
      <c r="P41" s="17"/>
      <c r="Q41" s="18"/>
    </row>
    <row r="42" spans="1:17" x14ac:dyDescent="0.25">
      <c r="A42" s="2" t="s">
        <v>34</v>
      </c>
      <c r="L42" s="16"/>
      <c r="M42" s="6" t="s">
        <v>21</v>
      </c>
      <c r="N42" s="6" t="s">
        <v>22</v>
      </c>
      <c r="O42" s="6" t="s">
        <v>23</v>
      </c>
      <c r="P42" s="6" t="s">
        <v>24</v>
      </c>
      <c r="Q42" s="18"/>
    </row>
    <row r="43" spans="1:17" x14ac:dyDescent="0.25">
      <c r="L43" s="19" t="s">
        <v>25</v>
      </c>
      <c r="M43" s="17">
        <f>M29+M4</f>
        <v>37</v>
      </c>
      <c r="N43" s="17">
        <f>N29+N4</f>
        <v>24</v>
      </c>
      <c r="O43" s="17">
        <f>O29+O4</f>
        <v>90.6</v>
      </c>
      <c r="P43" s="17">
        <f>SUM(M43:O43)</f>
        <v>151.6</v>
      </c>
      <c r="Q43" s="18"/>
    </row>
    <row r="44" spans="1:17" x14ac:dyDescent="0.25">
      <c r="L44" s="19" t="s">
        <v>26</v>
      </c>
      <c r="M44" s="17">
        <f>M43*4</f>
        <v>148</v>
      </c>
      <c r="N44" s="17">
        <f t="shared" ref="N44" si="24">N43*4</f>
        <v>96</v>
      </c>
      <c r="O44" s="17">
        <f t="shared" ref="O44" si="25">O43*4</f>
        <v>362.4</v>
      </c>
      <c r="P44" s="17">
        <f>SUM(M44:O44)</f>
        <v>606.4</v>
      </c>
      <c r="Q44" s="18"/>
    </row>
    <row r="45" spans="1:17" x14ac:dyDescent="0.25">
      <c r="L45" s="16" t="s">
        <v>35</v>
      </c>
      <c r="M45" s="17"/>
      <c r="N45" s="17"/>
      <c r="O45" s="20">
        <f>O44/1800</f>
        <v>0.20133333333333331</v>
      </c>
      <c r="P45" s="17"/>
      <c r="Q45" s="18" t="s">
        <v>38</v>
      </c>
    </row>
    <row r="46" spans="1:17" ht="15.75" thickBot="1" x14ac:dyDescent="0.3">
      <c r="L46" s="23" t="s">
        <v>36</v>
      </c>
      <c r="M46" s="24"/>
      <c r="N46" s="24"/>
      <c r="O46" s="26">
        <f>O43/25</f>
        <v>3.6239999999999997</v>
      </c>
      <c r="P46" s="24"/>
      <c r="Q46" s="25" t="s">
        <v>39</v>
      </c>
    </row>
    <row r="48" spans="1:17" ht="15.75" thickBot="1" x14ac:dyDescent="0.3"/>
    <row r="49" spans="12:17" x14ac:dyDescent="0.25">
      <c r="L49" s="13" t="s">
        <v>44</v>
      </c>
      <c r="M49" s="14"/>
      <c r="N49" s="14"/>
      <c r="O49" s="14"/>
      <c r="P49" s="14"/>
      <c r="Q49" s="15"/>
    </row>
    <row r="50" spans="12:17" x14ac:dyDescent="0.25">
      <c r="L50" s="16"/>
      <c r="M50" s="17"/>
      <c r="N50" s="17"/>
      <c r="O50" s="17"/>
      <c r="P50" s="17"/>
      <c r="Q50" s="18"/>
    </row>
    <row r="51" spans="12:17" x14ac:dyDescent="0.25">
      <c r="L51" s="16"/>
      <c r="M51" s="6" t="s">
        <v>21</v>
      </c>
      <c r="N51" s="6" t="s">
        <v>22</v>
      </c>
      <c r="O51" s="6" t="s">
        <v>23</v>
      </c>
      <c r="P51" s="6" t="s">
        <v>24</v>
      </c>
      <c r="Q51" s="18"/>
    </row>
    <row r="52" spans="12:17" x14ac:dyDescent="0.25">
      <c r="L52" s="19" t="s">
        <v>25</v>
      </c>
      <c r="M52" s="17">
        <f>M38+M13</f>
        <v>0</v>
      </c>
      <c r="N52" s="17">
        <f>N38+N13</f>
        <v>0</v>
      </c>
      <c r="O52" s="17">
        <v>45</v>
      </c>
      <c r="P52" s="17">
        <f>SUM(M52:O52)</f>
        <v>45</v>
      </c>
      <c r="Q52" s="18"/>
    </row>
    <row r="53" spans="12:17" x14ac:dyDescent="0.25">
      <c r="L53" s="19" t="s">
        <v>26</v>
      </c>
      <c r="M53" s="17">
        <f>M52*4</f>
        <v>0</v>
      </c>
      <c r="N53" s="17">
        <f t="shared" ref="N53" si="26">N52*4</f>
        <v>0</v>
      </c>
      <c r="O53" s="17">
        <f t="shared" ref="O53" si="27">O52*4</f>
        <v>180</v>
      </c>
      <c r="P53" s="17">
        <f>SUM(M53:O53)</f>
        <v>180</v>
      </c>
      <c r="Q53" s="18"/>
    </row>
    <row r="54" spans="12:17" x14ac:dyDescent="0.25">
      <c r="L54" s="16" t="s">
        <v>35</v>
      </c>
      <c r="M54" s="17"/>
      <c r="N54" s="17"/>
      <c r="O54" s="22">
        <f>O53/2600</f>
        <v>6.9230769230769235E-2</v>
      </c>
      <c r="P54" s="17"/>
      <c r="Q54" s="18" t="s">
        <v>38</v>
      </c>
    </row>
    <row r="55" spans="12:17" ht="15.75" thickBot="1" x14ac:dyDescent="0.3">
      <c r="L55" s="23" t="s">
        <v>36</v>
      </c>
      <c r="M55" s="24"/>
      <c r="N55" s="24"/>
      <c r="O55" s="26">
        <f>O52/25</f>
        <v>1.8</v>
      </c>
      <c r="P55" s="24"/>
      <c r="Q55" s="25" t="s">
        <v>39</v>
      </c>
    </row>
    <row r="56" spans="12:17" ht="15.75" thickBot="1" x14ac:dyDescent="0.3"/>
    <row r="57" spans="12:17" x14ac:dyDescent="0.25">
      <c r="L57" s="13" t="s">
        <v>45</v>
      </c>
      <c r="M57" s="14"/>
      <c r="N57" s="14"/>
      <c r="O57" s="14"/>
      <c r="P57" s="14"/>
      <c r="Q57" s="15"/>
    </row>
    <row r="58" spans="12:17" x14ac:dyDescent="0.25">
      <c r="L58" s="16"/>
      <c r="M58" s="17"/>
      <c r="N58" s="17"/>
      <c r="O58" s="17"/>
      <c r="P58" s="17"/>
      <c r="Q58" s="18"/>
    </row>
    <row r="59" spans="12:17" x14ac:dyDescent="0.25">
      <c r="L59" s="16"/>
      <c r="M59" s="6" t="s">
        <v>21</v>
      </c>
      <c r="N59" s="6" t="s">
        <v>22</v>
      </c>
      <c r="O59" s="6" t="s">
        <v>23</v>
      </c>
      <c r="P59" s="6" t="s">
        <v>24</v>
      </c>
      <c r="Q59" s="18"/>
    </row>
    <row r="60" spans="12:17" x14ac:dyDescent="0.25">
      <c r="L60" s="19" t="s">
        <v>25</v>
      </c>
      <c r="M60" s="17">
        <f>M46+M21</f>
        <v>0</v>
      </c>
      <c r="N60" s="17">
        <f>N46+N21</f>
        <v>0</v>
      </c>
      <c r="O60" s="17">
        <v>34</v>
      </c>
      <c r="P60" s="17">
        <f>SUM(M60:O60)</f>
        <v>34</v>
      </c>
      <c r="Q60" s="18"/>
    </row>
    <row r="61" spans="12:17" x14ac:dyDescent="0.25">
      <c r="L61" s="19" t="s">
        <v>26</v>
      </c>
      <c r="M61" s="17">
        <f>M60*4</f>
        <v>0</v>
      </c>
      <c r="N61" s="17">
        <f t="shared" ref="N61" si="28">N60*4</f>
        <v>0</v>
      </c>
      <c r="O61" s="17">
        <f t="shared" ref="O61" si="29">O60*4</f>
        <v>136</v>
      </c>
      <c r="P61" s="17">
        <f>SUM(M61:O61)</f>
        <v>136</v>
      </c>
      <c r="Q61" s="18"/>
    </row>
    <row r="62" spans="12:17" x14ac:dyDescent="0.25">
      <c r="L62" s="16" t="s">
        <v>35</v>
      </c>
      <c r="M62" s="17"/>
      <c r="N62" s="17"/>
      <c r="O62" s="22" t="b">
        <f>A117=O61/2600</f>
        <v>0</v>
      </c>
      <c r="P62" s="17"/>
      <c r="Q62" s="18" t="s">
        <v>38</v>
      </c>
    </row>
    <row r="63" spans="12:17" ht="15.75" thickBot="1" x14ac:dyDescent="0.3">
      <c r="L63" s="23" t="s">
        <v>36</v>
      </c>
      <c r="M63" s="24"/>
      <c r="N63" s="24"/>
      <c r="O63" s="26">
        <f>O60/25</f>
        <v>1.36</v>
      </c>
      <c r="P63" s="24"/>
      <c r="Q63" s="25" t="s">
        <v>39</v>
      </c>
    </row>
    <row r="70" spans="8:8" x14ac:dyDescent="0.25">
      <c r="H70" t="s">
        <v>43</v>
      </c>
    </row>
  </sheetData>
  <hyperlinks>
    <hyperlink ref="A6" r:id="rId1" xr:uid="{D45E8A35-6063-4E05-BD97-067DE20E05F8}"/>
    <hyperlink ref="A5" r:id="rId2" xr:uid="{DE82223F-3398-4198-A1B9-8A2E94960A76}"/>
    <hyperlink ref="A7" r:id="rId3" xr:uid="{3C3304F9-4751-4A3A-AC03-2B16F7651F9F}"/>
    <hyperlink ref="A19" r:id="rId4" xr:uid="{2B9960D8-F2AE-4318-8CA5-E607057E7891}"/>
    <hyperlink ref="A20" r:id="rId5" display="Fruite Compote" xr:uid="{ECA9C528-5BDA-4D76-B7D7-23090A0A4BA1}"/>
    <hyperlink ref="A32" r:id="rId6" display="Cheese Stick" xr:uid="{5D56D703-B294-4943-BF7D-A6480C449C77}"/>
    <hyperlink ref="A40" r:id="rId7" xr:uid="{DE1A6F60-19BA-48F5-B07F-D65D60EB11C2}"/>
    <hyperlink ref="A33" r:id="rId8" xr:uid="{EE646B10-75CD-4A30-B788-0B18B605CA65}"/>
    <hyperlink ref="A41" r:id="rId9" xr:uid="{07FC339E-C755-4C7D-AF0B-F055941BF109}"/>
    <hyperlink ref="A42" r:id="rId10" xr:uid="{575BC309-3271-45B4-933D-791B3C358F86}"/>
    <hyperlink ref="A27" r:id="rId11" xr:uid="{A6E96D72-CF6B-461B-9714-C92CF1F198FA}"/>
  </hyperlink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2529-A99B-4E1C-802A-5C3EC2C4DEAB}">
  <dimension ref="A2:P60"/>
  <sheetViews>
    <sheetView workbookViewId="0">
      <selection activeCell="P49" sqref="P49"/>
    </sheetView>
    <sheetView workbookViewId="1"/>
  </sheetViews>
  <sheetFormatPr defaultRowHeight="15" x14ac:dyDescent="0.25"/>
  <cols>
    <col min="1" max="1" width="27.140625" bestFit="1" customWidth="1"/>
    <col min="2" max="2" width="27.85546875" bestFit="1" customWidth="1"/>
    <col min="3" max="3" width="11.5703125" bestFit="1" customWidth="1"/>
    <col min="4" max="4" width="8.140625" bestFit="1" customWidth="1"/>
    <col min="5" max="5" width="11.42578125" bestFit="1" customWidth="1"/>
    <col min="6" max="6" width="15.7109375" bestFit="1" customWidth="1"/>
    <col min="7" max="7" width="11.7109375" bestFit="1" customWidth="1"/>
    <col min="8" max="8" width="16" bestFit="1" customWidth="1"/>
    <col min="9" max="9" width="12.28515625" bestFit="1" customWidth="1"/>
    <col min="10" max="10" width="13.7109375" bestFit="1" customWidth="1"/>
    <col min="11" max="11" width="15.42578125" bestFit="1" customWidth="1"/>
    <col min="12" max="12" width="8.7109375" bestFit="1" customWidth="1"/>
    <col min="13" max="13" width="11.28515625" bestFit="1" customWidth="1"/>
    <col min="14" max="14" width="21.5703125" bestFit="1" customWidth="1"/>
    <col min="15" max="15" width="10.42578125" bestFit="1" customWidth="1"/>
    <col min="16" max="16" width="39.42578125" bestFit="1" customWidth="1"/>
  </cols>
  <sheetData>
    <row r="2" spans="1:16" x14ac:dyDescent="0.25">
      <c r="A2" s="33" t="s">
        <v>47</v>
      </c>
      <c r="B2" s="33" t="s">
        <v>87</v>
      </c>
      <c r="C2" s="33" t="s">
        <v>52</v>
      </c>
      <c r="D2" s="33" t="s">
        <v>53</v>
      </c>
      <c r="E2" s="33" t="s">
        <v>55</v>
      </c>
      <c r="F2" s="33" t="s">
        <v>56</v>
      </c>
      <c r="G2" s="33" t="s">
        <v>57</v>
      </c>
      <c r="H2" s="33" t="s">
        <v>58</v>
      </c>
      <c r="I2" s="33" t="s">
        <v>59</v>
      </c>
      <c r="J2" s="33" t="s">
        <v>60</v>
      </c>
      <c r="K2" s="33" t="s">
        <v>61</v>
      </c>
      <c r="L2" s="33" t="s">
        <v>62</v>
      </c>
      <c r="M2" s="33" t="s">
        <v>9</v>
      </c>
      <c r="N2" s="33" t="s">
        <v>82</v>
      </c>
      <c r="O2" s="33" t="s">
        <v>63</v>
      </c>
      <c r="P2" s="33" t="s">
        <v>12</v>
      </c>
    </row>
    <row r="3" spans="1:16" x14ac:dyDescent="0.25">
      <c r="A3" s="34">
        <v>43467</v>
      </c>
      <c r="B3" s="35"/>
      <c r="C3" s="35"/>
      <c r="D3" s="35">
        <f>SUM(D4:D8)</f>
        <v>757</v>
      </c>
      <c r="E3" s="35">
        <f t="shared" ref="E3:O3" si="0">SUM(E4:E8)</f>
        <v>18.5</v>
      </c>
      <c r="F3" s="35">
        <f t="shared" si="0"/>
        <v>4</v>
      </c>
      <c r="G3" s="35">
        <f t="shared" si="0"/>
        <v>0</v>
      </c>
      <c r="H3" s="35">
        <f t="shared" si="0"/>
        <v>70</v>
      </c>
      <c r="I3" s="35">
        <f t="shared" si="0"/>
        <v>1409</v>
      </c>
      <c r="J3" s="35">
        <f t="shared" si="0"/>
        <v>105</v>
      </c>
      <c r="K3" s="35">
        <f t="shared" si="0"/>
        <v>12</v>
      </c>
      <c r="L3" s="35">
        <f t="shared" si="0"/>
        <v>36</v>
      </c>
      <c r="M3" s="35">
        <f t="shared" si="0"/>
        <v>57</v>
      </c>
      <c r="N3" s="35">
        <f>L3+M3</f>
        <v>93</v>
      </c>
      <c r="O3" s="35">
        <f t="shared" si="0"/>
        <v>41</v>
      </c>
      <c r="P3" s="35"/>
    </row>
    <row r="4" spans="1:16" x14ac:dyDescent="0.25">
      <c r="A4" s="28"/>
      <c r="B4" s="29" t="s">
        <v>48</v>
      </c>
      <c r="C4" s="32" t="s">
        <v>54</v>
      </c>
      <c r="D4" s="30">
        <v>430</v>
      </c>
      <c r="E4" s="30">
        <v>18</v>
      </c>
      <c r="F4" s="30">
        <v>4</v>
      </c>
      <c r="G4" s="30">
        <v>0</v>
      </c>
      <c r="H4" s="30">
        <v>65</v>
      </c>
      <c r="I4" s="30">
        <v>710</v>
      </c>
      <c r="J4" s="30">
        <v>43</v>
      </c>
      <c r="K4" s="30">
        <v>4</v>
      </c>
      <c r="L4" s="30">
        <v>4</v>
      </c>
      <c r="M4" s="30">
        <f>J4-K4-L4</f>
        <v>35</v>
      </c>
      <c r="N4" s="30">
        <f>M4+L4</f>
        <v>39</v>
      </c>
      <c r="O4" s="30">
        <v>25</v>
      </c>
      <c r="P4" s="31" t="s">
        <v>74</v>
      </c>
    </row>
    <row r="5" spans="1:16" x14ac:dyDescent="0.25">
      <c r="A5" s="28"/>
      <c r="B5" s="29" t="s">
        <v>49</v>
      </c>
      <c r="C5" s="30" t="s">
        <v>67</v>
      </c>
      <c r="D5" s="30">
        <v>120</v>
      </c>
      <c r="E5" s="30">
        <v>0.5</v>
      </c>
      <c r="F5" s="30">
        <v>0</v>
      </c>
      <c r="G5" s="30">
        <v>0</v>
      </c>
      <c r="H5" s="30">
        <v>0</v>
      </c>
      <c r="I5" s="30">
        <v>460</v>
      </c>
      <c r="J5" s="30">
        <v>22</v>
      </c>
      <c r="K5" s="30">
        <v>5</v>
      </c>
      <c r="L5" s="30">
        <v>1</v>
      </c>
      <c r="M5" s="30">
        <f t="shared" ref="M5:M42" si="1">J5-K5-L5</f>
        <v>16</v>
      </c>
      <c r="N5" s="30">
        <f t="shared" ref="N5:N13" si="2">M5+L5</f>
        <v>17</v>
      </c>
      <c r="O5" s="30">
        <v>7</v>
      </c>
      <c r="P5" s="31" t="s">
        <v>68</v>
      </c>
    </row>
    <row r="6" spans="1:16" x14ac:dyDescent="0.25">
      <c r="A6" s="28"/>
      <c r="B6" s="29" t="s">
        <v>50</v>
      </c>
      <c r="C6" s="30" t="s">
        <v>69</v>
      </c>
      <c r="D6" s="30">
        <v>27</v>
      </c>
      <c r="E6" s="30">
        <v>0</v>
      </c>
      <c r="F6" s="30">
        <v>0</v>
      </c>
      <c r="G6" s="30">
        <v>0</v>
      </c>
      <c r="H6" s="30">
        <v>0</v>
      </c>
      <c r="I6" s="30">
        <v>59</v>
      </c>
      <c r="J6" s="30">
        <v>6</v>
      </c>
      <c r="K6" s="30">
        <v>2</v>
      </c>
      <c r="L6" s="30">
        <v>0</v>
      </c>
      <c r="M6" s="30">
        <f t="shared" si="1"/>
        <v>4</v>
      </c>
      <c r="N6" s="30">
        <f t="shared" si="2"/>
        <v>4</v>
      </c>
      <c r="O6" s="30">
        <v>1</v>
      </c>
      <c r="P6" s="31" t="s">
        <v>68</v>
      </c>
    </row>
    <row r="7" spans="1:16" x14ac:dyDescent="0.25">
      <c r="A7" s="28"/>
      <c r="B7" s="29" t="s">
        <v>51</v>
      </c>
      <c r="C7" s="30" t="s">
        <v>54</v>
      </c>
      <c r="D7" s="30">
        <v>60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14</v>
      </c>
      <c r="K7" s="30">
        <v>1</v>
      </c>
      <c r="L7" s="30">
        <v>13</v>
      </c>
      <c r="M7" s="30">
        <f t="shared" si="1"/>
        <v>0</v>
      </c>
      <c r="N7" s="30">
        <f t="shared" si="2"/>
        <v>13</v>
      </c>
      <c r="O7" s="30">
        <v>0</v>
      </c>
      <c r="P7" s="31" t="s">
        <v>74</v>
      </c>
    </row>
    <row r="8" spans="1:16" x14ac:dyDescent="0.25">
      <c r="A8" s="28"/>
      <c r="B8" s="29" t="s">
        <v>64</v>
      </c>
      <c r="C8" s="30" t="s">
        <v>65</v>
      </c>
      <c r="D8" s="30">
        <v>120</v>
      </c>
      <c r="E8" s="30">
        <v>0</v>
      </c>
      <c r="F8" s="30">
        <v>0</v>
      </c>
      <c r="G8" s="30">
        <v>0</v>
      </c>
      <c r="H8" s="30">
        <v>5</v>
      </c>
      <c r="I8" s="30">
        <v>180</v>
      </c>
      <c r="J8" s="30">
        <v>20</v>
      </c>
      <c r="K8" s="30">
        <v>0</v>
      </c>
      <c r="L8" s="30">
        <v>18</v>
      </c>
      <c r="M8" s="30">
        <f t="shared" si="1"/>
        <v>2</v>
      </c>
      <c r="N8" s="30">
        <f t="shared" si="2"/>
        <v>20</v>
      </c>
      <c r="O8" s="30">
        <v>8</v>
      </c>
      <c r="P8" s="30" t="s">
        <v>66</v>
      </c>
    </row>
    <row r="9" spans="1:16" x14ac:dyDescent="0.25">
      <c r="A9" s="34">
        <v>43468</v>
      </c>
      <c r="B9" s="35"/>
      <c r="C9" s="35"/>
      <c r="D9" s="35">
        <f>SUM(D10:D13)</f>
        <v>419</v>
      </c>
      <c r="E9" s="35">
        <f t="shared" ref="E9:O9" si="3">SUM(E10:E13)</f>
        <v>4.9000000000000004</v>
      </c>
      <c r="F9" s="35">
        <f t="shared" si="3"/>
        <v>1.7</v>
      </c>
      <c r="G9" s="35">
        <f t="shared" si="3"/>
        <v>0</v>
      </c>
      <c r="H9" s="35">
        <f t="shared" si="3"/>
        <v>14</v>
      </c>
      <c r="I9" s="35">
        <f t="shared" si="3"/>
        <v>786</v>
      </c>
      <c r="J9" s="35">
        <f t="shared" si="3"/>
        <v>70</v>
      </c>
      <c r="K9" s="35">
        <f t="shared" si="3"/>
        <v>7</v>
      </c>
      <c r="L9" s="35">
        <f t="shared" si="3"/>
        <v>32</v>
      </c>
      <c r="M9" s="35">
        <f t="shared" si="3"/>
        <v>31</v>
      </c>
      <c r="N9" s="35">
        <f>L9+M9</f>
        <v>63</v>
      </c>
      <c r="O9" s="35">
        <f t="shared" si="3"/>
        <v>22</v>
      </c>
      <c r="P9" s="35"/>
    </row>
    <row r="10" spans="1:16" x14ac:dyDescent="0.25">
      <c r="A10" s="29"/>
      <c r="B10" s="29" t="s">
        <v>70</v>
      </c>
      <c r="C10" s="32" t="s">
        <v>73</v>
      </c>
      <c r="D10" s="30">
        <v>179</v>
      </c>
      <c r="E10" s="30">
        <v>4.9000000000000004</v>
      </c>
      <c r="F10" s="30">
        <v>1.7</v>
      </c>
      <c r="G10" s="30">
        <v>0</v>
      </c>
      <c r="H10" s="30">
        <v>9</v>
      </c>
      <c r="I10" s="30">
        <v>601</v>
      </c>
      <c r="J10" s="30">
        <v>25</v>
      </c>
      <c r="K10" s="30">
        <v>3</v>
      </c>
      <c r="L10" s="30">
        <v>0</v>
      </c>
      <c r="M10" s="30">
        <f t="shared" si="1"/>
        <v>22</v>
      </c>
      <c r="N10" s="30">
        <f t="shared" si="2"/>
        <v>22</v>
      </c>
      <c r="O10" s="30">
        <v>10</v>
      </c>
      <c r="P10" s="31" t="s">
        <v>68</v>
      </c>
    </row>
    <row r="11" spans="1:16" x14ac:dyDescent="0.25">
      <c r="A11" s="29"/>
      <c r="B11" s="29" t="s">
        <v>71</v>
      </c>
      <c r="C11" s="32" t="s">
        <v>54</v>
      </c>
      <c r="D11" s="30">
        <v>70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13</v>
      </c>
      <c r="K11" s="30">
        <v>4</v>
      </c>
      <c r="L11" s="30">
        <v>4</v>
      </c>
      <c r="M11" s="30">
        <f t="shared" si="1"/>
        <v>5</v>
      </c>
      <c r="N11" s="30">
        <f t="shared" si="2"/>
        <v>9</v>
      </c>
      <c r="O11" s="30">
        <v>4</v>
      </c>
      <c r="P11" s="31" t="s">
        <v>74</v>
      </c>
    </row>
    <row r="12" spans="1:16" x14ac:dyDescent="0.25">
      <c r="A12" s="29"/>
      <c r="B12" s="29" t="s">
        <v>72</v>
      </c>
      <c r="C12" s="32" t="s">
        <v>75</v>
      </c>
      <c r="D12" s="30">
        <v>50</v>
      </c>
      <c r="E12" s="30">
        <v>0</v>
      </c>
      <c r="F12" s="30">
        <v>0</v>
      </c>
      <c r="G12" s="30">
        <v>0</v>
      </c>
      <c r="H12" s="30">
        <v>0</v>
      </c>
      <c r="I12" s="30">
        <v>5</v>
      </c>
      <c r="J12" s="30">
        <v>12</v>
      </c>
      <c r="K12" s="30">
        <v>0</v>
      </c>
      <c r="L12" s="30">
        <v>10</v>
      </c>
      <c r="M12" s="30">
        <f t="shared" si="1"/>
        <v>2</v>
      </c>
      <c r="N12" s="30">
        <f t="shared" si="2"/>
        <v>12</v>
      </c>
      <c r="O12" s="30">
        <v>0</v>
      </c>
      <c r="P12" s="31" t="s">
        <v>74</v>
      </c>
    </row>
    <row r="13" spans="1:16" x14ac:dyDescent="0.25">
      <c r="A13" s="29"/>
      <c r="B13" s="29" t="s">
        <v>64</v>
      </c>
      <c r="C13" s="32" t="s">
        <v>65</v>
      </c>
      <c r="D13" s="30">
        <v>120</v>
      </c>
      <c r="E13" s="30">
        <v>0</v>
      </c>
      <c r="F13" s="30">
        <v>0</v>
      </c>
      <c r="G13" s="30">
        <v>0</v>
      </c>
      <c r="H13" s="30">
        <v>5</v>
      </c>
      <c r="I13" s="30">
        <v>180</v>
      </c>
      <c r="J13" s="30">
        <v>20</v>
      </c>
      <c r="K13" s="30">
        <v>0</v>
      </c>
      <c r="L13" s="30">
        <v>18</v>
      </c>
      <c r="M13" s="30">
        <f t="shared" ref="M13" si="4">J13-K13-L13</f>
        <v>2</v>
      </c>
      <c r="N13" s="30">
        <f t="shared" si="2"/>
        <v>20</v>
      </c>
      <c r="O13" s="30">
        <v>8</v>
      </c>
      <c r="P13" s="30" t="s">
        <v>66</v>
      </c>
    </row>
    <row r="14" spans="1:16" x14ac:dyDescent="0.25">
      <c r="A14" s="34">
        <v>43469</v>
      </c>
      <c r="B14" s="35"/>
      <c r="C14" s="35"/>
      <c r="D14" s="35">
        <f>SUM(D15:D20)</f>
        <v>580</v>
      </c>
      <c r="E14" s="35">
        <f t="shared" ref="E14:O14" si="5">SUM(E15:E20)</f>
        <v>9</v>
      </c>
      <c r="F14" s="35">
        <f t="shared" si="5"/>
        <v>2.5</v>
      </c>
      <c r="G14" s="35">
        <f t="shared" si="5"/>
        <v>0</v>
      </c>
      <c r="H14" s="35">
        <f t="shared" si="5"/>
        <v>288</v>
      </c>
      <c r="I14" s="35">
        <f t="shared" si="5"/>
        <v>505</v>
      </c>
      <c r="J14" s="35">
        <f t="shared" si="5"/>
        <v>105</v>
      </c>
      <c r="K14" s="35">
        <f t="shared" si="5"/>
        <v>3</v>
      </c>
      <c r="L14" s="35">
        <f t="shared" si="5"/>
        <v>80</v>
      </c>
      <c r="M14" s="35">
        <f t="shared" si="5"/>
        <v>22</v>
      </c>
      <c r="N14" s="35">
        <f>L14+M14</f>
        <v>102</v>
      </c>
      <c r="O14" s="35">
        <f t="shared" si="5"/>
        <v>20</v>
      </c>
      <c r="P14" s="35"/>
    </row>
    <row r="15" spans="1:16" x14ac:dyDescent="0.25">
      <c r="A15" s="29"/>
      <c r="B15" s="29" t="s">
        <v>76</v>
      </c>
      <c r="C15" s="32" t="s">
        <v>78</v>
      </c>
      <c r="D15" s="30">
        <v>70</v>
      </c>
      <c r="E15" s="30">
        <v>2</v>
      </c>
      <c r="F15" s="30">
        <v>0</v>
      </c>
      <c r="G15" s="30">
        <v>0</v>
      </c>
      <c r="H15" s="30">
        <v>3</v>
      </c>
      <c r="I15" s="30">
        <v>135</v>
      </c>
      <c r="J15" s="30">
        <v>13</v>
      </c>
      <c r="K15" s="30">
        <v>1</v>
      </c>
      <c r="L15" s="30">
        <v>3</v>
      </c>
      <c r="M15" s="30">
        <f t="shared" si="1"/>
        <v>9</v>
      </c>
      <c r="N15" s="30">
        <f>L15+M15</f>
        <v>12</v>
      </c>
      <c r="O15" s="30">
        <v>2</v>
      </c>
      <c r="P15" s="31" t="s">
        <v>68</v>
      </c>
    </row>
    <row r="16" spans="1:16" x14ac:dyDescent="0.25">
      <c r="A16" s="29"/>
      <c r="B16" s="29" t="s">
        <v>77</v>
      </c>
      <c r="C16" s="32" t="s">
        <v>79</v>
      </c>
      <c r="D16" s="30">
        <v>120</v>
      </c>
      <c r="E16" s="30">
        <v>7</v>
      </c>
      <c r="F16" s="30">
        <v>2.5</v>
      </c>
      <c r="G16" s="30">
        <v>0</v>
      </c>
      <c r="H16" s="30">
        <v>280</v>
      </c>
      <c r="I16" s="30">
        <v>120</v>
      </c>
      <c r="J16" s="30">
        <v>2</v>
      </c>
      <c r="K16" s="30">
        <v>0</v>
      </c>
      <c r="L16" s="30">
        <v>2</v>
      </c>
      <c r="M16" s="30">
        <f t="shared" si="1"/>
        <v>0</v>
      </c>
      <c r="N16" s="30">
        <f t="shared" ref="N16:N20" si="6">L16+M16</f>
        <v>2</v>
      </c>
      <c r="O16" s="30">
        <v>10</v>
      </c>
      <c r="P16" s="31" t="s">
        <v>74</v>
      </c>
    </row>
    <row r="17" spans="1:16" x14ac:dyDescent="0.25">
      <c r="A17" s="29"/>
      <c r="B17" s="29" t="s">
        <v>4</v>
      </c>
      <c r="C17" s="32" t="s">
        <v>80</v>
      </c>
      <c r="D17" s="30">
        <v>90</v>
      </c>
      <c r="E17" s="30">
        <v>0</v>
      </c>
      <c r="F17" s="30">
        <v>0</v>
      </c>
      <c r="G17" s="30">
        <v>0</v>
      </c>
      <c r="H17" s="30">
        <v>0</v>
      </c>
      <c r="I17" s="30">
        <v>45</v>
      </c>
      <c r="J17" s="30">
        <v>23</v>
      </c>
      <c r="K17" s="30">
        <v>0</v>
      </c>
      <c r="L17" s="30">
        <v>23</v>
      </c>
      <c r="M17" s="30">
        <f t="shared" si="1"/>
        <v>0</v>
      </c>
      <c r="N17" s="30">
        <f t="shared" si="6"/>
        <v>23</v>
      </c>
      <c r="O17" s="30">
        <v>0</v>
      </c>
      <c r="P17" s="30" t="s">
        <v>66</v>
      </c>
    </row>
    <row r="18" spans="1:16" x14ac:dyDescent="0.25">
      <c r="A18" s="29"/>
      <c r="B18" s="29" t="s">
        <v>3</v>
      </c>
      <c r="C18" s="32" t="s">
        <v>75</v>
      </c>
      <c r="D18" s="30">
        <v>60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16</v>
      </c>
      <c r="K18" s="30">
        <v>2</v>
      </c>
      <c r="L18" s="30">
        <v>13</v>
      </c>
      <c r="M18" s="30">
        <f t="shared" si="1"/>
        <v>1</v>
      </c>
      <c r="N18" s="30">
        <f t="shared" si="6"/>
        <v>14</v>
      </c>
      <c r="O18" s="30">
        <v>0</v>
      </c>
      <c r="P18" s="31" t="s">
        <v>74</v>
      </c>
    </row>
    <row r="19" spans="1:16" x14ac:dyDescent="0.25">
      <c r="A19" s="29"/>
      <c r="B19" s="29" t="s">
        <v>64</v>
      </c>
      <c r="C19" s="32" t="s">
        <v>65</v>
      </c>
      <c r="D19" s="30">
        <v>120</v>
      </c>
      <c r="E19" s="30">
        <v>0</v>
      </c>
      <c r="F19" s="30">
        <v>0</v>
      </c>
      <c r="G19" s="30">
        <v>0</v>
      </c>
      <c r="H19" s="30">
        <v>5</v>
      </c>
      <c r="I19" s="30">
        <v>180</v>
      </c>
      <c r="J19" s="30">
        <v>20</v>
      </c>
      <c r="K19" s="30">
        <v>0</v>
      </c>
      <c r="L19" s="30">
        <v>18</v>
      </c>
      <c r="M19" s="30">
        <f t="shared" ref="M19:M20" si="7">J19-K19-L19</f>
        <v>2</v>
      </c>
      <c r="N19" s="30">
        <f t="shared" si="6"/>
        <v>20</v>
      </c>
      <c r="O19" s="30">
        <v>8</v>
      </c>
      <c r="P19" s="30" t="s">
        <v>66</v>
      </c>
    </row>
    <row r="20" spans="1:16" x14ac:dyDescent="0.25">
      <c r="A20" s="29"/>
      <c r="B20" s="29" t="s">
        <v>2</v>
      </c>
      <c r="C20" s="32" t="s">
        <v>81</v>
      </c>
      <c r="D20" s="30">
        <v>120</v>
      </c>
      <c r="E20" s="30">
        <v>0</v>
      </c>
      <c r="F20" s="30">
        <v>0</v>
      </c>
      <c r="G20" s="30">
        <v>0</v>
      </c>
      <c r="H20" s="30">
        <v>0</v>
      </c>
      <c r="I20" s="30">
        <v>25</v>
      </c>
      <c r="J20" s="30">
        <v>31</v>
      </c>
      <c r="K20" s="30">
        <v>0</v>
      </c>
      <c r="L20" s="30">
        <v>21</v>
      </c>
      <c r="M20" s="30">
        <f t="shared" si="7"/>
        <v>10</v>
      </c>
      <c r="N20" s="30">
        <f t="shared" si="6"/>
        <v>31</v>
      </c>
      <c r="O20" s="30">
        <v>0</v>
      </c>
      <c r="P20" s="31" t="s">
        <v>83</v>
      </c>
    </row>
    <row r="21" spans="1:16" x14ac:dyDescent="0.25">
      <c r="A21" s="34">
        <v>43472</v>
      </c>
      <c r="B21" s="35"/>
      <c r="C21" s="35"/>
      <c r="D21" s="35">
        <f>SUM(D22:D25)</f>
        <v>624</v>
      </c>
      <c r="E21" s="35">
        <f t="shared" ref="E21:O21" si="8">SUM(E22:E25)</f>
        <v>6</v>
      </c>
      <c r="F21" s="35">
        <f t="shared" si="8"/>
        <v>1.7</v>
      </c>
      <c r="G21" s="35">
        <f t="shared" si="8"/>
        <v>0</v>
      </c>
      <c r="H21" s="35">
        <f t="shared" si="8"/>
        <v>68</v>
      </c>
      <c r="I21" s="35">
        <f t="shared" si="8"/>
        <v>1503</v>
      </c>
      <c r="J21" s="35">
        <f t="shared" si="8"/>
        <v>102</v>
      </c>
      <c r="K21" s="35">
        <f t="shared" si="8"/>
        <v>10</v>
      </c>
      <c r="L21" s="35">
        <f t="shared" si="8"/>
        <v>54</v>
      </c>
      <c r="M21" s="35">
        <f t="shared" si="8"/>
        <v>38</v>
      </c>
      <c r="N21" s="35">
        <f t="shared" si="8"/>
        <v>92</v>
      </c>
      <c r="O21" s="35">
        <f t="shared" si="8"/>
        <v>41</v>
      </c>
      <c r="P21" s="35"/>
    </row>
    <row r="22" spans="1:16" x14ac:dyDescent="0.25">
      <c r="A22" s="29"/>
      <c r="B22" s="29" t="s">
        <v>84</v>
      </c>
      <c r="C22" s="32" t="s">
        <v>88</v>
      </c>
      <c r="D22" s="30">
        <v>284</v>
      </c>
      <c r="E22" s="30">
        <v>6</v>
      </c>
      <c r="F22" s="30">
        <v>1.7</v>
      </c>
      <c r="G22" s="30">
        <v>0</v>
      </c>
      <c r="H22" s="30">
        <v>63</v>
      </c>
      <c r="I22" s="30">
        <v>953</v>
      </c>
      <c r="J22" s="30">
        <v>32</v>
      </c>
      <c r="K22" s="30">
        <v>4</v>
      </c>
      <c r="L22" s="30">
        <v>7</v>
      </c>
      <c r="M22" s="30">
        <f t="shared" ref="M22:M24" si="9">J22-K22-L22</f>
        <v>21</v>
      </c>
      <c r="N22" s="30">
        <f t="shared" ref="N22:N23" si="10">L22+M22</f>
        <v>28</v>
      </c>
      <c r="O22" s="30">
        <v>28</v>
      </c>
      <c r="P22" s="31" t="s">
        <v>68</v>
      </c>
    </row>
    <row r="23" spans="1:16" x14ac:dyDescent="0.25">
      <c r="A23" s="29"/>
      <c r="B23" s="29" t="s">
        <v>85</v>
      </c>
      <c r="C23" s="32" t="s">
        <v>75</v>
      </c>
      <c r="D23" s="30">
        <v>140</v>
      </c>
      <c r="E23" s="30">
        <v>0</v>
      </c>
      <c r="F23" s="30">
        <v>0</v>
      </c>
      <c r="G23" s="30">
        <v>0</v>
      </c>
      <c r="H23" s="30">
        <v>0</v>
      </c>
      <c r="I23" s="30">
        <v>370</v>
      </c>
      <c r="J23" s="30">
        <v>30</v>
      </c>
      <c r="K23" s="30">
        <v>5</v>
      </c>
      <c r="L23" s="30">
        <v>12</v>
      </c>
      <c r="M23" s="30">
        <f t="shared" si="9"/>
        <v>13</v>
      </c>
      <c r="N23" s="30">
        <f t="shared" si="10"/>
        <v>25</v>
      </c>
      <c r="O23" s="30">
        <v>5</v>
      </c>
      <c r="P23" s="31" t="s">
        <v>74</v>
      </c>
    </row>
    <row r="24" spans="1:16" x14ac:dyDescent="0.25">
      <c r="A24" s="29"/>
      <c r="B24" s="29" t="s">
        <v>86</v>
      </c>
      <c r="C24" s="32" t="s">
        <v>79</v>
      </c>
      <c r="D24" s="30">
        <v>80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20</v>
      </c>
      <c r="K24" s="30">
        <v>1</v>
      </c>
      <c r="L24" s="30">
        <v>17</v>
      </c>
      <c r="M24" s="30">
        <f t="shared" ref="M24:M25" si="11">J24-K24-L24</f>
        <v>2</v>
      </c>
      <c r="N24" s="30">
        <f t="shared" ref="N24:N25" si="12">L24+M24</f>
        <v>19</v>
      </c>
      <c r="O24" s="30">
        <v>0</v>
      </c>
      <c r="P24" s="31" t="s">
        <v>74</v>
      </c>
    </row>
    <row r="25" spans="1:16" x14ac:dyDescent="0.25">
      <c r="A25" s="29"/>
      <c r="B25" s="29" t="s">
        <v>64</v>
      </c>
      <c r="C25" s="32" t="s">
        <v>65</v>
      </c>
      <c r="D25" s="30">
        <v>120</v>
      </c>
      <c r="E25" s="30">
        <v>0</v>
      </c>
      <c r="F25" s="30">
        <v>0</v>
      </c>
      <c r="G25" s="30">
        <v>0</v>
      </c>
      <c r="H25" s="30">
        <v>5</v>
      </c>
      <c r="I25" s="30">
        <v>180</v>
      </c>
      <c r="J25" s="30">
        <v>20</v>
      </c>
      <c r="K25" s="30">
        <v>0</v>
      </c>
      <c r="L25" s="30">
        <v>18</v>
      </c>
      <c r="M25" s="30">
        <f t="shared" si="11"/>
        <v>2</v>
      </c>
      <c r="N25" s="30">
        <f t="shared" si="12"/>
        <v>20</v>
      </c>
      <c r="O25" s="30">
        <v>8</v>
      </c>
      <c r="P25" s="30" t="s">
        <v>66</v>
      </c>
    </row>
    <row r="26" spans="1:16" x14ac:dyDescent="0.25">
      <c r="A26" s="27"/>
      <c r="M26" s="10"/>
      <c r="N26" s="10"/>
    </row>
    <row r="27" spans="1:16" x14ac:dyDescent="0.25">
      <c r="A27" s="27"/>
      <c r="M27" s="10"/>
      <c r="N27" s="10"/>
    </row>
    <row r="28" spans="1:16" x14ac:dyDescent="0.25">
      <c r="A28" s="27"/>
      <c r="M28" s="10"/>
      <c r="N28" s="10"/>
    </row>
    <row r="29" spans="1:16" x14ac:dyDescent="0.25">
      <c r="A29" s="27"/>
      <c r="M29" s="10"/>
      <c r="N29" s="10"/>
    </row>
    <row r="30" spans="1:16" x14ac:dyDescent="0.25">
      <c r="A30" s="27"/>
      <c r="M30" s="10"/>
      <c r="N30" s="10"/>
    </row>
    <row r="31" spans="1:16" x14ac:dyDescent="0.25">
      <c r="A31" s="27"/>
      <c r="M31" s="10"/>
      <c r="N31" s="10"/>
    </row>
    <row r="32" spans="1:16" x14ac:dyDescent="0.25">
      <c r="A32" s="27"/>
      <c r="M32" s="10"/>
      <c r="N32" s="10"/>
    </row>
    <row r="33" spans="1:14" x14ac:dyDescent="0.25">
      <c r="A33" s="27"/>
      <c r="M33" s="10"/>
      <c r="N33" s="10"/>
    </row>
    <row r="34" spans="1:14" x14ac:dyDescent="0.25">
      <c r="A34" s="27"/>
      <c r="M34" s="10"/>
      <c r="N34" s="10"/>
    </row>
    <row r="35" spans="1:14" x14ac:dyDescent="0.25">
      <c r="A35" s="27"/>
      <c r="M35" s="10"/>
      <c r="N35" s="10"/>
    </row>
    <row r="36" spans="1:14" x14ac:dyDescent="0.25">
      <c r="A36" s="27"/>
      <c r="M36" s="10"/>
      <c r="N36" s="10"/>
    </row>
    <row r="37" spans="1:14" x14ac:dyDescent="0.25">
      <c r="A37" s="27"/>
      <c r="M37" s="10"/>
      <c r="N37" s="10"/>
    </row>
    <row r="38" spans="1:14" x14ac:dyDescent="0.25">
      <c r="A38" s="27"/>
      <c r="M38" s="10"/>
      <c r="N38" s="10"/>
    </row>
    <row r="39" spans="1:14" x14ac:dyDescent="0.25">
      <c r="A39" s="27"/>
      <c r="M39" s="10"/>
      <c r="N39" s="10"/>
    </row>
    <row r="40" spans="1:14" x14ac:dyDescent="0.25">
      <c r="A40" s="27"/>
      <c r="M40" s="10"/>
      <c r="N40" s="10"/>
    </row>
    <row r="41" spans="1:14" x14ac:dyDescent="0.25">
      <c r="A41" s="27"/>
      <c r="M41" s="10"/>
      <c r="N41" s="10"/>
    </row>
    <row r="42" spans="1:14" x14ac:dyDescent="0.25">
      <c r="A42" s="27"/>
      <c r="M42" s="10"/>
      <c r="N42" s="10"/>
    </row>
    <row r="43" spans="1:14" x14ac:dyDescent="0.25">
      <c r="A43" s="27"/>
    </row>
    <row r="44" spans="1:14" x14ac:dyDescent="0.25">
      <c r="A44" s="27"/>
    </row>
    <row r="45" spans="1:14" x14ac:dyDescent="0.25">
      <c r="A45" s="27"/>
    </row>
    <row r="46" spans="1:14" x14ac:dyDescent="0.25">
      <c r="A46" s="27"/>
    </row>
    <row r="47" spans="1:14" x14ac:dyDescent="0.25">
      <c r="A47" s="27"/>
    </row>
    <row r="48" spans="1:14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</sheetData>
  <hyperlinks>
    <hyperlink ref="P5" r:id="rId1" xr:uid="{8906C142-D9E8-4FE1-8635-799E2C1E637E}"/>
    <hyperlink ref="P4" r:id="rId2" display="Brandon" xr:uid="{00F1BF06-FAEA-4F61-B642-1410F04A8986}"/>
    <hyperlink ref="P6" r:id="rId3" xr:uid="{B438614B-15F6-4357-9304-5F3FCA3EBF8F}"/>
    <hyperlink ref="P10" r:id="rId4" xr:uid="{C246E49C-BEBD-4099-975D-C9946204A306}"/>
    <hyperlink ref="P7" r:id="rId5" display="Brandon" xr:uid="{3DA07273-BE9D-4134-A265-30A6489275AD}"/>
    <hyperlink ref="P11" r:id="rId6" display="Brandon" xr:uid="{0F900C5B-169A-43F0-8705-2D14020B30BC}"/>
    <hyperlink ref="P12" r:id="rId7" display="Brandon" xr:uid="{A87BE10C-F553-4F43-A23F-A006470C96C3}"/>
    <hyperlink ref="P15" r:id="rId8" xr:uid="{CAC21763-B88C-42A3-ABD9-0B5472F62965}"/>
    <hyperlink ref="P16" r:id="rId9" xr:uid="{1595C2AA-3B8F-4B93-9E69-47BBB061408C}"/>
    <hyperlink ref="P18" r:id="rId10" xr:uid="{166E959D-D453-4CFA-A25F-18D18E8988D7}"/>
    <hyperlink ref="P20" r:id="rId11" display="Picture" xr:uid="{378BA9F5-9A13-4F0B-B5A0-87933ECF9963}"/>
    <hyperlink ref="P23" r:id="rId12" xr:uid="{B211FB46-E2CD-4D52-9966-3C0E02B4BB23}"/>
    <hyperlink ref="P24" r:id="rId13" xr:uid="{5CD37C52-5EFB-4E6D-9A94-3487B807198E}"/>
    <hyperlink ref="P22" r:id="rId14" xr:uid="{008D3ADD-B606-4CD6-80CA-317CF5C267EB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initial_look</vt:lpstr>
      <vt:lpstr>first_week_january_2019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Bishop</dc:creator>
  <cp:lastModifiedBy>Chad Bishop</cp:lastModifiedBy>
  <dcterms:created xsi:type="dcterms:W3CDTF">2018-05-09T16:23:35Z</dcterms:created>
  <dcterms:modified xsi:type="dcterms:W3CDTF">2019-01-22T15:41:48Z</dcterms:modified>
</cp:coreProperties>
</file>