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hristopherbaker_1/Desktop/"/>
    </mc:Choice>
  </mc:AlternateContent>
  <xr:revisionPtr revIDLastSave="0" documentId="13_ncr:1_{85778DC2-2E79-FA40-A578-3875F288F7D9}" xr6:coauthVersionLast="47" xr6:coauthVersionMax="47" xr10:uidLastSave="{00000000-0000-0000-0000-000000000000}"/>
  <bookViews>
    <workbookView xWindow="160" yWindow="1080" windowWidth="26440" windowHeight="14480" activeTab="5" xr2:uid="{00000000-000D-0000-FFFF-FFFF00000000}"/>
  </bookViews>
  <sheets>
    <sheet name="Crowdfunding" sheetId="1" r:id="rId1"/>
    <sheet name="Outcome of Backer" sheetId="11" r:id="rId2"/>
    <sheet name="Pivot Table - Parent Category" sheetId="3" r:id="rId3"/>
    <sheet name="Pivot Table - Sub-Category" sheetId="4" r:id="rId4"/>
    <sheet name="Pivot Table - Category &amp; Years" sheetId="9" r:id="rId5"/>
    <sheet name="Outcomes Based on Goal" sheetId="10" r:id="rId6"/>
  </sheets>
  <definedNames>
    <definedName name="_xlnm._FilterDatabase" localSheetId="0" hidden="1">Crowdfunding!$A$1:$T$1001</definedName>
    <definedName name="Backer_Fail">'Outcome of Backer'!$G$2:$G$365</definedName>
    <definedName name="Backer_Success">'Outcome of Backer'!$B$2:$B$566</definedName>
  </definedNames>
  <calcPr calcId="191029" concurrentCalc="0"/>
  <pivotCaches>
    <pivotCache cacheId="1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1" l="1"/>
  <c r="I6" i="11"/>
  <c r="I5" i="11"/>
  <c r="I4" i="11"/>
  <c r="I3" i="11"/>
  <c r="I2" i="11"/>
  <c r="D7" i="11"/>
  <c r="D6" i="11"/>
  <c r="D5" i="11"/>
  <c r="D4" i="11"/>
  <c r="D3" i="11"/>
  <c r="D2" i="11"/>
  <c r="D3" i="10"/>
  <c r="B3" i="10"/>
  <c r="C3" i="10"/>
  <c r="E3" i="10"/>
  <c r="H3" i="10"/>
  <c r="D4" i="10"/>
  <c r="B4" i="10"/>
  <c r="C4" i="10"/>
  <c r="E4" i="10"/>
  <c r="H4" i="10"/>
  <c r="D5" i="10"/>
  <c r="B5" i="10"/>
  <c r="C5" i="10"/>
  <c r="E5" i="10"/>
  <c r="H5" i="10"/>
  <c r="D6" i="10"/>
  <c r="B6" i="10"/>
  <c r="C6" i="10"/>
  <c r="E6" i="10"/>
  <c r="H6" i="10"/>
  <c r="D7" i="10"/>
  <c r="B7" i="10"/>
  <c r="C7" i="10"/>
  <c r="E7" i="10"/>
  <c r="H7" i="10"/>
  <c r="D8" i="10"/>
  <c r="B8" i="10"/>
  <c r="C8" i="10"/>
  <c r="E8" i="10"/>
  <c r="H8" i="10"/>
  <c r="D9" i="10"/>
  <c r="B9" i="10"/>
  <c r="C9" i="10"/>
  <c r="E9" i="10"/>
  <c r="H9" i="10"/>
  <c r="D10" i="10"/>
  <c r="B10" i="10"/>
  <c r="C10" i="10"/>
  <c r="E10" i="10"/>
  <c r="H10" i="10"/>
  <c r="D11" i="10"/>
  <c r="B11" i="10"/>
  <c r="C11" i="10"/>
  <c r="E11" i="10"/>
  <c r="H11" i="10"/>
  <c r="D12" i="10"/>
  <c r="B12" i="10"/>
  <c r="C12" i="10"/>
  <c r="E12" i="10"/>
  <c r="H12" i="10"/>
  <c r="D13" i="10"/>
  <c r="B13" i="10"/>
  <c r="C13" i="10"/>
  <c r="E13" i="10"/>
  <c r="H13" i="10"/>
  <c r="D2" i="10"/>
  <c r="B2" i="10"/>
  <c r="C2" i="10"/>
  <c r="E2" i="10"/>
  <c r="H2" i="10"/>
  <c r="G3" i="10"/>
  <c r="G4" i="10"/>
  <c r="G5" i="10"/>
  <c r="G6" i="10"/>
  <c r="G7" i="10"/>
  <c r="G8" i="10"/>
  <c r="G9" i="10"/>
  <c r="G10" i="10"/>
  <c r="G11" i="10"/>
  <c r="G12" i="10"/>
  <c r="G13" i="10"/>
  <c r="G2" i="10"/>
  <c r="F3" i="10"/>
  <c r="F4" i="10"/>
  <c r="F5" i="10"/>
  <c r="F6" i="10"/>
  <c r="F7" i="10"/>
  <c r="F8" i="10"/>
  <c r="F9" i="10"/>
  <c r="F10" i="10"/>
  <c r="F11" i="10"/>
  <c r="F12" i="10"/>
  <c r="F13" i="10"/>
  <c r="F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<sst xmlns="http://schemas.openxmlformats.org/spreadsheetml/2006/main" count="7068" uniqueCount="2114">
  <si>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</si>
  <si>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</si>
  <si>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</si>
  <si>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</si>
  <si>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</si>
  <si>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</si>
  <si>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</si>
  <si>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</si>
  <si>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</si>
  <si>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</si>
  <si>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</si>
  <si>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</si>
  <si>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</si>
  <si>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</si>
  <si>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</si>
  <si>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</si>
  <si>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</si>
  <si>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</si>
  <si>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</si>
  <si>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</si>
  <si>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</si>
  <si>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</si>
  <si>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</si>
  <si>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</si>
  <si>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</si>
  <si>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</si>
  <si>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</si>
  <si>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</si>
  <si>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</si>
  <si>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</si>
  <si>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</si>
  <si>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</si>
  <si>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</si>
  <si>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</si>
  <si>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</si>
  <si>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</si>
  <si>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</si>
  <si>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</si>
  <si>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</si>
  <si>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</si>
  <si>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</si>
  <si>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</si>
  <si>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</si>
  <si>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</si>
  <si>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</si>
  <si>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</si>
  <si>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</si>
  <si>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</si>
  <si>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</si>
  <si>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</si>
  <si>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</si>
  <si>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</si>
  <si>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</si>
  <si>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</si>
  <si>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</si>
  <si>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</si>
  <si>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</si>
  <si>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</si>
  <si>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</si>
  <si>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</si>
  <si>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</si>
  <si>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</si>
  <si>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</si>
  <si>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</si>
  <si>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</si>
  <si>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</si>
  <si>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</si>
  <si>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</si>
  <si>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</si>
  <si>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</si>
  <si>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</si>
  <si>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</si>
  <si>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</si>
  <si>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</si>
  <si>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</si>
  <si>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</si>
  <si>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</si>
  <si>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</si>
  <si>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</si>
  <si>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</si>
  <si>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</si>
  <si>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</si>
  <si>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</si>
  <si>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</si>
  <si>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</si>
  <si>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</si>
  <si>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</si>
  <si>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</si>
  <si>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</si>
  <si>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</si>
  <si>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</si>
  <si>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</si>
  <si>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</si>
  <si>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</si>
  <si>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</si>
  <si>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</si>
  <si>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</si>
  <si>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</si>
  <si>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</si>
  <si>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</si>
  <si>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</si>
  <si>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</si>
  <si>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</si>
  <si>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</si>
  <si>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</si>
  <si>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</si>
  <si>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</si>
  <si>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</si>
  <si>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</si>
  <si>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</si>
  <si>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</si>
  <si>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</si>
  <si>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</si>
  <si>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</si>
  <si>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</si>
  <si>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</si>
  <si>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</si>
  <si>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</si>
  <si>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</si>
  <si>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</si>
  <si>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</si>
  <si>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</si>
  <si>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</si>
  <si>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</si>
  <si>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</si>
  <si>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</si>
  <si>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</si>
  <si>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</si>
  <si>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</si>
  <si>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</si>
  <si>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</si>
  <si>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</si>
  <si>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</si>
  <si>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</si>
  <si>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</si>
  <si>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</si>
  <si>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</si>
  <si>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</si>
  <si>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</si>
  <si>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</si>
  <si>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</si>
  <si>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</si>
  <si>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</si>
  <si>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</si>
  <si>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</si>
  <si>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</si>
  <si>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</si>
  <si>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</si>
  <si>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</si>
  <si>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</si>
  <si>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</si>
  <si>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</si>
  <si>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</si>
  <si>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</si>
  <si>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</si>
  <si>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</si>
  <si>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</si>
  <si>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</si>
  <si>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</si>
  <si>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</si>
  <si>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</si>
  <si>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</si>
  <si>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</si>
  <si>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</si>
  <si>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</si>
  <si>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</si>
  <si>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</si>
  <si>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</si>
  <si>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</si>
  <si>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</si>
  <si>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</si>
  <si>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</si>
  <si>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</si>
  <si>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</si>
  <si>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</si>
  <si>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</si>
  <si>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</si>
  <si>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</si>
  <si>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</si>
  <si>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</si>
  <si>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</si>
  <si>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</si>
  <si>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</si>
  <si>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</si>
  <si>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</si>
  <si>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</si>
  <si>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</si>
  <si>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</si>
  <si>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</si>
  <si>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</si>
  <si>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</si>
  <si>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</si>
  <si>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</si>
  <si>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</si>
  <si>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</si>
  <si>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</si>
  <si>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</si>
  <si>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</si>
  <si>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</si>
  <si>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</si>
  <si>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</si>
  <si>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</si>
  <si>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</si>
  <si>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</si>
  <si>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</si>
  <si>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</si>
  <si>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</si>
  <si>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</si>
  <si>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</si>
  <si>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</si>
  <si>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</si>
  <si>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</si>
  <si>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</si>
  <si>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</si>
  <si>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</si>
  <si>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</si>
  <si>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</si>
  <si>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</si>
  <si>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</si>
  <si>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</si>
  <si>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</si>
  <si>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</si>
  <si>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</si>
  <si>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</si>
  <si>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</si>
  <si>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</si>
  <si>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</si>
  <si>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</si>
  <si>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</si>
  <si>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</si>
  <si>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</si>
  <si>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</si>
  <si>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</si>
  <si>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</si>
  <si>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</si>
  <si>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</si>
  <si>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</si>
  <si>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</si>
  <si>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</si>
  <si>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</si>
  <si>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</si>
  <si>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</si>
  <si>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</si>
  <si>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</si>
  <si>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</si>
  <si>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</si>
  <si>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</si>
  <si>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</si>
  <si>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</si>
  <si>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</si>
  <si>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</si>
  <si>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</si>
  <si>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</si>
  <si>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</si>
  <si>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</si>
  <si>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</si>
  <si>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</si>
  <si>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</si>
  <si>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</si>
  <si>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</si>
  <si>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</si>
  <si>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</si>
  <si>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</si>
  <si>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</si>
  <si>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</si>
  <si>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</si>
  <si>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</si>
  <si>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</si>
  <si>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</si>
  <si>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</si>
  <si>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</si>
  <si>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</si>
  <si>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</si>
  <si>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</si>
  <si>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</si>
  <si>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</si>
  <si>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</si>
  <si>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</si>
  <si>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</si>
  <si>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</si>
  <si>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</si>
  <si>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</si>
  <si>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</si>
  <si>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</si>
  <si>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</si>
  <si>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</si>
  <si>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</si>
  <si>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</si>
  <si>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</si>
  <si>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</si>
  <si>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</si>
  <si>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</si>
  <si>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</si>
  <si>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</si>
  <si>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</si>
  <si>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</si>
  <si>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</si>
  <si>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</si>
  <si>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</si>
  <si>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</si>
  <si>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</si>
  <si>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</si>
  <si>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</si>
  <si>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</si>
  <si>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</si>
  <si>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</si>
  <si>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</si>
  <si>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</si>
  <si>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</si>
  <si>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</si>
  <si>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</si>
  <si>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</si>
  <si>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</si>
  <si>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</si>
  <si>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</si>
  <si>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</si>
  <si>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</si>
  <si>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</si>
  <si>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</si>
  <si>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</si>
  <si>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</si>
  <si>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</si>
  <si>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</si>
  <si>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</si>
  <si>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</si>
  <si>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</si>
  <si>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</si>
  <si>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</si>
  <si>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</si>
  <si>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</si>
  <si>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</si>
  <si>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</si>
  <si>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</si>
  <si>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</si>
  <si>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</si>
  <si>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</si>
  <si>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</si>
  <si>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</si>
  <si>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</si>
  <si>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</si>
  <si>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</si>
  <si>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</si>
  <si>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</si>
  <si>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</si>
  <si>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</si>
  <si>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</si>
  <si>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</si>
  <si>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</si>
  <si>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</si>
  <si>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</si>
  <si>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</si>
  <si>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</si>
  <si>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</si>
  <si>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</si>
  <si>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</si>
  <si>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</si>
  <si>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</si>
  <si>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</si>
  <si>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</si>
  <si>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</si>
  <si>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</si>
  <si>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</si>
  <si>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</si>
  <si>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</si>
  <si>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</si>
  <si>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</si>
  <si>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</si>
  <si>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</si>
  <si>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</si>
  <si>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</si>
  <si>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</si>
  <si>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</si>
  <si>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</si>
  <si>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</si>
  <si>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</si>
  <si>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</si>
  <si>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</si>
  <si>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</si>
  <si>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</si>
  <si>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</si>
  <si>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</si>
  <si>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</si>
  <si>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</si>
  <si>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</si>
  <si>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</si>
  <si>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</si>
  <si>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</si>
  <si>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</si>
  <si>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</si>
  <si>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</si>
  <si>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</si>
  <si>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</si>
  <si>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</si>
  <si>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</si>
  <si>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</si>
  <si>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</si>
  <si>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</si>
  <si>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</si>
  <si>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</si>
  <si>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</si>
  <si>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</si>
  <si>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</si>
  <si>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</si>
  <si>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</si>
  <si>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</si>
  <si>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</si>
  <si>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</si>
  <si>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</si>
  <si>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</si>
  <si>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</si>
  <si>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</si>
  <si>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</si>
  <si>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</si>
  <si>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</si>
  <si>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</si>
  <si>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</si>
  <si>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</si>
  <si>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</si>
  <si>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</si>
  <si>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</si>
  <si>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</si>
  <si>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</si>
  <si>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</si>
  <si>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</si>
  <si>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</si>
  <si>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</si>
  <si>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</si>
  <si>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</si>
  <si>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</si>
  <si>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</si>
  <si>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</si>
  <si>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</si>
  <si>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</si>
  <si>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</si>
  <si>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</si>
  <si>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</si>
  <si>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</si>
  <si>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</si>
  <si>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</si>
  <si>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</si>
  <si>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</si>
  <si>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</si>
  <si>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</si>
  <si>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</si>
  <si>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</si>
  <si>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</si>
  <si>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</si>
  <si>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</si>
  <si>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</si>
  <si>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</si>
  <si>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</si>
  <si>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</si>
  <si>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</si>
  <si>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</si>
  <si>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</si>
  <si>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</si>
  <si>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</si>
  <si>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</si>
  <si>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</si>
  <si>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</si>
  <si>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</si>
  <si>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</si>
  <si>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</si>
  <si>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</si>
  <si>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</si>
  <si>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</si>
  <si>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</si>
  <si>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</si>
  <si>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</si>
  <si>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</si>
  <si>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</si>
  <si>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</si>
  <si>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</si>
  <si>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</si>
  <si>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</si>
  <si>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</si>
  <si>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</si>
  <si>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</si>
  <si>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</si>
  <si>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</si>
  <si>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</si>
  <si>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</si>
  <si>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</si>
  <si>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</si>
  <si>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</si>
  <si>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</si>
  <si>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</si>
  <si>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</si>
  <si>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</si>
  <si>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</si>
  <si>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</si>
  <si>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</si>
  <si>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</si>
  <si>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</si>
  <si>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</si>
  <si>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</si>
  <si>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</si>
  <si>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</si>
  <si>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</si>
  <si>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</si>
  <si>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</si>
  <si>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</si>
  <si>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</si>
  <si>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</si>
  <si>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</si>
  <si>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</si>
  <si>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</si>
  <si>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</si>
  <si>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</si>
  <si>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</si>
  <si>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</si>
  <si>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</si>
  <si>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</si>
  <si>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</si>
  <si>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</si>
  <si>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</si>
  <si>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</si>
  <si>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</si>
  <si>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</si>
  <si>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</si>
  <si>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</si>
  <si>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</si>
  <si>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</si>
  <si>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</si>
  <si>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</si>
  <si>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</si>
  <si>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</si>
  <si>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</si>
  <si>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</si>
  <si>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</si>
  <si>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</si>
  <si>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</si>
  <si>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</si>
  <si>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</si>
  <si>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</si>
  <si>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</si>
  <si>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</si>
  <si>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</si>
  <si>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</si>
  <si>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</si>
  <si>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</si>
  <si>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</si>
  <si>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</si>
  <si>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</si>
  <si>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</si>
  <si>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</si>
  <si>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</si>
  <si>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</si>
  <si>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</si>
  <si>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</si>
  <si>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</si>
  <si>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</si>
  <si>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</si>
  <si>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</si>
  <si>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</si>
  <si>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</si>
  <si>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</si>
  <si>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</si>
  <si>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</si>
  <si>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</si>
  <si>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</si>
  <si>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</si>
  <si>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</si>
  <si>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</si>
  <si>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</si>
  <si>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</si>
  <si>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</si>
  <si>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</si>
  <si>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</si>
  <si>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</si>
  <si>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</si>
  <si>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</si>
  <si>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</si>
  <si>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</si>
  <si>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</si>
  <si>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</si>
  <si>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</si>
  <si>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</si>
  <si>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</si>
  <si>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</si>
  <si>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</si>
  <si>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</si>
  <si>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</si>
  <si>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</si>
  <si>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</si>
  <si>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</si>
  <si>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</si>
  <si>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</si>
  <si>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</si>
  <si>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</si>
  <si>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</si>
  <si>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</si>
  <si>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</si>
  <si>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</si>
  <si>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</si>
  <si>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</si>
  <si>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</si>
  <si>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</si>
  <si>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</si>
  <si>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</si>
  <si>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</si>
  <si>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</si>
  <si>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</si>
  <si>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</si>
  <si>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</si>
  <si>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</si>
  <si>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</si>
  <si>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</si>
  <si>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</si>
  <si>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</si>
  <si>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</si>
  <si>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</si>
  <si>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</si>
  <si>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</si>
  <si>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</si>
  <si>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</si>
  <si>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</si>
  <si>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</si>
  <si>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</si>
  <si>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</si>
  <si>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</si>
  <si>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</si>
  <si>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</si>
  <si>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</si>
  <si>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</si>
  <si>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</si>
  <si>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</si>
  <si>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</si>
  <si>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</si>
  <si>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</si>
  <si>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</si>
  <si>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</si>
  <si>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</si>
  <si>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</si>
  <si>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</si>
  <si>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</si>
  <si>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</si>
  <si>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</si>
  <si>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</si>
  <si>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</si>
  <si>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</si>
  <si>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</si>
  <si>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</si>
  <si>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</si>
  <si>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</si>
  <si>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</si>
  <si>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</si>
  <si>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</si>
  <si>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</si>
  <si>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</si>
  <si>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</si>
  <si>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</si>
  <si>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</si>
  <si>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</si>
  <si>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</si>
  <si>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</si>
  <si>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</si>
  <si>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</si>
  <si>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</si>
  <si>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</si>
  <si>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</si>
  <si>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</si>
  <si>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</si>
  <si>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</si>
  <si>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</si>
  <si>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</si>
  <si>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</si>
  <si>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</si>
  <si>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</si>
  <si>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</si>
  <si>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</si>
  <si>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</si>
  <si>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</si>
  <si>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</si>
  <si>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</si>
  <si>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</si>
  <si>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</si>
  <si>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</si>
  <si>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</si>
  <si>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</si>
  <si>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</si>
  <si>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</si>
  <si>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</si>
  <si>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</si>
  <si>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</si>
  <si>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</si>
  <si>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</si>
  <si>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</si>
  <si>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</si>
  <si>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</si>
  <si>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</si>
  <si>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</si>
  <si>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</si>
  <si>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</si>
  <si>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</si>
  <si>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</si>
  <si>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</si>
  <si>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</si>
  <si>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</si>
  <si>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</si>
  <si>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</si>
  <si>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</si>
  <si>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</si>
  <si>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</si>
  <si>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</si>
  <si>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</si>
  <si>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</si>
  <si>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</si>
  <si>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</si>
  <si>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</si>
  <si>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</si>
  <si>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</si>
  <si>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</si>
  <si>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</si>
  <si>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</si>
  <si>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</si>
  <si>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</si>
  <si>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</si>
  <si>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</si>
  <si>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</si>
  <si>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</si>
  <si>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</si>
  <si>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</si>
  <si>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</si>
  <si>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</si>
  <si>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</si>
  <si>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</si>
  <si>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</si>
  <si>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</si>
  <si>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</si>
  <si>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</si>
  <si>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</si>
  <si>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</si>
  <si>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</si>
  <si>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</si>
  <si>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</si>
  <si>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</si>
  <si>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</si>
  <si>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</si>
  <si>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</si>
  <si>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</si>
  <si>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</si>
  <si>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</si>
  <si>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</si>
  <si>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</si>
  <si>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</si>
  <si>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</si>
  <si>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</si>
  <si>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</si>
  <si>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</si>
  <si>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</si>
  <si>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</si>
  <si>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</si>
  <si>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</si>
  <si>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</si>
  <si>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</si>
  <si>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</si>
  <si>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</si>
  <si>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</si>
  <si>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</si>
  <si>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</si>
  <si>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</si>
  <si>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</si>
  <si>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</si>
  <si>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</si>
  <si>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</si>
  <si>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</si>
  <si>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</si>
  <si>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</si>
  <si>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</si>
  <si>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</si>
  <si>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</si>
  <si>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</si>
  <si>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</si>
  <si>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</si>
  <si>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</si>
  <si>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</si>
  <si>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</si>
  <si>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</si>
  <si>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</si>
  <si>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</si>
  <si>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</si>
  <si>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</si>
  <si>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</si>
  <si>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</si>
  <si>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</si>
  <si>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</si>
  <si>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</si>
  <si>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</si>
  <si>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</si>
  <si>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</si>
  <si>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</si>
  <si>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</si>
  <si>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</si>
  <si>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</si>
  <si>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</si>
  <si>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</si>
  <si>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</si>
  <si>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</si>
  <si>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</si>
  <si>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</si>
  <si>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</si>
  <si>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</si>
  <si>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</si>
  <si>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</si>
  <si>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</si>
  <si>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</si>
  <si>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</si>
  <si>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</si>
  <si>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</si>
  <si>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</si>
  <si>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</si>
  <si>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</si>
  <si>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</si>
  <si>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</si>
  <si>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</si>
  <si>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</si>
  <si>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</si>
  <si>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</si>
  <si>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</si>
  <si>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</si>
  <si>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</si>
  <si>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</si>
  <si>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</si>
  <si>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</si>
  <si>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</si>
  <si>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</si>
  <si>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</si>
  <si>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</si>
  <si>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</si>
  <si>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</si>
  <si>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</si>
  <si>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</si>
  <si>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</si>
  <si>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</si>
  <si>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</si>
  <si>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</si>
  <si>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</si>
  <si>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</si>
  <si>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</si>
  <si>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</si>
  <si>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</si>
  <si>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</si>
  <si>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</si>
  <si>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</si>
  <si>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</si>
  <si>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</si>
  <si>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</si>
  <si>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</si>
  <si>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</si>
  <si>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</si>
  <si>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</si>
  <si>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</si>
  <si>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</si>
  <si>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</si>
  <si>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</si>
  <si>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</si>
  <si>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</si>
  <si>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</si>
  <si>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</si>
  <si>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</si>
  <si>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</si>
  <si>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</si>
  <si>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</si>
  <si>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</si>
  <si>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</si>
  <si>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</si>
  <si>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</si>
  <si>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</si>
  <si>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</si>
  <si>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</si>
  <si>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</si>
  <si>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</si>
  <si>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</si>
  <si>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</si>
  <si>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</si>
  <si>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</si>
  <si>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</si>
  <si>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</si>
  <si>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</si>
  <si>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</si>
  <si>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</si>
  <si>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</si>
  <si>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</si>
  <si>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</si>
  <si>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</si>
  <si>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</si>
  <si>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</si>
  <si>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</si>
  <si>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</si>
  <si>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</si>
  <si>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</si>
  <si>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</si>
  <si>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</si>
  <si>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</si>
  <si>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</si>
  <si>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</si>
  <si>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</si>
  <si>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</si>
  <si>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</si>
  <si>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</si>
  <si>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</si>
  <si>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</si>
  <si>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</si>
  <si>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</si>
  <si>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</si>
  <si>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</si>
  <si>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</si>
  <si>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</si>
  <si>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</si>
  <si>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</si>
  <si>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</si>
  <si>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</si>
  <si>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</si>
  <si>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</si>
  <si>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</si>
  <si>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</si>
  <si>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</si>
  <si>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</si>
  <si>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</si>
  <si>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</si>
  <si>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</si>
  <si>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</si>
  <si>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</si>
  <si>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</si>
  <si>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</si>
  <si>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</si>
  <si>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</si>
  <si>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</si>
  <si>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</si>
  <si>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</si>
  <si>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</si>
  <si>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</si>
  <si>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</si>
  <si>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</si>
  <si>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</si>
  <si>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</si>
  <si>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</si>
  <si>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</si>
  <si>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</si>
  <si>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</si>
  <si>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</si>
  <si>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</si>
  <si>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</si>
  <si>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</si>
  <si>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</si>
  <si>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</si>
  <si>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</si>
  <si>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</si>
  <si>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</si>
  <si>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</si>
  <si>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</si>
  <si>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</si>
  <si>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</si>
  <si>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</si>
  <si>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</si>
  <si>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</si>
  <si>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</si>
  <si>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</si>
  <si>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</si>
  <si>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</si>
  <si>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</si>
  <si>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</si>
  <si>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</si>
  <si>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</si>
  <si>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</si>
  <si>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</si>
  <si>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</si>
  <si>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</si>
  <si>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</si>
  <si>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</si>
  <si>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</si>
  <si>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</si>
  <si>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</si>
  <si>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</si>
  <si>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</si>
  <si>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</si>
  <si>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</si>
  <si>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</si>
  <si>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</si>
  <si>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</si>
  <si>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</si>
  <si>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</si>
  <si>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</si>
  <si>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</si>
  <si>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</si>
  <si>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</si>
  <si>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</si>
  <si>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</si>
  <si>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</si>
  <si>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</si>
  <si>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</si>
  <si>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</si>
  <si>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</si>
  <si>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</si>
  <si>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</si>
  <si>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</si>
  <si>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</si>
  <si>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</si>
  <si>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</si>
  <si>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</si>
  <si>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</si>
  <si>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</si>
  <si>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</si>
  <si>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</si>
  <si>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</si>
  <si>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</si>
  <si>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</si>
  <si>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</si>
  <si>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</si>
  <si>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</si>
  <si>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</si>
  <si>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</si>
  <si>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</si>
  <si>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</si>
  <si>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</si>
  <si>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</si>
  <si>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</si>
  <si>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</si>
  <si>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</si>
  <si>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</si>
  <si>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</si>
  <si>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</si>
  <si>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</si>
  <si>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</si>
  <si>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</si>
  <si>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</si>
  <si>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</si>
  <si>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</si>
  <si>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</si>
  <si>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</si>
  <si>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</si>
  <si>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</si>
  <si>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</si>
  <si>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</si>
  <si>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</si>
  <si>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</si>
  <si>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</si>
  <si>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</si>
  <si>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</si>
  <si>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</si>
  <si>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</si>
  <si>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</si>
  <si>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</si>
  <si>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</si>
  <si>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</si>
  <si>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</si>
  <si>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</si>
  <si>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</si>
  <si>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</si>
  <si>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</si>
  <si>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</si>
  <si>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</si>
  <si>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</si>
  <si>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</si>
  <si>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</si>
  <si>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</si>
  <si>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</si>
  <si>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</si>
  <si>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</si>
  <si>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</si>
  <si>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</si>
  <si>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</si>
  <si>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</si>
  <si>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</si>
  <si>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</si>
  <si>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</si>
  <si>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</si>
  <si>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</si>
  <si>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</si>
  <si>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</si>
  <si>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</si>
  <si>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</si>
  <si>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</si>
  <si>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</si>
  <si>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</si>
  <si>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</si>
  <si>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</si>
  <si>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</si>
  <si>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</si>
  <si>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</si>
  <si>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</si>
  <si>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</si>
  <si>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</si>
  <si>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</si>
  <si>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</si>
  <si>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</si>
  <si>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</si>
  <si>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</si>
  <si>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</si>
  <si>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</si>
  <si>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</si>
  <si>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</si>
  <si>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</si>
  <si>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</si>
  <si>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</si>
  <si>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</si>
  <si>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</si>
  <si>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</si>
  <si>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</si>
  <si>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</si>
  <si>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</si>
  <si>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</si>
  <si>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</si>
  <si>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</si>
  <si>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</si>
  <si>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</si>
  <si>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</si>
  <si>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</si>
  <si>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</si>
  <si>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</si>
  <si>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</si>
  <si>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</si>
  <si>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</si>
  <si>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</si>
  <si>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</si>
  <si>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</si>
  <si>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</si>
  <si>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</si>
  <si>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</si>
  <si>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</si>
  <si>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</si>
  <si>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</si>
  <si>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</si>
  <si>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</si>
  <si>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</si>
  <si>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</si>
  <si>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</si>
  <si>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</si>
  <si>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</si>
  <si>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</si>
  <si>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</si>
  <si>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</si>
  <si>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</si>
  <si>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</si>
  <si>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</si>
  <si>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</si>
  <si>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</si>
  <si>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</si>
  <si>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</si>
  <si>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</si>
  <si>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</si>
  <si>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</si>
  <si>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</si>
  <si>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</si>
  <si>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</si>
  <si>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</si>
  <si>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</si>
  <si>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</si>
  <si>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</si>
  <si>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</si>
  <si>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</si>
  <si>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</si>
  <si>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</si>
  <si>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</si>
  <si>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</si>
  <si>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</si>
  <si>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</si>
  <si>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</si>
  <si>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</si>
  <si>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</si>
  <si>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</si>
  <si>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</si>
  <si>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</si>
  <si>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</si>
  <si>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</si>
  <si>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</si>
  <si>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</si>
  <si>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</si>
  <si>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</si>
  <si>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</si>
  <si>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</si>
  <si>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</si>
  <si>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</si>
  <si>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</si>
  <si>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</si>
  <si>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</si>
  <si>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</si>
  <si>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</si>
  <si>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</si>
  <si>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</si>
  <si>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</si>
  <si>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</si>
  <si>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</si>
  <si>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</si>
  <si>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</si>
  <si>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</si>
  <si>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</si>
  <si>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</si>
  <si>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</si>
  <si>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</si>
  <si>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</si>
  <si>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</si>
  <si>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</si>
  <si>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</si>
  <si>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</si>
  <si>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</si>
  <si>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</si>
  <si>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</si>
  <si>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</si>
  <si>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</si>
  <si>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</si>
  <si>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</si>
  <si>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</si>
  <si>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</si>
  <si>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</si>
  <si>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</si>
  <si>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</si>
  <si>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</si>
  <si>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</si>
  <si>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</si>
  <si>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</si>
  <si>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</si>
  <si>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</si>
  <si>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</si>
  <si>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</si>
  <si>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</si>
  <si>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</si>
  <si>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</si>
  <si>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</si>
  <si>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</si>
  <si>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</si>
  <si>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</si>
  <si>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</si>
  <si>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</si>
  <si>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</si>
  <si>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</si>
  <si>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</si>
  <si>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</si>
  <si>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</si>
  <si>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</si>
  <si>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</si>
  <si>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</si>
  <si>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</si>
  <si>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</si>
  <si>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</si>
  <si>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</si>
  <si>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</si>
  <si>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</si>
  <si>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</si>
  <si>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</si>
  <si>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</si>
  <si>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</si>
  <si>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</si>
  <si>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</si>
  <si>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</si>
  <si>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</si>
  <si>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</si>
  <si>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</si>
  <si>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</si>
  <si>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</si>
  <si>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</si>
  <si>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</si>
  <si>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</si>
  <si>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</si>
  <si>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</si>
  <si>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</si>
  <si>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</si>
  <si>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</si>
  <si>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</si>
  <si>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</si>
  <si>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</si>
  <si>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</si>
  <si>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</si>
  <si>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</si>
  <si>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</si>
  <si>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</si>
  <si>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</si>
  <si>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</si>
  <si>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</si>
  <si>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</si>
  <si>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</si>
  <si>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</si>
  <si>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</si>
  <si>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</si>
  <si>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</si>
  <si>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</si>
  <si>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</si>
  <si>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</si>
  <si>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</si>
  <si>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</si>
  <si>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</si>
  <si>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</si>
  <si>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</si>
  <si>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</si>
  <si>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</si>
  <si>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</si>
  <si>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</si>
  <si>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</si>
  <si>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</si>
  <si>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</si>
  <si>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</si>
  <si>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</si>
  <si>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</si>
  <si>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</si>
  <si>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</si>
  <si>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</si>
  <si>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</si>
  <si>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</si>
  <si>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</si>
  <si>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</si>
  <si>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</si>
  <si>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</si>
  <si>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</si>
  <si>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</si>
  <si>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</si>
  <si>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</si>
  <si>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</si>
  <si>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</si>
  <si>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</si>
  <si>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</si>
  <si>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</si>
  <si>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</si>
  <si>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</si>
  <si>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</si>
  <si>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</si>
  <si>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</si>
  <si>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</si>
  <si>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</si>
  <si>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</si>
  <si>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</si>
  <si>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</si>
  <si>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</si>
  <si>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</si>
  <si>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</si>
  <si>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</si>
  <si>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</si>
  <si>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</si>
  <si>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</si>
  <si>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</si>
  <si>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</si>
  <si>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</si>
  <si>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</si>
  <si>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</si>
  <si>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</si>
  <si>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</si>
  <si>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</si>
  <si>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</si>
  <si>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</si>
  <si>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</si>
  <si>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</si>
  <si>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</si>
  <si>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</si>
  <si>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</si>
  <si>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</si>
  <si>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</si>
  <si>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</si>
  <si>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</si>
  <si>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</si>
  <si>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</si>
  <si>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</si>
  <si>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</si>
  <si>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</si>
  <si>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</si>
  <si>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</si>
  <si>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</si>
  <si>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</si>
  <si>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</si>
  <si>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</si>
  <si>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</si>
  <si>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</si>
  <si>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</si>
  <si>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</si>
  <si>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</si>
  <si>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</si>
  <si>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</si>
  <si>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</si>
  <si>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</si>
  <si>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</si>
  <si>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</si>
  <si>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</si>
  <si>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</si>
  <si>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</si>
  <si>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</si>
  <si>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</si>
  <si>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</si>
  <si>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</si>
  <si>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</si>
  <si>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</si>
  <si>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</si>
  <si>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</si>
  <si>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</si>
  <si>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</si>
  <si>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</si>
  <si>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</si>
  <si>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</si>
  <si>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</si>
  <si>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</si>
  <si>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</si>
  <si>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</si>
  <si>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</si>
  <si>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</si>
  <si>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</si>
  <si>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</si>
  <si>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</si>
  <si>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</si>
  <si>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</si>
  <si>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</si>
  <si>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</si>
  <si>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</si>
  <si>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</si>
  <si>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</si>
  <si>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</si>
  <si>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</si>
  <si>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</si>
  <si>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</si>
  <si>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</si>
  <si>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</si>
  <si>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</si>
  <si>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</si>
  <si>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</si>
  <si>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</si>
  <si>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</si>
  <si>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</si>
  <si>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</si>
  <si>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</si>
  <si>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</si>
  <si>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</si>
  <si>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</si>
  <si>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</si>
  <si>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</si>
  <si>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</si>
  <si>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</si>
  <si>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</si>
  <si>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</si>
  <si>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</si>
  <si>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</si>
  <si>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</si>
  <si>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</si>
  <si>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</si>
  <si>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</si>
  <si>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</si>
  <si>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</si>
  <si>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</si>
  <si>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</si>
  <si>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</si>
  <si>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</si>
  <si>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</si>
  <si>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</si>
  <si>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</si>
  <si>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</si>
  <si>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</si>
  <si>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</si>
  <si>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</si>
  <si>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</si>
  <si>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</si>
  <si>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</si>
  <si>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</si>
  <si>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</si>
  <si>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</si>
  <si>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</si>
  <si>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</si>
  <si>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</si>
  <si>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</si>
  <si>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</si>
  <si>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</si>
  <si>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</si>
  <si>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</si>
  <si>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</si>
  <si>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</si>
  <si>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</si>
  <si>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</si>
  <si>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</si>
  <si>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</si>
  <si>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</si>
  <si>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</si>
  <si>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</si>
  <si>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</si>
  <si>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</si>
  <si>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</si>
  <si>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</si>
  <si>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</si>
  <si>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</si>
  <si>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</si>
  <si>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</si>
  <si>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</si>
  <si>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</si>
  <si>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</si>
  <si>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</si>
  <si>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</si>
  <si>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</si>
  <si>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</si>
  <si>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</si>
  <si>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</si>
  <si>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</si>
  <si>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</si>
  <si>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</si>
  <si>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</si>
  <si>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</si>
  <si>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</si>
  <si>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</si>
  <si>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</si>
  <si>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</si>
  <si>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</si>
  <si>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</si>
  <si>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</si>
  <si>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</si>
  <si>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</si>
  <si>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</si>
  <si>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</si>
  <si>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</si>
  <si>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</si>
  <si>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</si>
  <si>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</si>
  <si>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</si>
  <si>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</si>
  <si>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</si>
  <si>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</si>
  <si>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</si>
  <si>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</si>
  <si>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</si>
  <si>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</si>
  <si>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</si>
  <si>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</si>
  <si>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</si>
  <si>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</si>
  <si>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</si>
  <si>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</si>
  <si>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</si>
  <si>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</si>
  <si>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</si>
  <si>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</si>
  <si>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</si>
  <si>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</si>
  <si>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</si>
  <si>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</si>
  <si>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</si>
  <si>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</si>
  <si>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</si>
  <si>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</si>
  <si>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</si>
  <si>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</si>
  <si>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</si>
  <si>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</si>
  <si>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</si>
  <si>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</si>
  <si>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</si>
  <si>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</si>
  <si>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</si>
  <si>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</si>
  <si>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</si>
  <si>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</si>
  <si>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</si>
  <si>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</si>
  <si>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</si>
  <si>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</si>
  <si>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</si>
  <si>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</si>
  <si>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</si>
  <si>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</si>
  <si>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</si>
  <si>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</si>
  <si>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</si>
  <si>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</si>
  <si>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</si>
  <si>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</si>
  <si>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</si>
  <si>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</si>
  <si>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</si>
  <si>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</si>
  <si>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</si>
  <si>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</si>
  <si>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</si>
  <si>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</si>
  <si>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</si>
  <si>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</si>
  <si>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</si>
  <si>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</si>
  <si>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</si>
  <si>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</si>
  <si>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</si>
  <si>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</si>
  <si>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</si>
  <si>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</si>
  <si>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</si>
  <si>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</si>
  <si>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</si>
  <si>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</si>
  <si>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</si>
  <si>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</si>
  <si>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</si>
  <si>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</si>
  <si>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</si>
  <si>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</si>
  <si>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</si>
  <si>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</si>
  <si>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</si>
  <si>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</si>
  <si>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</si>
  <si>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</si>
  <si>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</si>
  <si>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</si>
  <si>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</si>
  <si>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</si>
  <si>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</si>
  <si>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</si>
  <si>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</si>
  <si>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</si>
  <si>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</si>
  <si>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</si>
  <si>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</si>
  <si>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</si>
  <si>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</si>
  <si>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</si>
  <si>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</si>
  <si>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</si>
  <si>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</si>
  <si>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</si>
  <si>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</si>
  <si>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</si>
  <si>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</si>
  <si>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</si>
  <si>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</si>
  <si>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</si>
  <si>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</si>
  <si>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</si>
  <si>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</si>
  <si>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</si>
  <si>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</si>
  <si>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</si>
  <si>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</si>
  <si>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</si>
  <si>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</si>
  <si>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</si>
  <si>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</si>
  <si>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</si>
  <si>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</si>
  <si>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</si>
  <si>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</si>
  <si>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</si>
  <si>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</si>
  <si>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</si>
  <si>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</si>
  <si>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</si>
  <si>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</si>
  <si>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</si>
  <si>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</si>
  <si>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</si>
  <si>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</si>
  <si>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</si>
  <si>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</si>
  <si>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</si>
  <si>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</si>
  <si>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</si>
  <si>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</si>
  <si>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</si>
  <si>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</si>
  <si>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</si>
  <si>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</si>
  <si>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</si>
  <si>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</si>
  <si>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</si>
  <si>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</si>
  <si>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</si>
  <si>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</si>
  <si>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</si>
  <si>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</si>
  <si>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</si>
  <si>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</si>
  <si>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</si>
  <si>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</si>
  <si>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</si>
  <si>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</si>
  <si>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</si>
  <si>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</si>
  <si>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</si>
  <si>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</si>
  <si>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</si>
  <si>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</si>
  <si>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</si>
  <si>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</si>
  <si>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</si>
  <si>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</si>
  <si>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</si>
  <si>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</si>
  <si>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</si>
  <si>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</si>
  <si>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</si>
  <si>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</si>
  <si>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</si>
  <si>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</si>
  <si>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</si>
  <si>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</si>
  <si>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</si>
  <si>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</si>
  <si>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</si>
  <si>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</si>
  <si>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</si>
  <si>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</si>
  <si>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</si>
  <si>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</si>
  <si>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</si>
  <si>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</si>
  <si>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</si>
  <si>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</si>
  <si>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</si>
  <si>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</si>
  <si>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</si>
  <si>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</si>
  <si>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</si>
  <si>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</si>
  <si>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</si>
  <si>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</si>
  <si>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</si>
  <si>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</si>
  <si>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</si>
  <si>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</si>
  <si>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</si>
  <si>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</si>
  <si>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</si>
  <si>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</si>
  <si>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</si>
  <si>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</si>
  <si>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</si>
  <si>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</si>
  <si>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</si>
  <si>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</si>
  <si>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</si>
  <si>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</si>
  <si>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</si>
  <si>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</si>
  <si>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</si>
  <si>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</si>
  <si>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</si>
  <si>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</si>
  <si>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</si>
  <si>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</si>
  <si>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</si>
  <si>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</si>
  <si>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</si>
  <si>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</si>
  <si>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</si>
  <si>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</si>
  <si>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</si>
  <si>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</si>
  <si>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</si>
  <si>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</si>
  <si>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</si>
  <si>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</si>
  <si>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</si>
  <si>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</si>
  <si>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</si>
  <si>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</si>
  <si>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</si>
  <si>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</si>
  <si>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</si>
  <si>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</si>
  <si>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</si>
  <si>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</si>
  <si>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</si>
  <si>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</si>
  <si>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</si>
  <si>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</si>
  <si>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</si>
  <si>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</si>
  <si>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</si>
  <si>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</si>
  <si>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</si>
  <si>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</si>
  <si>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</si>
  <si>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</si>
  <si>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</si>
  <si>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</si>
  <si>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</si>
  <si>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</si>
  <si>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</si>
  <si>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</si>
  <si>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</si>
  <si>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</si>
  <si>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</si>
  <si>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</si>
  <si>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</si>
  <si>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</si>
  <si>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</si>
  <si>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</si>
  <si>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</si>
  <si>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</si>
  <si>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</si>
  <si>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</si>
  <si>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</si>
  <si>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</si>
  <si>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</si>
  <si>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</si>
  <si>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</si>
  <si>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</si>
  <si>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</si>
  <si>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</si>
  <si>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</si>
  <si>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</si>
  <si>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</si>
  <si>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</si>
  <si>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</si>
  <si>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</si>
  <si>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</si>
  <si>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</si>
  <si>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</si>
  <si>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</si>
  <si>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</si>
  <si>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</si>
  <si>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</si>
  <si>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</si>
  <si>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</si>
  <si>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</si>
  <si>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</si>
  <si>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</si>
  <si>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</si>
  <si>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</si>
  <si>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</si>
  <si>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</si>
  <si>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</si>
  <si>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</si>
  <si>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</si>
  <si>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</si>
  <si>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</si>
  <si>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</si>
  <si>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</si>
  <si>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</si>
  <si>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</si>
  <si>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</si>
  <si>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</si>
  <si>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</si>
  <si>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</si>
  <si>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</si>
  <si>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</si>
  <si>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</si>
  <si>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</si>
  <si>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</si>
  <si>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</si>
  <si>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</si>
  <si>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</si>
  <si>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</si>
  <si>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</si>
  <si>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</si>
  <si>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</si>
  <si>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</si>
  <si>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</si>
  <si>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</si>
  <si>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</si>
  <si>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</si>
  <si>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</si>
  <si>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</si>
  <si>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</si>
  <si>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</si>
  <si>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</si>
  <si>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</si>
  <si>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</si>
  <si>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</si>
  <si>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</si>
  <si>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</si>
  <si>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</si>
  <si>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</si>
  <si>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</si>
  <si>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</si>
  <si>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</si>
  <si>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</si>
  <si>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</si>
  <si>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</si>
  <si>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</si>
  <si>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</si>
  <si>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</si>
  <si>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</si>
  <si>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</si>
  <si>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</si>
  <si>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</si>
  <si>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</si>
  <si>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</si>
  <si>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</si>
  <si>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</si>
  <si>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</si>
  <si>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</si>
  <si>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</si>
  <si>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</si>
  <si>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</si>
  <si>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</si>
  <si>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</si>
  <si>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</si>
  <si>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</si>
  <si>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</si>
  <si>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</si>
  <si>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</si>
  <si>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</si>
  <si>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</si>
  <si>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</si>
  <si>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</si>
  <si>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</si>
  <si>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</si>
  <si>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</si>
  <si>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</si>
  <si>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</si>
  <si>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</si>
  <si>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</si>
  <si>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</si>
  <si>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</si>
  <si>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</si>
  <si>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</si>
  <si>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</si>
  <si>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</si>
  <si>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</si>
  <si>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</si>
  <si>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</si>
  <si>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</si>
  <si>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</si>
  <si>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</si>
  <si>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</si>
  <si>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</si>
  <si>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</si>
  <si>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</si>
  <si>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</si>
  <si>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</si>
  <si>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</si>
  <si>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</si>
  <si>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</si>
  <si>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</si>
  <si>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</si>
  <si>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</si>
  <si>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</si>
  <si>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</si>
  <si>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</si>
  <si>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</si>
  <si>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</si>
  <si>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</si>
  <si>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</si>
  <si>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</si>
  <si>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</si>
  <si>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</si>
  <si>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</si>
  <si>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</si>
  <si>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</si>
  <si>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</si>
  <si>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</si>
  <si>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</si>
  <si>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</si>
  <si>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</si>
  <si>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</si>
  <si>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</si>
  <si>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</si>
  <si>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</si>
  <si>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</si>
  <si>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</si>
  <si>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</si>
  <si>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</si>
  <si>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</si>
  <si>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</si>
  <si>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</si>
  <si>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</si>
  <si>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</si>
  <si>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</si>
  <si>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</si>
  <si>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</si>
  <si>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</si>
  <si>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</si>
  <si>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</si>
  <si>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</si>
  <si>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</si>
  <si>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</si>
  <si>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</si>
  <si>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</si>
  <si>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</si>
  <si>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</si>
  <si>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</si>
  <si>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</si>
  <si>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</si>
  <si>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</si>
  <si>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</si>
  <si>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</si>
  <si>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</si>
  <si>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</si>
  <si>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</si>
  <si>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</si>
  <si>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</si>
  <si>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</si>
  <si>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</si>
  <si>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</si>
  <si>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</si>
  <si>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</si>
  <si>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</si>
  <si>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</si>
  <si>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</si>
  <si>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</si>
  <si>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</si>
  <si>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</si>
  <si>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</si>
  <si>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</si>
  <si>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</si>
  <si>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</si>
  <si>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</si>
  <si>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</si>
  <si>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</si>
  <si>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</si>
  <si>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</si>
  <si>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</si>
  <si>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</si>
  <si>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</si>
  <si>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</si>
  <si>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</si>
  <si>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</si>
  <si>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</si>
  <si>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</si>
  <si>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</si>
  <si>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</si>
  <si>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</si>
  <si>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</si>
  <si>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</si>
  <si>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</si>
  <si>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</si>
  <si>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</si>
  <si>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</si>
  <si>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</si>
  <si>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</si>
  <si>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</si>
  <si>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</si>
  <si>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</si>
  <si>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</si>
  <si>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</si>
  <si>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</si>
  <si>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</si>
  <si>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</si>
  <si>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</si>
  <si>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</si>
  <si>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</si>
  <si>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</si>
  <si>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</si>
  <si>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</si>
  <si>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</si>
  <si>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</si>
  <si>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</si>
  <si>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</si>
  <si>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</si>
  <si>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</si>
  <si>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</si>
  <si>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</si>
  <si>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</si>
  <si>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</si>
  <si>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</si>
  <si>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</si>
  <si>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</si>
  <si>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</si>
  <si>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</si>
  <si>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</si>
  <si>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</si>
  <si>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</si>
  <si>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</si>
  <si>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</si>
  <si>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</si>
  <si>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</si>
  <si>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</si>
  <si>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</si>
  <si>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</si>
  <si>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</si>
  <si>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</si>
  <si>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</si>
  <si>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</si>
  <si>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</si>
  <si>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</si>
  <si>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</si>
  <si>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</si>
  <si>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</si>
  <si>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</si>
  <si>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</si>
  <si>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</si>
  <si>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</si>
  <si>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</si>
  <si>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</si>
  <si>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</si>
  <si>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</si>
  <si>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</si>
  <si>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Column Labels</t>
  </si>
  <si>
    <t>Grand Total</t>
  </si>
  <si>
    <t>Row Labels</t>
  </si>
  <si>
    <t>Count of outcome</t>
  </si>
  <si>
    <t>(All)</t>
  </si>
  <si>
    <t>Date Created Conversion</t>
  </si>
  <si>
    <t xml:space="preserve">Date End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</si>
  <si>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</si>
  <si>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</si>
  <si>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</si>
  <si>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</si>
  <si>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</si>
  <si>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</si>
  <si>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</si>
  <si>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</si>
  <si>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</si>
  <si>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</si>
  <si>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</si>
  <si>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</si>
  <si>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</si>
  <si>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Goal </t>
  </si>
  <si>
    <t>Number Successful</t>
  </si>
  <si>
    <t>Number Failed</t>
  </si>
  <si>
    <t>Number Canceled</t>
  </si>
  <si>
    <t>Total Projects</t>
  </si>
  <si>
    <t>Percentage Seccessful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</si>
  <si>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</si>
  <si>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</si>
  <si>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</si>
  <si>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</si>
  <si>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</si>
  <si>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</si>
  <si>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</si>
  <si>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</si>
  <si>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</si>
  <si>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</si>
  <si>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</si>
  <si>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</si>
  <si>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</si>
  <si>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</si>
  <si>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</t>
  </si>
  <si>
    <t>Failed</t>
  </si>
  <si>
    <t>Mean:</t>
  </si>
  <si>
    <t>Median:</t>
  </si>
  <si>
    <t>Minimum:</t>
  </si>
  <si>
    <t>Maximum:</t>
  </si>
  <si>
    <t>Variance: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</si>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</sst>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2" applyFont="1"/>
    <xf numFmtId="9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F5E28"/>
      </font>
      <fill>
        <patternFill>
          <bgColor rgb="FFFF8B37"/>
        </patternFill>
      </fill>
    </dxf>
    <dxf>
      <font>
        <color rgb="FF406DBC"/>
      </font>
      <fill>
        <patternFill>
          <bgColor rgb="FF62A9E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F5E28"/>
      </font>
      <fill>
        <patternFill>
          <bgColor rgb="FFFF8B37"/>
        </patternFill>
      </fill>
    </dxf>
    <dxf>
      <font>
        <color rgb="FF406DBC"/>
      </font>
      <fill>
        <patternFill>
          <bgColor rgb="FF62A9E8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406DBC"/>
      <color rgb="FF62A9E8"/>
      <color rgb="FFAF5E28"/>
      <color rgb="FFFF8B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CrowdfundingBook.xlsx]Pivot Table - Parent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B-534E-99BA-2C99B693CBFE}"/>
            </c:ext>
          </c:extLst>
        </c:ser>
        <c:ser>
          <c:idx val="1"/>
          <c:order val="1"/>
          <c:tx>
            <c:strRef>
              <c:f>'Pivot Table -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16B-534E-99BA-2C99B693CBFE}"/>
            </c:ext>
          </c:extLst>
        </c:ser>
        <c:ser>
          <c:idx val="2"/>
          <c:order val="2"/>
          <c:tx>
            <c:strRef>
              <c:f>'Pivot Table -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6B-534E-99BA-2C99B693CBFE}"/>
            </c:ext>
          </c:extLst>
        </c:ser>
        <c:ser>
          <c:idx val="3"/>
          <c:order val="3"/>
          <c:tx>
            <c:strRef>
              <c:f>'Pivot Table -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-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-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16B-534E-99BA-2C99B693C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31218944"/>
        <c:axId val="1102546192"/>
      </c:barChart>
      <c:catAx>
        <c:axId val="153121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546192"/>
        <c:crosses val="autoZero"/>
        <c:auto val="1"/>
        <c:lblAlgn val="ctr"/>
        <c:lblOffset val="100"/>
        <c:noMultiLvlLbl val="0"/>
      </c:catAx>
      <c:valAx>
        <c:axId val="110254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21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CrowdfundingBook.xlsx]Pivot Table -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-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2-B440-9408-DF204307CD5C}"/>
            </c:ext>
          </c:extLst>
        </c:ser>
        <c:ser>
          <c:idx val="1"/>
          <c:order val="1"/>
          <c:tx>
            <c:strRef>
              <c:f>'Pivot Table -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52-B440-9408-DF204307CD5C}"/>
            </c:ext>
          </c:extLst>
        </c:ser>
        <c:ser>
          <c:idx val="2"/>
          <c:order val="2"/>
          <c:tx>
            <c:strRef>
              <c:f>'Pivot Table -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52-B440-9408-DF204307CD5C}"/>
            </c:ext>
          </c:extLst>
        </c:ser>
        <c:ser>
          <c:idx val="3"/>
          <c:order val="3"/>
          <c:tx>
            <c:strRef>
              <c:f>'Pivot Table -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-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52-B440-9408-DF204307C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70153952"/>
        <c:axId val="2010189072"/>
      </c:barChart>
      <c:catAx>
        <c:axId val="137015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189072"/>
        <c:crosses val="autoZero"/>
        <c:auto val="1"/>
        <c:lblAlgn val="ctr"/>
        <c:lblOffset val="100"/>
        <c:noMultiLvlLbl val="0"/>
      </c:catAx>
      <c:valAx>
        <c:axId val="20101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15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 - CrowdfundingBook.xlsx]Pivot Table - Category &amp; Years!PivotTable7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- Category &amp;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- Category &amp;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Category &amp; 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20-534F-8964-6DCC9BA1B0A1}"/>
            </c:ext>
          </c:extLst>
        </c:ser>
        <c:ser>
          <c:idx val="1"/>
          <c:order val="1"/>
          <c:tx>
            <c:strRef>
              <c:f>'Pivot Table - Category &amp;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- Category &amp;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Category &amp; 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0-534F-8964-6DCC9BA1B0A1}"/>
            </c:ext>
          </c:extLst>
        </c:ser>
        <c:ser>
          <c:idx val="2"/>
          <c:order val="2"/>
          <c:tx>
            <c:strRef>
              <c:f>'Pivot Table - Category &amp; Years'!$D$4:$D$5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- Category &amp;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Category &amp; Years'!$D$6:$D$18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20-534F-8964-6DCC9BA1B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5395888"/>
        <c:axId val="1566783056"/>
      </c:lineChart>
      <c:catAx>
        <c:axId val="15853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83056"/>
        <c:crosses val="autoZero"/>
        <c:auto val="1"/>
        <c:lblAlgn val="ctr"/>
        <c:lblOffset val="100"/>
        <c:noMultiLvlLbl val="0"/>
      </c:catAx>
      <c:valAx>
        <c:axId val="15667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39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'Outcomes Based on Goal'!$F$1</c:f>
              <c:strCache>
                <c:ptCount val="1"/>
                <c:pt idx="0">
                  <c:v>Percentage Seccessful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90-8040-8E6C-D304150F6F72}"/>
            </c:ext>
          </c:extLst>
        </c:ser>
        <c:ser>
          <c:idx val="5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90-8040-8E6C-D304150F6F72}"/>
            </c:ext>
          </c:extLst>
        </c:ser>
        <c:ser>
          <c:idx val="6"/>
          <c:order val="2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90-8040-8E6C-D304150F6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335856"/>
        <c:axId val="1532739856"/>
      </c:lineChart>
      <c:catAx>
        <c:axId val="156633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39856"/>
        <c:crosses val="autoZero"/>
        <c:auto val="1"/>
        <c:lblAlgn val="ctr"/>
        <c:lblOffset val="100"/>
        <c:noMultiLvlLbl val="0"/>
      </c:catAx>
      <c:valAx>
        <c:axId val="15327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33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158750</xdr:colOff>
      <xdr:row>2</xdr:row>
      <xdr:rowOff>19050</xdr:rowOff>
    </xdr:from>
    <xdr:to>
      <xdr:col>12</xdr:col>
      <xdr:colOff>393700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ACA44-F0CC-D2B8-939C-CBF02CE80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2</xdr:row>
      <xdr:rowOff>196850</xdr:rowOff>
    </xdr:from>
    <xdr:to>
      <xdr:col>19</xdr:col>
      <xdr:colOff>330200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968C8D-BCE5-4ED3-5276-74FB5802C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6350</xdr:rowOff>
    </xdr:from>
    <xdr:to>
      <xdr:col>13</xdr:col>
      <xdr:colOff>812800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C7D4DA-57D1-6530-A134-8624471DB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52915</xdr:colOff>
      <xdr:row>14</xdr:row>
      <xdr:rowOff>9525</xdr:rowOff>
    </xdr:from>
    <xdr:to>
      <xdr:col>11</xdr:col>
      <xdr:colOff>10584</xdr:colOff>
      <xdr:row>32</xdr:row>
      <xdr:rowOff>169333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22B3BB-E31A-7BEC-5685-A2DA6703F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Baker" refreshedDate="45108.652370370372" createdVersion="8" refreshedVersion="8" minRefreshableVersion="3" recordCount="1000" xr:uid="{1E6B9654-E1E2-BB4F-91B5-47F4FF6210ED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 Conversion 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8019AD-A505-BE40-8CA0-EA10530BB8F0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10BDA-ECFB-C347-ABB5-42799F8AB512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1ADD14-BE78-1943-AF90-D26802C2E268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87" zoomScaleNormal="87" workbookViewId="0">
      <selection activeCell="M5" sqref="M5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style="5" bestFit="1" customWidth="1"/>
    <col min="8" max="8" width="18.33203125" bestFit="1" customWidth="1"/>
    <col min="9" max="9" width="16" bestFit="1" customWidth="1"/>
    <col min="12" max="13" width="11.1640625" bestFit="1" customWidth="1"/>
    <col min="14" max="14" width="21.83203125" bestFit="1" customWidth="1"/>
    <col min="15" max="15" width="18.8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ROUND(E2/D2*100,0)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ROUND(E3/D3*100,0)</f>
        <v>1040</v>
      </c>
      <c r="G3" t="s">
        <v>20</v>
      </c>
      <c r="H3">
        <v>158</v>
      </c>
      <c r="I3">
        <f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</v>
      </c>
      <c r="G4" t="s">
        <v>20</v>
      </c>
      <c r="H4">
        <v>1425</v>
      </c>
      <c r="I4">
        <f t="shared" ref="I4:I67" si="3">ROUND(E4/H4,2)</f>
        <v>100.02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ROUND(E67/D67*100,0)</f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</v>
      </c>
      <c r="G68" t="s">
        <v>14</v>
      </c>
      <c r="H68">
        <v>12</v>
      </c>
      <c r="I68">
        <f t="shared" ref="I68:I131" si="7">ROUND(E68/H68,2)</f>
        <v>108.92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5"/>
        <v>42102.208333333328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5"/>
        <v>40203.25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5"/>
        <v>42943.208333333328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5"/>
        <v>40531.25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5"/>
        <v>40484.208333333336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5"/>
        <v>43799.25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5"/>
        <v>42186.208333333328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5"/>
        <v>42701.25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5"/>
        <v>42456.208333333328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5"/>
        <v>43296.208333333328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5"/>
        <v>42027.25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5"/>
        <v>40448.208333333336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5"/>
        <v>43206.208333333328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5"/>
        <v>43267.208333333328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5"/>
        <v>42976.208333333328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5"/>
        <v>43062.25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5"/>
        <v>43482.25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5"/>
        <v>42579.208333333328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5"/>
        <v>41118.208333333336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5"/>
        <v>40797.208333333336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5"/>
        <v>42128.208333333328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5"/>
        <v>40610.25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5"/>
        <v>42110.208333333328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5"/>
        <v>40283.208333333336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5"/>
        <v>42425.25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5"/>
        <v>42588.208333333328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5"/>
        <v>40352.208333333336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5"/>
        <v>41202.208333333336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5"/>
        <v>43562.208333333328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5"/>
        <v>43752.208333333328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5"/>
        <v>40612.25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5"/>
        <v>42180.208333333328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5"/>
        <v>42212.208333333328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5"/>
        <v>41968.25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5"/>
        <v>40835.208333333336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5"/>
        <v>42056.25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5"/>
        <v>43234.208333333328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5"/>
        <v>40475.208333333336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5"/>
        <v>42878.208333333328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5"/>
        <v>41366.208333333336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5"/>
        <v>43716.208333333328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5"/>
        <v>43213.208333333328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5"/>
        <v>41005.208333333336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5"/>
        <v>41651.25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5"/>
        <v>43354.208333333328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5"/>
        <v>41174.208333333336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5"/>
        <v>41875.208333333336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5"/>
        <v>42990.208333333328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5"/>
        <v>43564.208333333328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5"/>
        <v>43056.25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5"/>
        <v>42265.208333333328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5"/>
        <v>40808.208333333336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5"/>
        <v>41665.25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5"/>
        <v>41806.208333333336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5"/>
        <v>42111.208333333328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5"/>
        <v>41917.208333333336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5"/>
        <v>41970.25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5"/>
        <v>42332.25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5"/>
        <v>43598.208333333328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5"/>
        <v>43362.208333333328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5"/>
        <v>42596.208333333328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5"/>
        <v>40310.208333333336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5"/>
        <v>40417.208333333336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ROUND(E131/D131*100,0)</f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</v>
      </c>
      <c r="G132" t="s">
        <v>20</v>
      </c>
      <c r="H132">
        <v>533</v>
      </c>
      <c r="I132">
        <f t="shared" ref="I132:I195" si="11">ROUND(E132/H132,2)</f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9"/>
        <v>40842.208333333336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9"/>
        <v>41607.25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9"/>
        <v>43112.25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9"/>
        <v>40767.208333333336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9"/>
        <v>40713.208333333336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9"/>
        <v>41340.25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9"/>
        <v>41797.208333333336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9"/>
        <v>40457.208333333336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9"/>
        <v>41180.208333333336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9"/>
        <v>42115.208333333328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9"/>
        <v>43156.25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9"/>
        <v>42167.208333333328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9"/>
        <v>41005.208333333336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9"/>
        <v>40357.208333333336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9"/>
        <v>43633.208333333328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9"/>
        <v>41889.208333333336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9"/>
        <v>40855.25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9"/>
        <v>42534.208333333328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9"/>
        <v>42941.208333333328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9"/>
        <v>41275.25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9"/>
        <v>43450.25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9"/>
        <v>41799.208333333336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9"/>
        <v>42783.25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9"/>
        <v>41201.208333333336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9"/>
        <v>42502.208333333328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9"/>
        <v>40262.208333333336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9"/>
        <v>43743.208333333328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9"/>
        <v>41638.25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9"/>
        <v>42346.25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9"/>
        <v>43551.208333333328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9"/>
        <v>43582.208333333328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9"/>
        <v>42270.208333333328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9"/>
        <v>43442.25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9"/>
        <v>43028.208333333328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9"/>
        <v>43016.208333333328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9"/>
        <v>42948.208333333328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9"/>
        <v>40534.25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9"/>
        <v>41435.208333333336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9"/>
        <v>43518.25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9"/>
        <v>41077.208333333336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9"/>
        <v>42950.208333333328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9"/>
        <v>41718.208333333336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9"/>
        <v>41839.208333333336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9"/>
        <v>41412.208333333336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9"/>
        <v>42282.208333333328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9"/>
        <v>42613.208333333328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9"/>
        <v>42616.208333333328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9"/>
        <v>40497.25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9"/>
        <v>42999.208333333328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9"/>
        <v>41350.208333333336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9"/>
        <v>40259.208333333336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9"/>
        <v>43012.208333333328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9"/>
        <v>43631.208333333328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9"/>
        <v>40430.208333333336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9"/>
        <v>43588.208333333328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9"/>
        <v>43233.208333333328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9"/>
        <v>41782.208333333336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9"/>
        <v>41328.25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9"/>
        <v>41975.25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9"/>
        <v>42433.25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9"/>
        <v>41429.208333333336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9"/>
        <v>43536.208333333328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9"/>
        <v>41817.208333333336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ROUND(E195/D195*100,0)</f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123</v>
      </c>
      <c r="G196" t="s">
        <v>20</v>
      </c>
      <c r="H196">
        <v>126</v>
      </c>
      <c r="I196">
        <f t="shared" ref="I196:I259" si="15">ROUND(E196/H196,2)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3"/>
        <v>42261.208333333328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3"/>
        <v>43310.208333333328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3"/>
        <v>42616.208333333328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3"/>
        <v>42909.208333333328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3"/>
        <v>40396.208333333336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3"/>
        <v>42192.208333333328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3"/>
        <v>40262.208333333336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3"/>
        <v>41845.208333333336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3"/>
        <v>40818.208333333336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3"/>
        <v>42752.25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3"/>
        <v>40636.208333333336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3"/>
        <v>43390.208333333328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3"/>
        <v>40236.25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3"/>
        <v>43340.208333333328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3"/>
        <v>43048.25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3"/>
        <v>42496.208333333328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3"/>
        <v>42797.25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3"/>
        <v>41513.208333333336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3"/>
        <v>43814.25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3"/>
        <v>40488.208333333336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3"/>
        <v>40409.208333333336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3"/>
        <v>43509.25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3"/>
        <v>40869.25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3"/>
        <v>43583.208333333328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3"/>
        <v>40858.25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3"/>
        <v>41137.208333333336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3"/>
        <v>40725.208333333336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3"/>
        <v>41081.208333333336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3"/>
        <v>41914.208333333336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3"/>
        <v>42445.208333333328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3"/>
        <v>41906.208333333336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3"/>
        <v>41762.208333333336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3"/>
        <v>40276.208333333336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3"/>
        <v>42139.208333333328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3"/>
        <v>42613.208333333328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3"/>
        <v>42887.208333333328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3"/>
        <v>43805.25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3"/>
        <v>41415.208333333336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3"/>
        <v>42576.208333333328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3"/>
        <v>40706.208333333336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3"/>
        <v>42969.208333333328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3"/>
        <v>42779.25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3"/>
        <v>43641.208333333328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3"/>
        <v>41754.208333333336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3"/>
        <v>43083.25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3"/>
        <v>42245.208333333328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3"/>
        <v>40396.208333333336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3"/>
        <v>41742.208333333336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3"/>
        <v>42865.208333333328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3"/>
        <v>43163.25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3"/>
        <v>41834.208333333336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3"/>
        <v>41736.208333333336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3"/>
        <v>41491.208333333336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3"/>
        <v>42726.25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3"/>
        <v>42004.25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3"/>
        <v>42006.25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3"/>
        <v>40203.25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3"/>
        <v>41252.25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3"/>
        <v>41572.208333333336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3"/>
        <v>40641.208333333336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3"/>
        <v>42787.25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3"/>
        <v>40590.25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3"/>
        <v>42393.25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ROUND(E259/D259*100,0)</f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</v>
      </c>
      <c r="G260" t="s">
        <v>20</v>
      </c>
      <c r="H260">
        <v>186</v>
      </c>
      <c r="I260">
        <f t="shared" ref="I260:I323" si="19">ROUND(E260/H260,2)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7"/>
        <v>42712.25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7"/>
        <v>41251.25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7"/>
        <v>41180.208333333336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7"/>
        <v>40415.208333333336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7"/>
        <v>40638.208333333336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7"/>
        <v>40187.25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7"/>
        <v>41317.25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7"/>
        <v>42372.25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7"/>
        <v>41950.25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7"/>
        <v>41206.208333333336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7"/>
        <v>41186.208333333336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7"/>
        <v>43496.25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7"/>
        <v>40514.25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7"/>
        <v>42345.25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7"/>
        <v>43656.208333333328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7"/>
        <v>42995.208333333328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7"/>
        <v>43045.25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7"/>
        <v>43561.208333333328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7"/>
        <v>41018.208333333336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7"/>
        <v>40378.208333333336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7"/>
        <v>41239.25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7"/>
        <v>43346.208333333328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7"/>
        <v>43060.25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7"/>
        <v>40979.25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7"/>
        <v>42701.25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7"/>
        <v>42520.208333333328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7"/>
        <v>41030.208333333336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7"/>
        <v>42623.208333333328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7"/>
        <v>42697.25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7"/>
        <v>42122.208333333328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7"/>
        <v>40982.208333333336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7"/>
        <v>42219.208333333328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7"/>
        <v>41404.208333333336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7"/>
        <v>40831.208333333336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7"/>
        <v>40984.208333333336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7"/>
        <v>40456.208333333336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7"/>
        <v>43399.208333333328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7"/>
        <v>41562.208333333336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7"/>
        <v>43493.25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7"/>
        <v>41653.25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7"/>
        <v>42426.25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7"/>
        <v>42432.25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7"/>
        <v>42977.208333333328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7"/>
        <v>42061.25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7"/>
        <v>43345.208333333328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7"/>
        <v>42376.25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7"/>
        <v>42589.208333333328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7"/>
        <v>42448.208333333328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7"/>
        <v>42930.208333333328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7"/>
        <v>41066.208333333336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7"/>
        <v>40651.208333333336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7"/>
        <v>40807.208333333336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7"/>
        <v>40277.208333333336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7"/>
        <v>40590.25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7"/>
        <v>41572.208333333336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7"/>
        <v>40966.25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7"/>
        <v>43536.208333333328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7"/>
        <v>41783.208333333336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7"/>
        <v>43788.25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7"/>
        <v>42869.208333333328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7"/>
        <v>41684.25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7"/>
        <v>40402.208333333336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7"/>
        <v>40673.208333333336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ROUND(E323/D323*100,0)</f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167</v>
      </c>
      <c r="G324" t="s">
        <v>20</v>
      </c>
      <c r="H324">
        <v>5168</v>
      </c>
      <c r="I324">
        <f t="shared" ref="I324:I387" si="23">ROUND(E324/H324,2)</f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1"/>
        <v>40507.25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1"/>
        <v>41725.208333333336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1"/>
        <v>42176.208333333328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1"/>
        <v>43267.208333333328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1"/>
        <v>42364.25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1"/>
        <v>43705.208333333328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1"/>
        <v>43434.25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1"/>
        <v>42716.25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1"/>
        <v>43077.25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1"/>
        <v>40896.25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1"/>
        <v>41361.208333333336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1"/>
        <v>43424.25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1"/>
        <v>43110.25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1"/>
        <v>43784.25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1"/>
        <v>40527.25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1"/>
        <v>43780.25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1"/>
        <v>40821.208333333336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1"/>
        <v>42949.208333333328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1"/>
        <v>40889.25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1"/>
        <v>42244.208333333328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1"/>
        <v>41475.208333333336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1"/>
        <v>41597.25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1"/>
        <v>43122.25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1"/>
        <v>42194.208333333328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1"/>
        <v>42971.208333333328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1"/>
        <v>42046.25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1"/>
        <v>42782.25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1"/>
        <v>42930.208333333328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1"/>
        <v>42144.208333333328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1"/>
        <v>42240.208333333328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1"/>
        <v>42315.25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1"/>
        <v>43651.208333333328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1"/>
        <v>41520.208333333336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1"/>
        <v>42757.25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1"/>
        <v>40922.25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1"/>
        <v>42250.208333333328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1"/>
        <v>43322.208333333328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1"/>
        <v>40782.208333333336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1"/>
        <v>40544.25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1"/>
        <v>43015.208333333328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1"/>
        <v>40570.25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1"/>
        <v>40904.25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1"/>
        <v>43164.25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1"/>
        <v>42733.25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1"/>
        <v>40546.25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1"/>
        <v>41930.208333333336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1"/>
        <v>40464.208333333336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1"/>
        <v>41308.25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1"/>
        <v>43570.208333333328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1"/>
        <v>42043.25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1"/>
        <v>42012.25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1"/>
        <v>42964.208333333328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1"/>
        <v>43476.25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1"/>
        <v>42293.208333333328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1"/>
        <v>41826.208333333336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1"/>
        <v>43760.208333333328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1"/>
        <v>43241.208333333328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1"/>
        <v>40843.208333333336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1"/>
        <v>41448.208333333336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1"/>
        <v>42163.208333333328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1"/>
        <v>43024.208333333328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1"/>
        <v>43509.25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1"/>
        <v>42776.25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ROUND(E387/D387*100,0)</f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</v>
      </c>
      <c r="G388" t="s">
        <v>14</v>
      </c>
      <c r="H388">
        <v>1068</v>
      </c>
      <c r="I388">
        <f t="shared" ref="I388:I451" si="27">ROUND(E388/H388,2)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5"/>
        <v>40355.208333333336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5"/>
        <v>41072.208333333336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5"/>
        <v>40912.25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5"/>
        <v>40479.208333333336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5"/>
        <v>41530.208333333336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5"/>
        <v>41653.25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5"/>
        <v>40549.25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5"/>
        <v>42933.208333333328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5"/>
        <v>41484.208333333336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5"/>
        <v>40885.25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5"/>
        <v>43378.208333333328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5"/>
        <v>41417.208333333336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5"/>
        <v>43228.208333333328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5"/>
        <v>40576.25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5"/>
        <v>41502.208333333336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5"/>
        <v>43765.208333333328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5"/>
        <v>40914.25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5"/>
        <v>40310.208333333336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5"/>
        <v>43053.25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5"/>
        <v>43255.208333333328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5"/>
        <v>41304.25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5"/>
        <v>43751.208333333328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5"/>
        <v>42541.208333333328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5"/>
        <v>42843.208333333328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5"/>
        <v>42122.208333333328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5"/>
        <v>42884.208333333328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5"/>
        <v>41642.25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5"/>
        <v>43431.25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5"/>
        <v>40288.208333333336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5"/>
        <v>40921.25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5"/>
        <v>40560.25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5"/>
        <v>43407.208333333328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5"/>
        <v>41035.208333333336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5"/>
        <v>40899.25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5"/>
        <v>42911.208333333328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5"/>
        <v>42915.208333333328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5"/>
        <v>40285.208333333336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5"/>
        <v>40808.208333333336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5"/>
        <v>43208.208333333328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5"/>
        <v>42213.208333333328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5"/>
        <v>41332.25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5"/>
        <v>41895.208333333336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5"/>
        <v>40585.25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5"/>
        <v>41680.25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5"/>
        <v>43737.208333333328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5"/>
        <v>43273.208333333328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5"/>
        <v>41761.208333333336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5"/>
        <v>41603.25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5"/>
        <v>42705.25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5"/>
        <v>41988.25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5"/>
        <v>43575.208333333328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5"/>
        <v>42260.208333333328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5"/>
        <v>41337.25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5"/>
        <v>42680.208333333328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5"/>
        <v>42916.208333333328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5"/>
        <v>41025.208333333336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5"/>
        <v>42980.208333333328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5"/>
        <v>40451.208333333336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5"/>
        <v>40748.208333333336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5"/>
        <v>40515.25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5"/>
        <v>41261.25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5"/>
        <v>43088.25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5"/>
        <v>41378.208333333336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ROUND(E451/D451*100,0)</f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>
        <f t="shared" ref="I452:I515" si="31">ROUND(E452/H452,2)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9"/>
        <v>43394.208333333328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9"/>
        <v>42935.208333333328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9"/>
        <v>40365.208333333336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9"/>
        <v>42705.25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9"/>
        <v>41568.208333333336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9"/>
        <v>40809.208333333336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9"/>
        <v>43141.25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9"/>
        <v>42657.208333333328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9"/>
        <v>40265.208333333336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9"/>
        <v>42001.25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9"/>
        <v>40399.208333333336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9"/>
        <v>41757.208333333336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9"/>
        <v>41304.25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9"/>
        <v>41639.25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9"/>
        <v>43142.25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9"/>
        <v>43127.25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9"/>
        <v>41409.208333333336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9"/>
        <v>42331.25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9"/>
        <v>43569.208333333328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9"/>
        <v>42142.208333333328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9"/>
        <v>42716.25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9"/>
        <v>41031.208333333336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9"/>
        <v>43535.208333333328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9"/>
        <v>43277.208333333328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9"/>
        <v>41989.25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9"/>
        <v>41450.208333333336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9"/>
        <v>43322.208333333328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9"/>
        <v>40720.208333333336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9"/>
        <v>42072.208333333328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9"/>
        <v>42945.208333333328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9"/>
        <v>40248.25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9"/>
        <v>41913.208333333336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9"/>
        <v>40963.25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9"/>
        <v>43811.25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9"/>
        <v>41855.208333333336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9"/>
        <v>43626.208333333328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9"/>
        <v>43168.25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9"/>
        <v>42845.208333333328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9"/>
        <v>42403.25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9"/>
        <v>40406.208333333336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9"/>
        <v>43786.25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9"/>
        <v>41456.208333333336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9"/>
        <v>40336.208333333336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9"/>
        <v>43645.208333333328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9"/>
        <v>40990.208333333336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9"/>
        <v>41800.208333333336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9"/>
        <v>42876.208333333328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9"/>
        <v>42724.25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9"/>
        <v>42005.25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9"/>
        <v>42444.208333333328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9"/>
        <v>41395.208333333336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9"/>
        <v>41345.208333333336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9"/>
        <v>41117.208333333336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9"/>
        <v>42186.208333333328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9"/>
        <v>42142.208333333328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9"/>
        <v>41341.25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9"/>
        <v>43062.25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9"/>
        <v>41373.208333333336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9"/>
        <v>43310.208333333328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9"/>
        <v>41034.208333333336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9"/>
        <v>43251.208333333328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9"/>
        <v>43671.208333333328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9"/>
        <v>41825.208333333336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ROUND(E515/D515*100,0)</f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</v>
      </c>
      <c r="G516" t="s">
        <v>74</v>
      </c>
      <c r="H516">
        <v>528</v>
      </c>
      <c r="I516">
        <f t="shared" ref="I516:I579" si="35">ROUND(E516/H516,2)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3"/>
        <v>41614.25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3"/>
        <v>40900.25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3"/>
        <v>40396.208333333336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3"/>
        <v>42860.208333333328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3"/>
        <v>43154.25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3"/>
        <v>42012.25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3"/>
        <v>43574.208333333328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3"/>
        <v>42605.208333333328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3"/>
        <v>41093.208333333336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3"/>
        <v>40241.25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3"/>
        <v>40294.208333333336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3"/>
        <v>40505.25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3"/>
        <v>42364.25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3"/>
        <v>42405.25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3"/>
        <v>41601.25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3"/>
        <v>41769.208333333336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3"/>
        <v>40421.208333333336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3"/>
        <v>41589.25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3"/>
        <v>43125.25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3"/>
        <v>41479.208333333336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3"/>
        <v>43329.208333333328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3"/>
        <v>43259.208333333328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3"/>
        <v>40414.208333333336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3"/>
        <v>43342.208333333328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3"/>
        <v>41539.208333333336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3"/>
        <v>43647.208333333328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3"/>
        <v>43225.208333333328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3"/>
        <v>42165.208333333328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3"/>
        <v>42391.25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3"/>
        <v>41528.208333333336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3"/>
        <v>42377.25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3"/>
        <v>43824.25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3"/>
        <v>43360.208333333328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3"/>
        <v>42029.25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3"/>
        <v>42461.208333333328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3"/>
        <v>41422.208333333336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3"/>
        <v>40968.25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3"/>
        <v>41993.25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3"/>
        <v>42700.25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3"/>
        <v>40545.25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3"/>
        <v>42723.25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3"/>
        <v>41731.208333333336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3"/>
        <v>40792.208333333336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3"/>
        <v>42279.208333333328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3"/>
        <v>42424.25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3"/>
        <v>42584.208333333328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3"/>
        <v>40865.25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3"/>
        <v>40833.208333333336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3"/>
        <v>43536.208333333328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3"/>
        <v>43417.25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3"/>
        <v>42078.208333333328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3"/>
        <v>40862.25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3"/>
        <v>42424.25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3"/>
        <v>41830.208333333336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3"/>
        <v>40374.208333333336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3"/>
        <v>40554.25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3"/>
        <v>41993.25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3"/>
        <v>42174.208333333328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3"/>
        <v>42275.208333333328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3"/>
        <v>41761.208333333336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3"/>
        <v>43806.25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3"/>
        <v>41779.208333333336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3"/>
        <v>43040.208333333328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ROUND(E579/D579*100,0)</f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17</v>
      </c>
      <c r="G580" t="s">
        <v>14</v>
      </c>
      <c r="H580">
        <v>245</v>
      </c>
      <c r="I580">
        <f t="shared" ref="I580:I643" si="39">ROUND(E580/H580,2)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7"/>
        <v>40878.25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7"/>
        <v>40762.208333333336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7"/>
        <v>41696.25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7"/>
        <v>40662.208333333336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7"/>
        <v>42165.208333333328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7"/>
        <v>40959.25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7"/>
        <v>41024.208333333336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7"/>
        <v>40255.208333333336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7"/>
        <v>40499.25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7"/>
        <v>43484.25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7"/>
        <v>40262.208333333336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7"/>
        <v>42190.208333333328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7"/>
        <v>41994.25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7"/>
        <v>40373.208333333336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7"/>
        <v>41789.208333333336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7"/>
        <v>41724.208333333336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7"/>
        <v>42548.208333333328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7"/>
        <v>40253.208333333336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7"/>
        <v>42434.25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7"/>
        <v>43786.25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7"/>
        <v>40344.208333333336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7"/>
        <v>42047.25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7"/>
        <v>41485.208333333336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7"/>
        <v>41789.208333333336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7"/>
        <v>42160.208333333328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7"/>
        <v>43573.208333333328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7"/>
        <v>40565.25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7"/>
        <v>42280.208333333328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7"/>
        <v>42436.25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7"/>
        <v>41721.208333333336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7"/>
        <v>43530.25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7"/>
        <v>43481.25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7"/>
        <v>41259.25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7"/>
        <v>41480.208333333336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7"/>
        <v>40474.208333333336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7"/>
        <v>42973.208333333328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7"/>
        <v>42746.25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7"/>
        <v>42489.208333333328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7"/>
        <v>41537.208333333336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7"/>
        <v>41794.208333333336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7"/>
        <v>41396.208333333336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7"/>
        <v>40669.208333333336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7"/>
        <v>42559.208333333328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7"/>
        <v>42626.208333333328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7"/>
        <v>43205.208333333328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7"/>
        <v>42201.208333333328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7"/>
        <v>42029.25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7"/>
        <v>43857.25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7"/>
        <v>40449.208333333336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7"/>
        <v>40345.208333333336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7"/>
        <v>40455.208333333336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7"/>
        <v>42557.208333333328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7"/>
        <v>43586.208333333328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7"/>
        <v>43550.208333333328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7"/>
        <v>41945.208333333336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7"/>
        <v>42315.25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7"/>
        <v>42819.208333333328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7"/>
        <v>41314.25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7"/>
        <v>40926.25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7"/>
        <v>42688.25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7"/>
        <v>40386.208333333336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7"/>
        <v>43309.208333333328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7"/>
        <v>42387.25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ROUND(E643/D643*100,0)</f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</v>
      </c>
      <c r="G644" t="s">
        <v>20</v>
      </c>
      <c r="H644">
        <v>129</v>
      </c>
      <c r="I644">
        <f t="shared" ref="I644:I707" si="43">ROUND(E644/H644,2)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1"/>
        <v>43451.25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1"/>
        <v>42795.25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1"/>
        <v>43452.25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1"/>
        <v>43369.208333333328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1"/>
        <v>41346.208333333336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1"/>
        <v>43199.208333333328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1"/>
        <v>42922.208333333328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1"/>
        <v>40471.208333333336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1"/>
        <v>41828.208333333336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1"/>
        <v>41692.25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1"/>
        <v>42587.208333333328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1"/>
        <v>42468.208333333328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1"/>
        <v>42240.208333333328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1"/>
        <v>42796.25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1"/>
        <v>43097.25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1"/>
        <v>43096.25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1"/>
        <v>42246.208333333328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1"/>
        <v>40570.25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1"/>
        <v>42237.208333333328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1"/>
        <v>40996.208333333336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1"/>
        <v>43443.25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1"/>
        <v>40458.208333333336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1"/>
        <v>40959.25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1"/>
        <v>40733.208333333336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1"/>
        <v>41516.208333333336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1"/>
        <v>41892.208333333336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1"/>
        <v>41122.208333333336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1"/>
        <v>42912.208333333328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1"/>
        <v>42425.25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1"/>
        <v>40390.208333333336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1"/>
        <v>43180.208333333328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1"/>
        <v>42475.208333333328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1"/>
        <v>40774.208333333336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1"/>
        <v>43719.208333333328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1"/>
        <v>41178.208333333336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1"/>
        <v>42561.208333333328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1"/>
        <v>43484.25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1"/>
        <v>43756.208333333328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1"/>
        <v>43813.25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1"/>
        <v>40898.25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1"/>
        <v>41619.25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1"/>
        <v>43359.208333333328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1"/>
        <v>40358.208333333336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1"/>
        <v>42239.208333333328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1"/>
        <v>43186.208333333328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1"/>
        <v>42806.25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1"/>
        <v>43475.25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1"/>
        <v>41576.208333333336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1"/>
        <v>40874.25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1"/>
        <v>41185.208333333336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1"/>
        <v>43655.208333333328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1"/>
        <v>43025.208333333328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1"/>
        <v>43066.25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1"/>
        <v>42322.25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1"/>
        <v>42114.208333333328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1"/>
        <v>43190.208333333328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1"/>
        <v>40871.25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1"/>
        <v>43641.208333333328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1"/>
        <v>40203.25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1"/>
        <v>40629.208333333336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1"/>
        <v>41477.208333333336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1"/>
        <v>41020.208333333336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1"/>
        <v>42555.208333333328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ROUND(E707/D707*100,0)</f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128</v>
      </c>
      <c r="G708" t="s">
        <v>20</v>
      </c>
      <c r="H708">
        <v>1345</v>
      </c>
      <c r="I708">
        <f t="shared" ref="I708:I771" si="47">ROUND(E708/H708,2)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5"/>
        <v>43471.25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5"/>
        <v>43442.25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5"/>
        <v>42877.208333333328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5"/>
        <v>41018.208333333336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5"/>
        <v>43295.208333333328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5"/>
        <v>42393.25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5"/>
        <v>42559.208333333328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5"/>
        <v>42604.208333333328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5"/>
        <v>41870.208333333336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5"/>
        <v>40397.208333333336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5"/>
        <v>41465.208333333336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5"/>
        <v>40777.208333333336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5"/>
        <v>41442.208333333336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5"/>
        <v>41058.208333333336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5"/>
        <v>43152.25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5"/>
        <v>43194.208333333328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5"/>
        <v>43045.25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5"/>
        <v>42431.25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5"/>
        <v>41934.208333333336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5"/>
        <v>41958.25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5"/>
        <v>40476.208333333336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5"/>
        <v>43485.25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5"/>
        <v>42515.208333333328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5"/>
        <v>41309.25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5"/>
        <v>42147.208333333328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5"/>
        <v>42939.208333333328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5"/>
        <v>42816.208333333328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5"/>
        <v>41844.208333333336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5"/>
        <v>42763.25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5"/>
        <v>42459.208333333328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5"/>
        <v>42055.25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5"/>
        <v>42685.25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5"/>
        <v>41959.25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5"/>
        <v>41089.208333333336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5"/>
        <v>42769.25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5"/>
        <v>40321.208333333336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5"/>
        <v>40197.25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5"/>
        <v>42298.208333333328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5"/>
        <v>43322.208333333328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5"/>
        <v>40328.208333333336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5"/>
        <v>40825.208333333336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5"/>
        <v>40423.208333333336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5"/>
        <v>40238.25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5"/>
        <v>41920.208333333336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5"/>
        <v>40360.208333333336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5"/>
        <v>42446.208333333328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5"/>
        <v>40395.208333333336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5"/>
        <v>40321.208333333336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5"/>
        <v>41210.208333333336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5"/>
        <v>43096.25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5"/>
        <v>42024.25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5"/>
        <v>40675.208333333336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5"/>
        <v>41936.208333333336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5"/>
        <v>43136.25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5"/>
        <v>43678.208333333328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5"/>
        <v>42938.208333333328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5"/>
        <v>41241.25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5"/>
        <v>41037.208333333336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5"/>
        <v>40676.208333333336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5"/>
        <v>42840.208333333328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5"/>
        <v>43362.208333333328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5"/>
        <v>42283.208333333328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5"/>
        <v>41619.25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ROUND(E771/D771*100,0)</f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271</v>
      </c>
      <c r="G772" t="s">
        <v>20</v>
      </c>
      <c r="H772">
        <v>216</v>
      </c>
      <c r="I772">
        <f t="shared" ref="I772:I835" si="51">ROUND(E772/H772,2)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9"/>
        <v>41743.208333333336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9"/>
        <v>43491.25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9"/>
        <v>43505.25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9"/>
        <v>42838.208333333328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9"/>
        <v>42513.208333333328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9"/>
        <v>41949.25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9"/>
        <v>43650.208333333328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9"/>
        <v>40809.208333333336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9"/>
        <v>40768.208333333336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9"/>
        <v>42230.208333333328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9"/>
        <v>42573.208333333328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9"/>
        <v>40482.208333333336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9"/>
        <v>40603.25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9"/>
        <v>41625.25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9"/>
        <v>42435.25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9"/>
        <v>43582.208333333328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9"/>
        <v>43186.208333333328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9"/>
        <v>40684.208333333336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9"/>
        <v>41202.208333333336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9"/>
        <v>41786.208333333336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9"/>
        <v>40223.25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9"/>
        <v>42715.25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9"/>
        <v>41451.208333333336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9"/>
        <v>41450.208333333336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9"/>
        <v>43091.25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9"/>
        <v>42675.208333333328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9"/>
        <v>41859.208333333336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9"/>
        <v>43464.25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9"/>
        <v>41060.208333333336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9"/>
        <v>42399.25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9"/>
        <v>42167.208333333328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9"/>
        <v>43830.25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9"/>
        <v>43650.208333333328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9"/>
        <v>43492.25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9"/>
        <v>43102.25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9"/>
        <v>41958.25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9"/>
        <v>40973.25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9"/>
        <v>43753.208333333328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9"/>
        <v>42507.208333333328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9"/>
        <v>41135.208333333336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9"/>
        <v>43067.25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9"/>
        <v>42378.25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9"/>
        <v>43206.208333333328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9"/>
        <v>41148.208333333336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9"/>
        <v>42517.208333333328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9"/>
        <v>43068.25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9"/>
        <v>41680.25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9"/>
        <v>43589.208333333328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9"/>
        <v>43486.25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9"/>
        <v>41237.25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9"/>
        <v>43310.208333333328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9"/>
        <v>42794.25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9"/>
        <v>41698.25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9"/>
        <v>41892.208333333336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9"/>
        <v>40348.208333333336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9"/>
        <v>42941.208333333328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9"/>
        <v>40525.25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9"/>
        <v>40666.208333333336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9"/>
        <v>43340.208333333328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9"/>
        <v>42164.208333333328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9"/>
        <v>43103.25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9"/>
        <v>40994.208333333336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9"/>
        <v>42299.208333333328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ROUND(E835/D835*100,0)</f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154</v>
      </c>
      <c r="G836" t="s">
        <v>20</v>
      </c>
      <c r="H836">
        <v>119</v>
      </c>
      <c r="I836">
        <f t="shared" ref="I836:I899" si="55">ROUND(E836/H836,2)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3"/>
        <v>41448.208333333336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3"/>
        <v>42063.25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3"/>
        <v>40214.25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3"/>
        <v>40629.208333333336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3"/>
        <v>43370.208333333328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3"/>
        <v>41715.208333333336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3"/>
        <v>41836.208333333336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3"/>
        <v>42419.25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3"/>
        <v>43266.208333333328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3"/>
        <v>43338.208333333328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3"/>
        <v>40930.25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3"/>
        <v>43235.208333333328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3"/>
        <v>43302.208333333328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3"/>
        <v>43107.25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3"/>
        <v>40341.208333333336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3"/>
        <v>40948.25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3"/>
        <v>40866.25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3"/>
        <v>41031.208333333336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3"/>
        <v>40740.208333333336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3"/>
        <v>40714.208333333336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3"/>
        <v>43787.25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3"/>
        <v>40712.208333333336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3"/>
        <v>41023.208333333336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3"/>
        <v>40944.25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3"/>
        <v>43211.208333333328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3"/>
        <v>41334.25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3"/>
        <v>43515.25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3"/>
        <v>40258.208333333336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3"/>
        <v>40756.208333333336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3"/>
        <v>42172.208333333328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3"/>
        <v>42601.208333333328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3"/>
        <v>41897.208333333336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3"/>
        <v>40671.208333333336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3"/>
        <v>43382.208333333328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3"/>
        <v>41559.208333333336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3"/>
        <v>40350.208333333336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3"/>
        <v>42240.208333333328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3"/>
        <v>43040.208333333328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3"/>
        <v>43346.208333333328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3"/>
        <v>41647.25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3"/>
        <v>40291.208333333336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3"/>
        <v>40556.25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3"/>
        <v>43624.208333333328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3"/>
        <v>42577.208333333328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3"/>
        <v>43845.25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3"/>
        <v>42788.25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3"/>
        <v>43667.208333333328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3"/>
        <v>42194.208333333328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3"/>
        <v>42025.25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3"/>
        <v>40323.208333333336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3"/>
        <v>41763.208333333336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3"/>
        <v>40335.208333333336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3"/>
        <v>40416.208333333336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3"/>
        <v>42202.208333333328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3"/>
        <v>42836.208333333328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3"/>
        <v>41710.208333333336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3"/>
        <v>43640.208333333328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3"/>
        <v>40880.25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3"/>
        <v>40319.208333333336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3"/>
        <v>42170.208333333328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3"/>
        <v>41466.208333333336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3"/>
        <v>43134.25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3"/>
        <v>40738.208333333336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ROUND(E899/D899*100,0)</f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</v>
      </c>
      <c r="G900" t="s">
        <v>14</v>
      </c>
      <c r="H900">
        <v>1221</v>
      </c>
      <c r="I900">
        <f t="shared" ref="I900:I963" si="59">ROUND(E900/H900,2)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7"/>
        <v>43815.25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7"/>
        <v>41554.208333333336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7"/>
        <v>41901.208333333336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7"/>
        <v>43298.208333333328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7"/>
        <v>42399.25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7"/>
        <v>41034.208333333336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7"/>
        <v>41186.208333333336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7"/>
        <v>41536.208333333336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7"/>
        <v>42868.208333333328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7"/>
        <v>40660.208333333336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7"/>
        <v>41031.208333333336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7"/>
        <v>43255.208333333328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7"/>
        <v>42026.25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7"/>
        <v>43717.208333333328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7"/>
        <v>41157.208333333336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7"/>
        <v>43597.208333333328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7"/>
        <v>41490.208333333336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7"/>
        <v>42976.208333333328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7"/>
        <v>41991.25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7"/>
        <v>40722.208333333336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7"/>
        <v>41117.208333333336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7"/>
        <v>43022.208333333328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7"/>
        <v>43503.25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7"/>
        <v>40951.25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7"/>
        <v>43443.25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7"/>
        <v>40373.208333333336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7"/>
        <v>43769.208333333328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7"/>
        <v>43000.208333333328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7"/>
        <v>42502.208333333328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7"/>
        <v>41102.208333333336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7"/>
        <v>41637.25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7"/>
        <v>42858.208333333328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7"/>
        <v>42060.25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7"/>
        <v>41818.208333333336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7"/>
        <v>41709.208333333336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7"/>
        <v>41372.208333333336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7"/>
        <v>42422.25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7"/>
        <v>42209.208333333328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7"/>
        <v>43668.208333333328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7"/>
        <v>42334.25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7"/>
        <v>43263.208333333328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7"/>
        <v>40670.208333333336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7"/>
        <v>41244.25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7"/>
        <v>40552.25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7"/>
        <v>40568.25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7"/>
        <v>41906.208333333336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7"/>
        <v>42776.25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7"/>
        <v>41004.208333333336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7"/>
        <v>40710.208333333336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7"/>
        <v>41908.208333333336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7"/>
        <v>41985.25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7"/>
        <v>42112.208333333328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7"/>
        <v>43571.208333333328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7"/>
        <v>42730.25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7"/>
        <v>42591.208333333328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7"/>
        <v>42358.25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7"/>
        <v>41174.208333333336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7"/>
        <v>41238.25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7"/>
        <v>42360.25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7"/>
        <v>40955.25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7"/>
        <v>40350.208333333336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7"/>
        <v>40357.208333333336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7"/>
        <v>42408.25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ROUND(E963/D963*100,0)</f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</v>
      </c>
      <c r="G964" t="s">
        <v>20</v>
      </c>
      <c r="H964">
        <v>266</v>
      </c>
      <c r="I964">
        <f t="shared" ref="I964:I1001" si="63">ROUND(E964/H964,2)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1"/>
        <v>41592.25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1"/>
        <v>40607.25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1"/>
        <v>42135.208333333328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1"/>
        <v>40203.25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1"/>
        <v>42901.208333333328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1"/>
        <v>41005.208333333336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1"/>
        <v>40544.25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1"/>
        <v>43821.25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1"/>
        <v>40672.208333333336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1"/>
        <v>41555.208333333336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1"/>
        <v>41792.208333333336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1"/>
        <v>40522.25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1"/>
        <v>41412.208333333336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1"/>
        <v>42337.25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1"/>
        <v>40571.25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1"/>
        <v>43138.25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1"/>
        <v>42686.25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1"/>
        <v>42078.208333333328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1"/>
        <v>42307.208333333328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1"/>
        <v>43094.25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1"/>
        <v>40743.208333333336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1"/>
        <v>43681.208333333328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1"/>
        <v>43716.208333333328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1"/>
        <v>41614.25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1"/>
        <v>40638.208333333336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1"/>
        <v>42852.208333333328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1"/>
        <v>42686.25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1"/>
        <v>43571.208333333328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1"/>
        <v>42432.25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1"/>
        <v>41907.208333333336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1"/>
        <v>43227.208333333328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1"/>
        <v>42362.25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1"/>
        <v>41929.208333333336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1"/>
        <v>43408.208333333328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1"/>
        <v>41276.25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1"/>
        <v>41659.25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1"/>
        <v>40220.25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1"/>
        <v>42550.208333333328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R2">
    <cfRule type="containsText" dxfId="8" priority="12" operator="containsText" text="Successful">
      <formula>NOT(ISERROR(SEARCH("Successful",R2)))</formula>
    </cfRule>
  </conditionalFormatting>
  <conditionalFormatting sqref="G1:G1048576">
    <cfRule type="containsText" dxfId="7" priority="8" operator="containsText" text="Live">
      <formula>NOT(ISERROR(SEARCH("Live",G1)))</formula>
    </cfRule>
    <cfRule type="containsText" dxfId="6" priority="9" operator="containsText" text="Canceled">
      <formula>NOT(ISERROR(SEARCH("Canceled",G1)))</formula>
    </cfRule>
    <cfRule type="containsText" dxfId="5" priority="10" operator="containsText" text="Failed">
      <formula>NOT(ISERROR(SEARCH("Failed",G1)))</formula>
    </cfRule>
    <cfRule type="containsText" dxfId="4" priority="11" operator="containsText" text="Successful">
      <formula>NOT(ISERROR(SEARCH("Successful",G1)))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C9AC-B081-9549-A43E-F7D538E74299}">
  <sheetPr codeName="Sheet2"/>
  <dimension ref="A1:I566"/>
  <sheetViews>
    <sheetView workbookViewId="0">
      <selection activeCell="D6" sqref="D6"/>
    </sheetView>
  </sheetViews>
  <sheetFormatPr baseColWidth="10" defaultRowHeight="16" x14ac:dyDescent="0.2"/>
  <cols>
    <col min="2" max="2" width="12.83203125" bestFit="1" customWidth="1"/>
    <col min="3" max="3" width="17.33203125" bestFit="1" customWidth="1"/>
    <col min="6" max="6" width="10.1640625" customWidth="1"/>
    <col min="7" max="7" width="13" bestFit="1" customWidth="1"/>
    <col min="8" max="8" width="17.33203125" bestFit="1" customWidth="1"/>
  </cols>
  <sheetData>
    <row r="1" spans="1:9" x14ac:dyDescent="0.2">
      <c r="A1" s="1" t="s">
        <v>4</v>
      </c>
      <c r="B1" s="1" t="s">
        <v>5</v>
      </c>
      <c r="C1" s="1" t="s">
        <v>2106</v>
      </c>
      <c r="F1" s="1" t="s">
        <v>4</v>
      </c>
      <c r="G1" s="1" t="s">
        <v>5</v>
      </c>
      <c r="H1" s="1" t="s">
        <v>2107</v>
      </c>
    </row>
    <row r="2" spans="1:9" x14ac:dyDescent="0.2">
      <c r="A2" t="s">
        <v>20</v>
      </c>
      <c r="B2">
        <v>158</v>
      </c>
      <c r="C2" t="s">
        <v>2108</v>
      </c>
      <c r="D2">
        <f>AVERAGE(Backer_Success)</f>
        <v>851.14690265486729</v>
      </c>
      <c r="F2" t="s">
        <v>14</v>
      </c>
      <c r="G2">
        <v>0</v>
      </c>
      <c r="H2" t="s">
        <v>2108</v>
      </c>
      <c r="I2">
        <f>AVERAGE(Backer_Fail)</f>
        <v>585.61538461538464</v>
      </c>
    </row>
    <row r="3" spans="1:9" x14ac:dyDescent="0.2">
      <c r="A3" t="s">
        <v>20</v>
      </c>
      <c r="B3">
        <v>1425</v>
      </c>
      <c r="C3" t="s">
        <v>2109</v>
      </c>
      <c r="D3">
        <f>MEDIAN(Backer_Success)</f>
        <v>201</v>
      </c>
      <c r="F3" t="s">
        <v>14</v>
      </c>
      <c r="G3">
        <v>24</v>
      </c>
      <c r="H3" t="s">
        <v>2109</v>
      </c>
      <c r="I3">
        <f>MEDIAN(Backer_Fail)</f>
        <v>114.5</v>
      </c>
    </row>
    <row r="4" spans="1:9" x14ac:dyDescent="0.2">
      <c r="A4" t="s">
        <v>20</v>
      </c>
      <c r="B4">
        <v>174</v>
      </c>
      <c r="C4" t="s">
        <v>2110</v>
      </c>
      <c r="D4">
        <f>MIN(Backer_Success)</f>
        <v>16</v>
      </c>
      <c r="F4" t="s">
        <v>14</v>
      </c>
      <c r="G4">
        <v>53</v>
      </c>
      <c r="H4" t="s">
        <v>2110</v>
      </c>
      <c r="I4">
        <f>MIN(Backer_Fail)</f>
        <v>0</v>
      </c>
    </row>
    <row r="5" spans="1:9" x14ac:dyDescent="0.2">
      <c r="A5" t="s">
        <v>20</v>
      </c>
      <c r="B5">
        <v>227</v>
      </c>
      <c r="C5" t="s">
        <v>2111</v>
      </c>
      <c r="D5">
        <f>MAX(Backer_Success)</f>
        <v>7295</v>
      </c>
      <c r="F5" t="s">
        <v>14</v>
      </c>
      <c r="G5">
        <v>18</v>
      </c>
      <c r="H5" t="s">
        <v>2111</v>
      </c>
      <c r="I5">
        <f>MAX(Backer_Fail)</f>
        <v>6080</v>
      </c>
    </row>
    <row r="6" spans="1:9" x14ac:dyDescent="0.2">
      <c r="A6" t="s">
        <v>20</v>
      </c>
      <c r="B6">
        <v>220</v>
      </c>
      <c r="C6" t="s">
        <v>2112</v>
      </c>
      <c r="D6">
        <f>_xlfn.VAR.S(Backer_Success)</f>
        <v>1606216.5936295739</v>
      </c>
      <c r="F6" t="s">
        <v>14</v>
      </c>
      <c r="G6">
        <v>44</v>
      </c>
      <c r="H6" t="s">
        <v>2112</v>
      </c>
      <c r="I6">
        <f>_xlfn.VAR.S(Backer_Fail)</f>
        <v>924113.45496927318</v>
      </c>
    </row>
    <row r="7" spans="1:9" x14ac:dyDescent="0.2">
      <c r="A7" t="s">
        <v>20</v>
      </c>
      <c r="B7">
        <v>98</v>
      </c>
      <c r="C7" t="s">
        <v>2113</v>
      </c>
      <c r="D7">
        <f>_xlfn.STDEV.S(Backer_Success)</f>
        <v>1267.366006183523</v>
      </c>
      <c r="F7" t="s">
        <v>14</v>
      </c>
      <c r="G7">
        <v>27</v>
      </c>
      <c r="H7" t="s">
        <v>2113</v>
      </c>
      <c r="I7">
        <f>_xlfn.STDEV.S(Backer_Fail)</f>
        <v>961.30819978260524</v>
      </c>
    </row>
    <row r="8" spans="1:9" x14ac:dyDescent="0.2">
      <c r="A8" t="s">
        <v>20</v>
      </c>
      <c r="B8">
        <v>100</v>
      </c>
      <c r="F8" t="s">
        <v>14</v>
      </c>
      <c r="G8">
        <v>55</v>
      </c>
    </row>
    <row r="9" spans="1:9" x14ac:dyDescent="0.2">
      <c r="A9" t="s">
        <v>20</v>
      </c>
      <c r="B9">
        <v>1249</v>
      </c>
      <c r="F9" t="s">
        <v>14</v>
      </c>
      <c r="G9">
        <v>200</v>
      </c>
    </row>
    <row r="10" spans="1:9" x14ac:dyDescent="0.2">
      <c r="A10" t="s">
        <v>20</v>
      </c>
      <c r="B10">
        <v>1396</v>
      </c>
      <c r="F10" t="s">
        <v>14</v>
      </c>
      <c r="G10">
        <v>452</v>
      </c>
    </row>
    <row r="11" spans="1:9" x14ac:dyDescent="0.2">
      <c r="A11" t="s">
        <v>20</v>
      </c>
      <c r="B11">
        <v>890</v>
      </c>
      <c r="F11" t="s">
        <v>14</v>
      </c>
      <c r="G11">
        <v>674</v>
      </c>
    </row>
    <row r="12" spans="1:9" x14ac:dyDescent="0.2">
      <c r="A12" t="s">
        <v>20</v>
      </c>
      <c r="B12">
        <v>142</v>
      </c>
      <c r="F12" t="s">
        <v>14</v>
      </c>
      <c r="G12">
        <v>558</v>
      </c>
    </row>
    <row r="13" spans="1:9" x14ac:dyDescent="0.2">
      <c r="A13" t="s">
        <v>20</v>
      </c>
      <c r="B13">
        <v>2673</v>
      </c>
      <c r="F13" t="s">
        <v>14</v>
      </c>
      <c r="G13">
        <v>15</v>
      </c>
    </row>
    <row r="14" spans="1:9" x14ac:dyDescent="0.2">
      <c r="A14" t="s">
        <v>20</v>
      </c>
      <c r="B14">
        <v>163</v>
      </c>
      <c r="F14" t="s">
        <v>14</v>
      </c>
      <c r="G14">
        <v>2307</v>
      </c>
    </row>
    <row r="15" spans="1:9" x14ac:dyDescent="0.2">
      <c r="A15" t="s">
        <v>20</v>
      </c>
      <c r="B15">
        <v>2220</v>
      </c>
      <c r="F15" t="s">
        <v>14</v>
      </c>
      <c r="G15">
        <v>88</v>
      </c>
    </row>
    <row r="16" spans="1:9" x14ac:dyDescent="0.2">
      <c r="A16" t="s">
        <v>20</v>
      </c>
      <c r="B16">
        <v>1606</v>
      </c>
      <c r="F16" t="s">
        <v>14</v>
      </c>
      <c r="G16">
        <v>48</v>
      </c>
    </row>
    <row r="17" spans="1:7" x14ac:dyDescent="0.2">
      <c r="A17" t="s">
        <v>20</v>
      </c>
      <c r="B17">
        <v>129</v>
      </c>
      <c r="F17" t="s">
        <v>14</v>
      </c>
      <c r="G17">
        <v>1</v>
      </c>
    </row>
    <row r="18" spans="1:7" x14ac:dyDescent="0.2">
      <c r="A18" t="s">
        <v>20</v>
      </c>
      <c r="B18">
        <v>226</v>
      </c>
      <c r="F18" t="s">
        <v>14</v>
      </c>
      <c r="G18">
        <v>1467</v>
      </c>
    </row>
    <row r="19" spans="1:7" x14ac:dyDescent="0.2">
      <c r="A19" t="s">
        <v>20</v>
      </c>
      <c r="B19">
        <v>5419</v>
      </c>
      <c r="F19" t="s">
        <v>14</v>
      </c>
      <c r="G19">
        <v>75</v>
      </c>
    </row>
    <row r="20" spans="1:7" x14ac:dyDescent="0.2">
      <c r="A20" t="s">
        <v>20</v>
      </c>
      <c r="B20">
        <v>165</v>
      </c>
      <c r="F20" t="s">
        <v>14</v>
      </c>
      <c r="G20">
        <v>120</v>
      </c>
    </row>
    <row r="21" spans="1:7" x14ac:dyDescent="0.2">
      <c r="A21" t="s">
        <v>20</v>
      </c>
      <c r="B21">
        <v>1965</v>
      </c>
      <c r="F21" t="s">
        <v>14</v>
      </c>
      <c r="G21">
        <v>2253</v>
      </c>
    </row>
    <row r="22" spans="1:7" x14ac:dyDescent="0.2">
      <c r="A22" t="s">
        <v>20</v>
      </c>
      <c r="B22">
        <v>16</v>
      </c>
      <c r="F22" t="s">
        <v>14</v>
      </c>
      <c r="G22">
        <v>5</v>
      </c>
    </row>
    <row r="23" spans="1:7" x14ac:dyDescent="0.2">
      <c r="A23" t="s">
        <v>20</v>
      </c>
      <c r="B23">
        <v>107</v>
      </c>
      <c r="F23" t="s">
        <v>14</v>
      </c>
      <c r="G23">
        <v>38</v>
      </c>
    </row>
    <row r="24" spans="1:7" x14ac:dyDescent="0.2">
      <c r="A24" t="s">
        <v>20</v>
      </c>
      <c r="B24">
        <v>134</v>
      </c>
      <c r="F24" t="s">
        <v>14</v>
      </c>
      <c r="G24">
        <v>12</v>
      </c>
    </row>
    <row r="25" spans="1:7" x14ac:dyDescent="0.2">
      <c r="A25" t="s">
        <v>20</v>
      </c>
      <c r="B25">
        <v>198</v>
      </c>
      <c r="F25" t="s">
        <v>14</v>
      </c>
      <c r="G25">
        <v>1684</v>
      </c>
    </row>
    <row r="26" spans="1:7" x14ac:dyDescent="0.2">
      <c r="A26" t="s">
        <v>20</v>
      </c>
      <c r="B26">
        <v>111</v>
      </c>
      <c r="F26" t="s">
        <v>14</v>
      </c>
      <c r="G26">
        <v>56</v>
      </c>
    </row>
    <row r="27" spans="1:7" x14ac:dyDescent="0.2">
      <c r="A27" t="s">
        <v>20</v>
      </c>
      <c r="B27">
        <v>222</v>
      </c>
      <c r="F27" t="s">
        <v>14</v>
      </c>
      <c r="G27">
        <v>838</v>
      </c>
    </row>
    <row r="28" spans="1:7" x14ac:dyDescent="0.2">
      <c r="A28" t="s">
        <v>20</v>
      </c>
      <c r="B28">
        <v>6212</v>
      </c>
      <c r="F28" t="s">
        <v>14</v>
      </c>
      <c r="G28">
        <v>1000</v>
      </c>
    </row>
    <row r="29" spans="1:7" x14ac:dyDescent="0.2">
      <c r="A29" t="s">
        <v>20</v>
      </c>
      <c r="B29">
        <v>98</v>
      </c>
      <c r="F29" t="s">
        <v>14</v>
      </c>
      <c r="G29">
        <v>1482</v>
      </c>
    </row>
    <row r="30" spans="1:7" x14ac:dyDescent="0.2">
      <c r="A30" t="s">
        <v>20</v>
      </c>
      <c r="B30">
        <v>92</v>
      </c>
      <c r="F30" t="s">
        <v>14</v>
      </c>
      <c r="G30">
        <v>106</v>
      </c>
    </row>
    <row r="31" spans="1:7" x14ac:dyDescent="0.2">
      <c r="A31" t="s">
        <v>20</v>
      </c>
      <c r="B31">
        <v>149</v>
      </c>
      <c r="F31" t="s">
        <v>14</v>
      </c>
      <c r="G31">
        <v>679</v>
      </c>
    </row>
    <row r="32" spans="1:7" x14ac:dyDescent="0.2">
      <c r="A32" t="s">
        <v>20</v>
      </c>
      <c r="B32">
        <v>2431</v>
      </c>
      <c r="F32" t="s">
        <v>14</v>
      </c>
      <c r="G32">
        <v>1220</v>
      </c>
    </row>
    <row r="33" spans="1:7" x14ac:dyDescent="0.2">
      <c r="A33" t="s">
        <v>20</v>
      </c>
      <c r="B33">
        <v>303</v>
      </c>
      <c r="F33" t="s">
        <v>14</v>
      </c>
      <c r="G33">
        <v>1</v>
      </c>
    </row>
    <row r="34" spans="1:7" x14ac:dyDescent="0.2">
      <c r="A34" t="s">
        <v>20</v>
      </c>
      <c r="B34">
        <v>209</v>
      </c>
      <c r="F34" t="s">
        <v>14</v>
      </c>
      <c r="G34">
        <v>37</v>
      </c>
    </row>
    <row r="35" spans="1:7" x14ac:dyDescent="0.2">
      <c r="A35" t="s">
        <v>20</v>
      </c>
      <c r="B35">
        <v>131</v>
      </c>
      <c r="F35" t="s">
        <v>14</v>
      </c>
      <c r="G35">
        <v>60</v>
      </c>
    </row>
    <row r="36" spans="1:7" x14ac:dyDescent="0.2">
      <c r="A36" t="s">
        <v>20</v>
      </c>
      <c r="B36">
        <v>164</v>
      </c>
      <c r="F36" t="s">
        <v>14</v>
      </c>
      <c r="G36">
        <v>296</v>
      </c>
    </row>
    <row r="37" spans="1:7" x14ac:dyDescent="0.2">
      <c r="A37" t="s">
        <v>20</v>
      </c>
      <c r="B37">
        <v>201</v>
      </c>
      <c r="F37" t="s">
        <v>14</v>
      </c>
      <c r="G37">
        <v>3304</v>
      </c>
    </row>
    <row r="38" spans="1:7" x14ac:dyDescent="0.2">
      <c r="A38" t="s">
        <v>20</v>
      </c>
      <c r="B38">
        <v>211</v>
      </c>
      <c r="F38" t="s">
        <v>14</v>
      </c>
      <c r="G38">
        <v>73</v>
      </c>
    </row>
    <row r="39" spans="1:7" x14ac:dyDescent="0.2">
      <c r="A39" t="s">
        <v>20</v>
      </c>
      <c r="B39">
        <v>128</v>
      </c>
      <c r="F39" t="s">
        <v>14</v>
      </c>
      <c r="G39">
        <v>3387</v>
      </c>
    </row>
    <row r="40" spans="1:7" x14ac:dyDescent="0.2">
      <c r="A40" t="s">
        <v>20</v>
      </c>
      <c r="B40">
        <v>1600</v>
      </c>
      <c r="F40" t="s">
        <v>14</v>
      </c>
      <c r="G40">
        <v>662</v>
      </c>
    </row>
    <row r="41" spans="1:7" x14ac:dyDescent="0.2">
      <c r="A41" t="s">
        <v>20</v>
      </c>
      <c r="B41">
        <v>249</v>
      </c>
      <c r="F41" t="s">
        <v>14</v>
      </c>
      <c r="G41">
        <v>774</v>
      </c>
    </row>
    <row r="42" spans="1:7" x14ac:dyDescent="0.2">
      <c r="A42" t="s">
        <v>20</v>
      </c>
      <c r="B42">
        <v>236</v>
      </c>
      <c r="F42" t="s">
        <v>14</v>
      </c>
      <c r="G42">
        <v>672</v>
      </c>
    </row>
    <row r="43" spans="1:7" x14ac:dyDescent="0.2">
      <c r="A43" t="s">
        <v>20</v>
      </c>
      <c r="B43">
        <v>4065</v>
      </c>
      <c r="F43" t="s">
        <v>14</v>
      </c>
      <c r="G43">
        <v>940</v>
      </c>
    </row>
    <row r="44" spans="1:7" x14ac:dyDescent="0.2">
      <c r="A44" t="s">
        <v>20</v>
      </c>
      <c r="B44">
        <v>246</v>
      </c>
      <c r="F44" t="s">
        <v>14</v>
      </c>
      <c r="G44">
        <v>117</v>
      </c>
    </row>
    <row r="45" spans="1:7" x14ac:dyDescent="0.2">
      <c r="A45" t="s">
        <v>20</v>
      </c>
      <c r="B45">
        <v>2475</v>
      </c>
      <c r="F45" t="s">
        <v>14</v>
      </c>
      <c r="G45">
        <v>115</v>
      </c>
    </row>
    <row r="46" spans="1:7" x14ac:dyDescent="0.2">
      <c r="A46" t="s">
        <v>20</v>
      </c>
      <c r="B46">
        <v>76</v>
      </c>
      <c r="F46" t="s">
        <v>14</v>
      </c>
      <c r="G46">
        <v>326</v>
      </c>
    </row>
    <row r="47" spans="1:7" x14ac:dyDescent="0.2">
      <c r="A47" t="s">
        <v>20</v>
      </c>
      <c r="B47">
        <v>54</v>
      </c>
      <c r="F47" t="s">
        <v>14</v>
      </c>
      <c r="G47">
        <v>1</v>
      </c>
    </row>
    <row r="48" spans="1:7" x14ac:dyDescent="0.2">
      <c r="A48" t="s">
        <v>20</v>
      </c>
      <c r="B48">
        <v>88</v>
      </c>
      <c r="F48" t="s">
        <v>14</v>
      </c>
      <c r="G48">
        <v>1467</v>
      </c>
    </row>
    <row r="49" spans="1:7" x14ac:dyDescent="0.2">
      <c r="A49" t="s">
        <v>20</v>
      </c>
      <c r="B49">
        <v>85</v>
      </c>
      <c r="F49" t="s">
        <v>14</v>
      </c>
      <c r="G49">
        <v>5681</v>
      </c>
    </row>
    <row r="50" spans="1:7" x14ac:dyDescent="0.2">
      <c r="A50" t="s">
        <v>20</v>
      </c>
      <c r="B50">
        <v>170</v>
      </c>
      <c r="F50" t="s">
        <v>14</v>
      </c>
      <c r="G50">
        <v>1059</v>
      </c>
    </row>
    <row r="51" spans="1:7" x14ac:dyDescent="0.2">
      <c r="A51" t="s">
        <v>20</v>
      </c>
      <c r="B51">
        <v>330</v>
      </c>
      <c r="F51" t="s">
        <v>14</v>
      </c>
      <c r="G51">
        <v>1194</v>
      </c>
    </row>
    <row r="52" spans="1:7" x14ac:dyDescent="0.2">
      <c r="A52" t="s">
        <v>20</v>
      </c>
      <c r="B52">
        <v>127</v>
      </c>
      <c r="F52" t="s">
        <v>14</v>
      </c>
      <c r="G52">
        <v>30</v>
      </c>
    </row>
    <row r="53" spans="1:7" x14ac:dyDescent="0.2">
      <c r="A53" t="s">
        <v>20</v>
      </c>
      <c r="B53">
        <v>411</v>
      </c>
      <c r="F53" t="s">
        <v>14</v>
      </c>
      <c r="G53">
        <v>75</v>
      </c>
    </row>
    <row r="54" spans="1:7" x14ac:dyDescent="0.2">
      <c r="A54" t="s">
        <v>20</v>
      </c>
      <c r="B54">
        <v>180</v>
      </c>
      <c r="F54" t="s">
        <v>14</v>
      </c>
      <c r="G54">
        <v>955</v>
      </c>
    </row>
    <row r="55" spans="1:7" x14ac:dyDescent="0.2">
      <c r="A55" t="s">
        <v>20</v>
      </c>
      <c r="B55">
        <v>374</v>
      </c>
      <c r="F55" t="s">
        <v>14</v>
      </c>
      <c r="G55">
        <v>67</v>
      </c>
    </row>
    <row r="56" spans="1:7" x14ac:dyDescent="0.2">
      <c r="A56" t="s">
        <v>20</v>
      </c>
      <c r="B56">
        <v>71</v>
      </c>
      <c r="F56" t="s">
        <v>14</v>
      </c>
      <c r="G56">
        <v>5</v>
      </c>
    </row>
    <row r="57" spans="1:7" x14ac:dyDescent="0.2">
      <c r="A57" t="s">
        <v>20</v>
      </c>
      <c r="B57">
        <v>203</v>
      </c>
      <c r="F57" t="s">
        <v>14</v>
      </c>
      <c r="G57">
        <v>26</v>
      </c>
    </row>
    <row r="58" spans="1:7" x14ac:dyDescent="0.2">
      <c r="A58" t="s">
        <v>20</v>
      </c>
      <c r="B58">
        <v>113</v>
      </c>
      <c r="F58" t="s">
        <v>14</v>
      </c>
      <c r="G58">
        <v>1130</v>
      </c>
    </row>
    <row r="59" spans="1:7" x14ac:dyDescent="0.2">
      <c r="A59" t="s">
        <v>20</v>
      </c>
      <c r="B59">
        <v>96</v>
      </c>
      <c r="F59" t="s">
        <v>14</v>
      </c>
      <c r="G59">
        <v>782</v>
      </c>
    </row>
    <row r="60" spans="1:7" x14ac:dyDescent="0.2">
      <c r="A60" t="s">
        <v>20</v>
      </c>
      <c r="B60">
        <v>498</v>
      </c>
      <c r="F60" t="s">
        <v>14</v>
      </c>
      <c r="G60">
        <v>210</v>
      </c>
    </row>
    <row r="61" spans="1:7" x14ac:dyDescent="0.2">
      <c r="A61" t="s">
        <v>20</v>
      </c>
      <c r="B61">
        <v>180</v>
      </c>
      <c r="F61" t="s">
        <v>14</v>
      </c>
      <c r="G61">
        <v>136</v>
      </c>
    </row>
    <row r="62" spans="1:7" x14ac:dyDescent="0.2">
      <c r="A62" t="s">
        <v>20</v>
      </c>
      <c r="B62">
        <v>27</v>
      </c>
      <c r="F62" t="s">
        <v>14</v>
      </c>
      <c r="G62">
        <v>86</v>
      </c>
    </row>
    <row r="63" spans="1:7" x14ac:dyDescent="0.2">
      <c r="A63" t="s">
        <v>20</v>
      </c>
      <c r="B63">
        <v>2331</v>
      </c>
      <c r="F63" t="s">
        <v>14</v>
      </c>
      <c r="G63">
        <v>19</v>
      </c>
    </row>
    <row r="64" spans="1:7" x14ac:dyDescent="0.2">
      <c r="A64" t="s">
        <v>20</v>
      </c>
      <c r="B64">
        <v>113</v>
      </c>
      <c r="F64" t="s">
        <v>14</v>
      </c>
      <c r="G64">
        <v>886</v>
      </c>
    </row>
    <row r="65" spans="1:7" x14ac:dyDescent="0.2">
      <c r="A65" t="s">
        <v>20</v>
      </c>
      <c r="B65">
        <v>164</v>
      </c>
      <c r="F65" t="s">
        <v>14</v>
      </c>
      <c r="G65">
        <v>35</v>
      </c>
    </row>
    <row r="66" spans="1:7" x14ac:dyDescent="0.2">
      <c r="A66" t="s">
        <v>20</v>
      </c>
      <c r="B66">
        <v>164</v>
      </c>
      <c r="F66" t="s">
        <v>14</v>
      </c>
      <c r="G66">
        <v>24</v>
      </c>
    </row>
    <row r="67" spans="1:7" x14ac:dyDescent="0.2">
      <c r="A67" t="s">
        <v>20</v>
      </c>
      <c r="B67">
        <v>336</v>
      </c>
      <c r="F67" t="s">
        <v>14</v>
      </c>
      <c r="G67">
        <v>86</v>
      </c>
    </row>
    <row r="68" spans="1:7" x14ac:dyDescent="0.2">
      <c r="A68" t="s">
        <v>20</v>
      </c>
      <c r="B68">
        <v>1917</v>
      </c>
      <c r="F68" t="s">
        <v>14</v>
      </c>
      <c r="G68">
        <v>243</v>
      </c>
    </row>
    <row r="69" spans="1:7" x14ac:dyDescent="0.2">
      <c r="A69" t="s">
        <v>20</v>
      </c>
      <c r="B69">
        <v>95</v>
      </c>
      <c r="F69" t="s">
        <v>14</v>
      </c>
      <c r="G69">
        <v>65</v>
      </c>
    </row>
    <row r="70" spans="1:7" x14ac:dyDescent="0.2">
      <c r="A70" t="s">
        <v>20</v>
      </c>
      <c r="B70">
        <v>147</v>
      </c>
      <c r="F70" t="s">
        <v>14</v>
      </c>
      <c r="G70">
        <v>100</v>
      </c>
    </row>
    <row r="71" spans="1:7" x14ac:dyDescent="0.2">
      <c r="A71" t="s">
        <v>20</v>
      </c>
      <c r="B71">
        <v>86</v>
      </c>
      <c r="F71" t="s">
        <v>14</v>
      </c>
      <c r="G71">
        <v>168</v>
      </c>
    </row>
    <row r="72" spans="1:7" x14ac:dyDescent="0.2">
      <c r="A72" t="s">
        <v>20</v>
      </c>
      <c r="B72">
        <v>83</v>
      </c>
      <c r="F72" t="s">
        <v>14</v>
      </c>
      <c r="G72">
        <v>13</v>
      </c>
    </row>
    <row r="73" spans="1:7" x14ac:dyDescent="0.2">
      <c r="A73" t="s">
        <v>20</v>
      </c>
      <c r="B73">
        <v>676</v>
      </c>
      <c r="F73" t="s">
        <v>14</v>
      </c>
      <c r="G73">
        <v>1</v>
      </c>
    </row>
    <row r="74" spans="1:7" x14ac:dyDescent="0.2">
      <c r="A74" t="s">
        <v>20</v>
      </c>
      <c r="B74">
        <v>361</v>
      </c>
      <c r="F74" t="s">
        <v>14</v>
      </c>
      <c r="G74">
        <v>40</v>
      </c>
    </row>
    <row r="75" spans="1:7" x14ac:dyDescent="0.2">
      <c r="A75" t="s">
        <v>20</v>
      </c>
      <c r="B75">
        <v>131</v>
      </c>
      <c r="F75" t="s">
        <v>14</v>
      </c>
      <c r="G75">
        <v>226</v>
      </c>
    </row>
    <row r="76" spans="1:7" x14ac:dyDescent="0.2">
      <c r="A76" t="s">
        <v>20</v>
      </c>
      <c r="B76">
        <v>126</v>
      </c>
      <c r="F76" t="s">
        <v>14</v>
      </c>
      <c r="G76">
        <v>1625</v>
      </c>
    </row>
    <row r="77" spans="1:7" x14ac:dyDescent="0.2">
      <c r="A77" t="s">
        <v>20</v>
      </c>
      <c r="B77">
        <v>275</v>
      </c>
      <c r="F77" t="s">
        <v>14</v>
      </c>
      <c r="G77">
        <v>143</v>
      </c>
    </row>
    <row r="78" spans="1:7" x14ac:dyDescent="0.2">
      <c r="A78" t="s">
        <v>20</v>
      </c>
      <c r="B78">
        <v>67</v>
      </c>
      <c r="F78" t="s">
        <v>14</v>
      </c>
      <c r="G78">
        <v>934</v>
      </c>
    </row>
    <row r="79" spans="1:7" x14ac:dyDescent="0.2">
      <c r="A79" t="s">
        <v>20</v>
      </c>
      <c r="B79">
        <v>154</v>
      </c>
      <c r="F79" t="s">
        <v>14</v>
      </c>
      <c r="G79">
        <v>17</v>
      </c>
    </row>
    <row r="80" spans="1:7" x14ac:dyDescent="0.2">
      <c r="A80" t="s">
        <v>20</v>
      </c>
      <c r="B80">
        <v>1782</v>
      </c>
      <c r="F80" t="s">
        <v>14</v>
      </c>
      <c r="G80">
        <v>2179</v>
      </c>
    </row>
    <row r="81" spans="1:7" x14ac:dyDescent="0.2">
      <c r="A81" t="s">
        <v>20</v>
      </c>
      <c r="B81">
        <v>903</v>
      </c>
      <c r="F81" t="s">
        <v>14</v>
      </c>
      <c r="G81">
        <v>931</v>
      </c>
    </row>
    <row r="82" spans="1:7" x14ac:dyDescent="0.2">
      <c r="A82" t="s">
        <v>20</v>
      </c>
      <c r="B82">
        <v>94</v>
      </c>
      <c r="F82" t="s">
        <v>14</v>
      </c>
      <c r="G82">
        <v>92</v>
      </c>
    </row>
    <row r="83" spans="1:7" x14ac:dyDescent="0.2">
      <c r="A83" t="s">
        <v>20</v>
      </c>
      <c r="B83">
        <v>180</v>
      </c>
      <c r="F83" t="s">
        <v>14</v>
      </c>
      <c r="G83">
        <v>57</v>
      </c>
    </row>
    <row r="84" spans="1:7" x14ac:dyDescent="0.2">
      <c r="A84" t="s">
        <v>20</v>
      </c>
      <c r="B84">
        <v>533</v>
      </c>
      <c r="F84" t="s">
        <v>14</v>
      </c>
      <c r="G84">
        <v>41</v>
      </c>
    </row>
    <row r="85" spans="1:7" x14ac:dyDescent="0.2">
      <c r="A85" t="s">
        <v>20</v>
      </c>
      <c r="B85">
        <v>2443</v>
      </c>
      <c r="F85" t="s">
        <v>14</v>
      </c>
      <c r="G85">
        <v>1</v>
      </c>
    </row>
    <row r="86" spans="1:7" x14ac:dyDescent="0.2">
      <c r="A86" t="s">
        <v>20</v>
      </c>
      <c r="B86">
        <v>89</v>
      </c>
      <c r="F86" t="s">
        <v>14</v>
      </c>
      <c r="G86">
        <v>101</v>
      </c>
    </row>
    <row r="87" spans="1:7" x14ac:dyDescent="0.2">
      <c r="A87" t="s">
        <v>20</v>
      </c>
      <c r="B87">
        <v>159</v>
      </c>
      <c r="F87" t="s">
        <v>14</v>
      </c>
      <c r="G87">
        <v>1335</v>
      </c>
    </row>
    <row r="88" spans="1:7" x14ac:dyDescent="0.2">
      <c r="A88" t="s">
        <v>20</v>
      </c>
      <c r="B88">
        <v>50</v>
      </c>
      <c r="F88" t="s">
        <v>14</v>
      </c>
      <c r="G88">
        <v>15</v>
      </c>
    </row>
    <row r="89" spans="1:7" x14ac:dyDescent="0.2">
      <c r="A89" t="s">
        <v>20</v>
      </c>
      <c r="B89">
        <v>186</v>
      </c>
      <c r="F89" t="s">
        <v>14</v>
      </c>
      <c r="G89">
        <v>454</v>
      </c>
    </row>
    <row r="90" spans="1:7" x14ac:dyDescent="0.2">
      <c r="A90" t="s">
        <v>20</v>
      </c>
      <c r="B90">
        <v>1071</v>
      </c>
      <c r="F90" t="s">
        <v>14</v>
      </c>
      <c r="G90">
        <v>3182</v>
      </c>
    </row>
    <row r="91" spans="1:7" x14ac:dyDescent="0.2">
      <c r="A91" t="s">
        <v>20</v>
      </c>
      <c r="B91">
        <v>117</v>
      </c>
      <c r="F91" t="s">
        <v>14</v>
      </c>
      <c r="G91">
        <v>15</v>
      </c>
    </row>
    <row r="92" spans="1:7" x14ac:dyDescent="0.2">
      <c r="A92" t="s">
        <v>20</v>
      </c>
      <c r="B92">
        <v>70</v>
      </c>
      <c r="F92" t="s">
        <v>14</v>
      </c>
      <c r="G92">
        <v>133</v>
      </c>
    </row>
    <row r="93" spans="1:7" x14ac:dyDescent="0.2">
      <c r="A93" t="s">
        <v>20</v>
      </c>
      <c r="B93">
        <v>135</v>
      </c>
      <c r="F93" t="s">
        <v>14</v>
      </c>
      <c r="G93">
        <v>2062</v>
      </c>
    </row>
    <row r="94" spans="1:7" x14ac:dyDescent="0.2">
      <c r="A94" t="s">
        <v>20</v>
      </c>
      <c r="B94">
        <v>768</v>
      </c>
      <c r="F94" t="s">
        <v>14</v>
      </c>
      <c r="G94">
        <v>29</v>
      </c>
    </row>
    <row r="95" spans="1:7" x14ac:dyDescent="0.2">
      <c r="A95" t="s">
        <v>20</v>
      </c>
      <c r="B95">
        <v>199</v>
      </c>
      <c r="F95" t="s">
        <v>14</v>
      </c>
      <c r="G95">
        <v>132</v>
      </c>
    </row>
    <row r="96" spans="1:7" x14ac:dyDescent="0.2">
      <c r="A96" t="s">
        <v>20</v>
      </c>
      <c r="B96">
        <v>107</v>
      </c>
      <c r="F96" t="s">
        <v>14</v>
      </c>
      <c r="G96">
        <v>137</v>
      </c>
    </row>
    <row r="97" spans="1:7" x14ac:dyDescent="0.2">
      <c r="A97" t="s">
        <v>20</v>
      </c>
      <c r="B97">
        <v>195</v>
      </c>
      <c r="F97" t="s">
        <v>14</v>
      </c>
      <c r="G97">
        <v>908</v>
      </c>
    </row>
    <row r="98" spans="1:7" x14ac:dyDescent="0.2">
      <c r="A98" t="s">
        <v>20</v>
      </c>
      <c r="B98">
        <v>3376</v>
      </c>
      <c r="F98" t="s">
        <v>14</v>
      </c>
      <c r="G98">
        <v>10</v>
      </c>
    </row>
    <row r="99" spans="1:7" x14ac:dyDescent="0.2">
      <c r="A99" t="s">
        <v>20</v>
      </c>
      <c r="B99">
        <v>41</v>
      </c>
      <c r="F99" t="s">
        <v>14</v>
      </c>
      <c r="G99">
        <v>1910</v>
      </c>
    </row>
    <row r="100" spans="1:7" x14ac:dyDescent="0.2">
      <c r="A100" t="s">
        <v>20</v>
      </c>
      <c r="B100">
        <v>1821</v>
      </c>
      <c r="F100" t="s">
        <v>14</v>
      </c>
      <c r="G100">
        <v>38</v>
      </c>
    </row>
    <row r="101" spans="1:7" x14ac:dyDescent="0.2">
      <c r="A101" t="s">
        <v>20</v>
      </c>
      <c r="B101">
        <v>164</v>
      </c>
      <c r="F101" t="s">
        <v>14</v>
      </c>
      <c r="G101">
        <v>104</v>
      </c>
    </row>
    <row r="102" spans="1:7" x14ac:dyDescent="0.2">
      <c r="A102" t="s">
        <v>20</v>
      </c>
      <c r="B102">
        <v>157</v>
      </c>
      <c r="F102" t="s">
        <v>14</v>
      </c>
      <c r="G102">
        <v>49</v>
      </c>
    </row>
    <row r="103" spans="1:7" x14ac:dyDescent="0.2">
      <c r="A103" t="s">
        <v>20</v>
      </c>
      <c r="B103">
        <v>246</v>
      </c>
      <c r="F103" t="s">
        <v>14</v>
      </c>
      <c r="G103">
        <v>1</v>
      </c>
    </row>
    <row r="104" spans="1:7" x14ac:dyDescent="0.2">
      <c r="A104" t="s">
        <v>20</v>
      </c>
      <c r="B104">
        <v>1396</v>
      </c>
      <c r="F104" t="s">
        <v>14</v>
      </c>
      <c r="G104">
        <v>245</v>
      </c>
    </row>
    <row r="105" spans="1:7" x14ac:dyDescent="0.2">
      <c r="A105" t="s">
        <v>20</v>
      </c>
      <c r="B105">
        <v>2506</v>
      </c>
      <c r="F105" t="s">
        <v>14</v>
      </c>
      <c r="G105">
        <v>32</v>
      </c>
    </row>
    <row r="106" spans="1:7" x14ac:dyDescent="0.2">
      <c r="A106" t="s">
        <v>20</v>
      </c>
      <c r="B106">
        <v>244</v>
      </c>
      <c r="F106" t="s">
        <v>14</v>
      </c>
      <c r="G106">
        <v>7</v>
      </c>
    </row>
    <row r="107" spans="1:7" x14ac:dyDescent="0.2">
      <c r="A107" t="s">
        <v>20</v>
      </c>
      <c r="B107">
        <v>146</v>
      </c>
      <c r="F107" t="s">
        <v>14</v>
      </c>
      <c r="G107">
        <v>803</v>
      </c>
    </row>
    <row r="108" spans="1:7" x14ac:dyDescent="0.2">
      <c r="A108" t="s">
        <v>20</v>
      </c>
      <c r="B108">
        <v>1267</v>
      </c>
      <c r="F108" t="s">
        <v>14</v>
      </c>
      <c r="G108">
        <v>16</v>
      </c>
    </row>
    <row r="109" spans="1:7" x14ac:dyDescent="0.2">
      <c r="A109" t="s">
        <v>20</v>
      </c>
      <c r="B109">
        <v>1561</v>
      </c>
      <c r="F109" t="s">
        <v>14</v>
      </c>
      <c r="G109">
        <v>31</v>
      </c>
    </row>
    <row r="110" spans="1:7" x14ac:dyDescent="0.2">
      <c r="A110" t="s">
        <v>20</v>
      </c>
      <c r="B110">
        <v>48</v>
      </c>
      <c r="F110" t="s">
        <v>14</v>
      </c>
      <c r="G110">
        <v>108</v>
      </c>
    </row>
    <row r="111" spans="1:7" x14ac:dyDescent="0.2">
      <c r="A111" t="s">
        <v>20</v>
      </c>
      <c r="B111">
        <v>2739</v>
      </c>
      <c r="F111" t="s">
        <v>14</v>
      </c>
      <c r="G111">
        <v>30</v>
      </c>
    </row>
    <row r="112" spans="1:7" x14ac:dyDescent="0.2">
      <c r="A112" t="s">
        <v>20</v>
      </c>
      <c r="B112">
        <v>3537</v>
      </c>
      <c r="F112" t="s">
        <v>14</v>
      </c>
      <c r="G112">
        <v>17</v>
      </c>
    </row>
    <row r="113" spans="1:7" x14ac:dyDescent="0.2">
      <c r="A113" t="s">
        <v>20</v>
      </c>
      <c r="B113">
        <v>2107</v>
      </c>
      <c r="F113" t="s">
        <v>14</v>
      </c>
      <c r="G113">
        <v>80</v>
      </c>
    </row>
    <row r="114" spans="1:7" x14ac:dyDescent="0.2">
      <c r="A114" t="s">
        <v>20</v>
      </c>
      <c r="B114">
        <v>3318</v>
      </c>
      <c r="F114" t="s">
        <v>14</v>
      </c>
      <c r="G114">
        <v>2468</v>
      </c>
    </row>
    <row r="115" spans="1:7" x14ac:dyDescent="0.2">
      <c r="A115" t="s">
        <v>20</v>
      </c>
      <c r="B115">
        <v>340</v>
      </c>
      <c r="F115" t="s">
        <v>14</v>
      </c>
      <c r="G115">
        <v>26</v>
      </c>
    </row>
    <row r="116" spans="1:7" x14ac:dyDescent="0.2">
      <c r="A116" t="s">
        <v>20</v>
      </c>
      <c r="B116">
        <v>1442</v>
      </c>
      <c r="F116" t="s">
        <v>14</v>
      </c>
      <c r="G116">
        <v>73</v>
      </c>
    </row>
    <row r="117" spans="1:7" x14ac:dyDescent="0.2">
      <c r="A117" t="s">
        <v>20</v>
      </c>
      <c r="B117">
        <v>126</v>
      </c>
      <c r="F117" t="s">
        <v>14</v>
      </c>
      <c r="G117">
        <v>128</v>
      </c>
    </row>
    <row r="118" spans="1:7" x14ac:dyDescent="0.2">
      <c r="A118" t="s">
        <v>20</v>
      </c>
      <c r="B118">
        <v>524</v>
      </c>
      <c r="F118" t="s">
        <v>14</v>
      </c>
      <c r="G118">
        <v>33</v>
      </c>
    </row>
    <row r="119" spans="1:7" x14ac:dyDescent="0.2">
      <c r="A119" t="s">
        <v>20</v>
      </c>
      <c r="B119">
        <v>1989</v>
      </c>
      <c r="F119" t="s">
        <v>14</v>
      </c>
      <c r="G119">
        <v>1072</v>
      </c>
    </row>
    <row r="120" spans="1:7" x14ac:dyDescent="0.2">
      <c r="A120" t="s">
        <v>20</v>
      </c>
      <c r="B120">
        <v>157</v>
      </c>
      <c r="F120" t="s">
        <v>14</v>
      </c>
      <c r="G120">
        <v>393</v>
      </c>
    </row>
    <row r="121" spans="1:7" x14ac:dyDescent="0.2">
      <c r="A121" t="s">
        <v>20</v>
      </c>
      <c r="B121">
        <v>4498</v>
      </c>
      <c r="F121" t="s">
        <v>14</v>
      </c>
      <c r="G121">
        <v>1257</v>
      </c>
    </row>
    <row r="122" spans="1:7" x14ac:dyDescent="0.2">
      <c r="A122" t="s">
        <v>20</v>
      </c>
      <c r="B122">
        <v>80</v>
      </c>
      <c r="F122" t="s">
        <v>14</v>
      </c>
      <c r="G122">
        <v>328</v>
      </c>
    </row>
    <row r="123" spans="1:7" x14ac:dyDescent="0.2">
      <c r="A123" t="s">
        <v>20</v>
      </c>
      <c r="B123">
        <v>43</v>
      </c>
      <c r="F123" t="s">
        <v>14</v>
      </c>
      <c r="G123">
        <v>147</v>
      </c>
    </row>
    <row r="124" spans="1:7" x14ac:dyDescent="0.2">
      <c r="A124" t="s">
        <v>20</v>
      </c>
      <c r="B124">
        <v>2053</v>
      </c>
      <c r="F124" t="s">
        <v>14</v>
      </c>
      <c r="G124">
        <v>830</v>
      </c>
    </row>
    <row r="125" spans="1:7" x14ac:dyDescent="0.2">
      <c r="A125" t="s">
        <v>20</v>
      </c>
      <c r="B125">
        <v>168</v>
      </c>
      <c r="F125" t="s">
        <v>14</v>
      </c>
      <c r="G125">
        <v>331</v>
      </c>
    </row>
    <row r="126" spans="1:7" x14ac:dyDescent="0.2">
      <c r="A126" t="s">
        <v>20</v>
      </c>
      <c r="B126">
        <v>4289</v>
      </c>
      <c r="F126" t="s">
        <v>14</v>
      </c>
      <c r="G126">
        <v>25</v>
      </c>
    </row>
    <row r="127" spans="1:7" x14ac:dyDescent="0.2">
      <c r="A127" t="s">
        <v>20</v>
      </c>
      <c r="B127">
        <v>165</v>
      </c>
      <c r="F127" t="s">
        <v>14</v>
      </c>
      <c r="G127">
        <v>3483</v>
      </c>
    </row>
    <row r="128" spans="1:7" x14ac:dyDescent="0.2">
      <c r="A128" t="s">
        <v>20</v>
      </c>
      <c r="B128">
        <v>1815</v>
      </c>
      <c r="F128" t="s">
        <v>14</v>
      </c>
      <c r="G128">
        <v>923</v>
      </c>
    </row>
    <row r="129" spans="1:7" x14ac:dyDescent="0.2">
      <c r="A129" t="s">
        <v>20</v>
      </c>
      <c r="B129">
        <v>397</v>
      </c>
      <c r="F129" t="s">
        <v>14</v>
      </c>
      <c r="G129">
        <v>1</v>
      </c>
    </row>
    <row r="130" spans="1:7" x14ac:dyDescent="0.2">
      <c r="A130" t="s">
        <v>20</v>
      </c>
      <c r="B130">
        <v>1539</v>
      </c>
      <c r="F130" t="s">
        <v>14</v>
      </c>
      <c r="G130">
        <v>33</v>
      </c>
    </row>
    <row r="131" spans="1:7" x14ac:dyDescent="0.2">
      <c r="A131" t="s">
        <v>20</v>
      </c>
      <c r="B131">
        <v>138</v>
      </c>
      <c r="F131" t="s">
        <v>14</v>
      </c>
      <c r="G131">
        <v>40</v>
      </c>
    </row>
    <row r="132" spans="1:7" x14ac:dyDescent="0.2">
      <c r="A132" t="s">
        <v>20</v>
      </c>
      <c r="B132">
        <v>3594</v>
      </c>
      <c r="F132" t="s">
        <v>14</v>
      </c>
      <c r="G132">
        <v>23</v>
      </c>
    </row>
    <row r="133" spans="1:7" x14ac:dyDescent="0.2">
      <c r="A133" t="s">
        <v>20</v>
      </c>
      <c r="B133">
        <v>5880</v>
      </c>
      <c r="F133" t="s">
        <v>14</v>
      </c>
      <c r="G133">
        <v>75</v>
      </c>
    </row>
    <row r="134" spans="1:7" x14ac:dyDescent="0.2">
      <c r="A134" t="s">
        <v>20</v>
      </c>
      <c r="B134">
        <v>112</v>
      </c>
      <c r="F134" t="s">
        <v>14</v>
      </c>
      <c r="G134">
        <v>2176</v>
      </c>
    </row>
    <row r="135" spans="1:7" x14ac:dyDescent="0.2">
      <c r="A135" t="s">
        <v>20</v>
      </c>
      <c r="B135">
        <v>943</v>
      </c>
      <c r="F135" t="s">
        <v>14</v>
      </c>
      <c r="G135">
        <v>441</v>
      </c>
    </row>
    <row r="136" spans="1:7" x14ac:dyDescent="0.2">
      <c r="A136" t="s">
        <v>20</v>
      </c>
      <c r="B136">
        <v>2468</v>
      </c>
      <c r="F136" t="s">
        <v>14</v>
      </c>
      <c r="G136">
        <v>25</v>
      </c>
    </row>
    <row r="137" spans="1:7" x14ac:dyDescent="0.2">
      <c r="A137" t="s">
        <v>20</v>
      </c>
      <c r="B137">
        <v>2551</v>
      </c>
      <c r="F137" t="s">
        <v>14</v>
      </c>
      <c r="G137">
        <v>127</v>
      </c>
    </row>
    <row r="138" spans="1:7" x14ac:dyDescent="0.2">
      <c r="A138" t="s">
        <v>20</v>
      </c>
      <c r="B138">
        <v>101</v>
      </c>
      <c r="F138" t="s">
        <v>14</v>
      </c>
      <c r="G138">
        <v>355</v>
      </c>
    </row>
    <row r="139" spans="1:7" x14ac:dyDescent="0.2">
      <c r="A139" t="s">
        <v>20</v>
      </c>
      <c r="B139">
        <v>92</v>
      </c>
      <c r="F139" t="s">
        <v>14</v>
      </c>
      <c r="G139">
        <v>44</v>
      </c>
    </row>
    <row r="140" spans="1:7" x14ac:dyDescent="0.2">
      <c r="A140" t="s">
        <v>20</v>
      </c>
      <c r="B140">
        <v>62</v>
      </c>
      <c r="F140" t="s">
        <v>14</v>
      </c>
      <c r="G140">
        <v>67</v>
      </c>
    </row>
    <row r="141" spans="1:7" x14ac:dyDescent="0.2">
      <c r="A141" t="s">
        <v>20</v>
      </c>
      <c r="B141">
        <v>149</v>
      </c>
      <c r="F141" t="s">
        <v>14</v>
      </c>
      <c r="G141">
        <v>1068</v>
      </c>
    </row>
    <row r="142" spans="1:7" x14ac:dyDescent="0.2">
      <c r="A142" t="s">
        <v>20</v>
      </c>
      <c r="B142">
        <v>329</v>
      </c>
      <c r="F142" t="s">
        <v>14</v>
      </c>
      <c r="G142">
        <v>424</v>
      </c>
    </row>
    <row r="143" spans="1:7" x14ac:dyDescent="0.2">
      <c r="A143" t="s">
        <v>20</v>
      </c>
      <c r="B143">
        <v>97</v>
      </c>
      <c r="F143" t="s">
        <v>14</v>
      </c>
      <c r="G143">
        <v>151</v>
      </c>
    </row>
    <row r="144" spans="1:7" x14ac:dyDescent="0.2">
      <c r="A144" t="s">
        <v>20</v>
      </c>
      <c r="B144">
        <v>1784</v>
      </c>
      <c r="F144" t="s">
        <v>14</v>
      </c>
      <c r="G144">
        <v>1608</v>
      </c>
    </row>
    <row r="145" spans="1:7" x14ac:dyDescent="0.2">
      <c r="A145" t="s">
        <v>20</v>
      </c>
      <c r="B145">
        <v>1684</v>
      </c>
      <c r="F145" t="s">
        <v>14</v>
      </c>
      <c r="G145">
        <v>941</v>
      </c>
    </row>
    <row r="146" spans="1:7" x14ac:dyDescent="0.2">
      <c r="A146" t="s">
        <v>20</v>
      </c>
      <c r="B146">
        <v>250</v>
      </c>
      <c r="F146" t="s">
        <v>14</v>
      </c>
      <c r="G146">
        <v>1</v>
      </c>
    </row>
    <row r="147" spans="1:7" x14ac:dyDescent="0.2">
      <c r="A147" t="s">
        <v>20</v>
      </c>
      <c r="B147">
        <v>238</v>
      </c>
      <c r="F147" t="s">
        <v>14</v>
      </c>
      <c r="G147">
        <v>40</v>
      </c>
    </row>
    <row r="148" spans="1:7" x14ac:dyDescent="0.2">
      <c r="A148" t="s">
        <v>20</v>
      </c>
      <c r="B148">
        <v>53</v>
      </c>
      <c r="F148" t="s">
        <v>14</v>
      </c>
      <c r="G148">
        <v>3015</v>
      </c>
    </row>
    <row r="149" spans="1:7" x14ac:dyDescent="0.2">
      <c r="A149" t="s">
        <v>20</v>
      </c>
      <c r="B149">
        <v>214</v>
      </c>
      <c r="F149" t="s">
        <v>14</v>
      </c>
      <c r="G149">
        <v>435</v>
      </c>
    </row>
    <row r="150" spans="1:7" x14ac:dyDescent="0.2">
      <c r="A150" t="s">
        <v>20</v>
      </c>
      <c r="B150">
        <v>222</v>
      </c>
      <c r="F150" t="s">
        <v>14</v>
      </c>
      <c r="G150">
        <v>714</v>
      </c>
    </row>
    <row r="151" spans="1:7" x14ac:dyDescent="0.2">
      <c r="A151" t="s">
        <v>20</v>
      </c>
      <c r="B151">
        <v>1884</v>
      </c>
      <c r="F151" t="s">
        <v>14</v>
      </c>
      <c r="G151">
        <v>5497</v>
      </c>
    </row>
    <row r="152" spans="1:7" x14ac:dyDescent="0.2">
      <c r="A152" t="s">
        <v>20</v>
      </c>
      <c r="B152">
        <v>218</v>
      </c>
      <c r="F152" t="s">
        <v>14</v>
      </c>
      <c r="G152">
        <v>418</v>
      </c>
    </row>
    <row r="153" spans="1:7" x14ac:dyDescent="0.2">
      <c r="A153" t="s">
        <v>20</v>
      </c>
      <c r="B153">
        <v>6465</v>
      </c>
      <c r="F153" t="s">
        <v>14</v>
      </c>
      <c r="G153">
        <v>1439</v>
      </c>
    </row>
    <row r="154" spans="1:7" x14ac:dyDescent="0.2">
      <c r="A154" t="s">
        <v>20</v>
      </c>
      <c r="B154">
        <v>59</v>
      </c>
      <c r="F154" t="s">
        <v>14</v>
      </c>
      <c r="G154">
        <v>15</v>
      </c>
    </row>
    <row r="155" spans="1:7" x14ac:dyDescent="0.2">
      <c r="A155" t="s">
        <v>20</v>
      </c>
      <c r="B155">
        <v>88</v>
      </c>
      <c r="F155" t="s">
        <v>14</v>
      </c>
      <c r="G155">
        <v>1999</v>
      </c>
    </row>
    <row r="156" spans="1:7" x14ac:dyDescent="0.2">
      <c r="A156" t="s">
        <v>20</v>
      </c>
      <c r="B156">
        <v>1697</v>
      </c>
      <c r="F156" t="s">
        <v>14</v>
      </c>
      <c r="G156">
        <v>118</v>
      </c>
    </row>
    <row r="157" spans="1:7" x14ac:dyDescent="0.2">
      <c r="A157" t="s">
        <v>20</v>
      </c>
      <c r="B157">
        <v>92</v>
      </c>
      <c r="F157" t="s">
        <v>14</v>
      </c>
      <c r="G157">
        <v>162</v>
      </c>
    </row>
    <row r="158" spans="1:7" x14ac:dyDescent="0.2">
      <c r="A158" t="s">
        <v>20</v>
      </c>
      <c r="B158">
        <v>186</v>
      </c>
      <c r="F158" t="s">
        <v>14</v>
      </c>
      <c r="G158">
        <v>83</v>
      </c>
    </row>
    <row r="159" spans="1:7" x14ac:dyDescent="0.2">
      <c r="A159" t="s">
        <v>20</v>
      </c>
      <c r="B159">
        <v>138</v>
      </c>
      <c r="F159" t="s">
        <v>14</v>
      </c>
      <c r="G159">
        <v>747</v>
      </c>
    </row>
    <row r="160" spans="1:7" x14ac:dyDescent="0.2">
      <c r="A160" t="s">
        <v>20</v>
      </c>
      <c r="B160">
        <v>261</v>
      </c>
      <c r="F160" t="s">
        <v>14</v>
      </c>
      <c r="G160">
        <v>84</v>
      </c>
    </row>
    <row r="161" spans="1:7" x14ac:dyDescent="0.2">
      <c r="A161" t="s">
        <v>20</v>
      </c>
      <c r="B161">
        <v>107</v>
      </c>
      <c r="F161" t="s">
        <v>14</v>
      </c>
      <c r="G161">
        <v>91</v>
      </c>
    </row>
    <row r="162" spans="1:7" x14ac:dyDescent="0.2">
      <c r="A162" t="s">
        <v>20</v>
      </c>
      <c r="B162">
        <v>199</v>
      </c>
      <c r="F162" t="s">
        <v>14</v>
      </c>
      <c r="G162">
        <v>792</v>
      </c>
    </row>
    <row r="163" spans="1:7" x14ac:dyDescent="0.2">
      <c r="A163" t="s">
        <v>20</v>
      </c>
      <c r="B163">
        <v>5512</v>
      </c>
      <c r="F163" t="s">
        <v>14</v>
      </c>
      <c r="G163">
        <v>32</v>
      </c>
    </row>
    <row r="164" spans="1:7" x14ac:dyDescent="0.2">
      <c r="A164" t="s">
        <v>20</v>
      </c>
      <c r="B164">
        <v>86</v>
      </c>
      <c r="F164" t="s">
        <v>14</v>
      </c>
      <c r="G164">
        <v>186</v>
      </c>
    </row>
    <row r="165" spans="1:7" x14ac:dyDescent="0.2">
      <c r="A165" t="s">
        <v>20</v>
      </c>
      <c r="B165">
        <v>2768</v>
      </c>
      <c r="F165" t="s">
        <v>14</v>
      </c>
      <c r="G165">
        <v>605</v>
      </c>
    </row>
    <row r="166" spans="1:7" x14ac:dyDescent="0.2">
      <c r="A166" t="s">
        <v>20</v>
      </c>
      <c r="B166">
        <v>48</v>
      </c>
      <c r="F166" t="s">
        <v>14</v>
      </c>
      <c r="G166">
        <v>1</v>
      </c>
    </row>
    <row r="167" spans="1:7" x14ac:dyDescent="0.2">
      <c r="A167" t="s">
        <v>20</v>
      </c>
      <c r="B167">
        <v>87</v>
      </c>
      <c r="F167" t="s">
        <v>14</v>
      </c>
      <c r="G167">
        <v>31</v>
      </c>
    </row>
    <row r="168" spans="1:7" x14ac:dyDescent="0.2">
      <c r="A168" t="s">
        <v>20</v>
      </c>
      <c r="B168">
        <v>1894</v>
      </c>
      <c r="F168" t="s">
        <v>14</v>
      </c>
      <c r="G168">
        <v>1181</v>
      </c>
    </row>
    <row r="169" spans="1:7" x14ac:dyDescent="0.2">
      <c r="A169" t="s">
        <v>20</v>
      </c>
      <c r="B169">
        <v>282</v>
      </c>
      <c r="F169" t="s">
        <v>14</v>
      </c>
      <c r="G169">
        <v>39</v>
      </c>
    </row>
    <row r="170" spans="1:7" x14ac:dyDescent="0.2">
      <c r="A170" t="s">
        <v>20</v>
      </c>
      <c r="B170">
        <v>116</v>
      </c>
      <c r="F170" t="s">
        <v>14</v>
      </c>
      <c r="G170">
        <v>46</v>
      </c>
    </row>
    <row r="171" spans="1:7" x14ac:dyDescent="0.2">
      <c r="A171" t="s">
        <v>20</v>
      </c>
      <c r="B171">
        <v>83</v>
      </c>
      <c r="F171" t="s">
        <v>14</v>
      </c>
      <c r="G171">
        <v>105</v>
      </c>
    </row>
    <row r="172" spans="1:7" x14ac:dyDescent="0.2">
      <c r="A172" t="s">
        <v>20</v>
      </c>
      <c r="B172">
        <v>91</v>
      </c>
      <c r="F172" t="s">
        <v>14</v>
      </c>
      <c r="G172">
        <v>535</v>
      </c>
    </row>
    <row r="173" spans="1:7" x14ac:dyDescent="0.2">
      <c r="A173" t="s">
        <v>20</v>
      </c>
      <c r="B173">
        <v>546</v>
      </c>
      <c r="F173" t="s">
        <v>14</v>
      </c>
      <c r="G173">
        <v>16</v>
      </c>
    </row>
    <row r="174" spans="1:7" x14ac:dyDescent="0.2">
      <c r="A174" t="s">
        <v>20</v>
      </c>
      <c r="B174">
        <v>393</v>
      </c>
      <c r="F174" t="s">
        <v>14</v>
      </c>
      <c r="G174">
        <v>575</v>
      </c>
    </row>
    <row r="175" spans="1:7" x14ac:dyDescent="0.2">
      <c r="A175" t="s">
        <v>20</v>
      </c>
      <c r="B175">
        <v>133</v>
      </c>
      <c r="F175" t="s">
        <v>14</v>
      </c>
      <c r="G175">
        <v>1120</v>
      </c>
    </row>
    <row r="176" spans="1:7" x14ac:dyDescent="0.2">
      <c r="A176" t="s">
        <v>20</v>
      </c>
      <c r="B176">
        <v>254</v>
      </c>
      <c r="F176" t="s">
        <v>14</v>
      </c>
      <c r="G176">
        <v>113</v>
      </c>
    </row>
    <row r="177" spans="1:7" x14ac:dyDescent="0.2">
      <c r="A177" t="s">
        <v>20</v>
      </c>
      <c r="B177">
        <v>176</v>
      </c>
      <c r="F177" t="s">
        <v>14</v>
      </c>
      <c r="G177">
        <v>1538</v>
      </c>
    </row>
    <row r="178" spans="1:7" x14ac:dyDescent="0.2">
      <c r="A178" t="s">
        <v>20</v>
      </c>
      <c r="B178">
        <v>337</v>
      </c>
      <c r="F178" t="s">
        <v>14</v>
      </c>
      <c r="G178">
        <v>9</v>
      </c>
    </row>
    <row r="179" spans="1:7" x14ac:dyDescent="0.2">
      <c r="A179" t="s">
        <v>20</v>
      </c>
      <c r="B179">
        <v>107</v>
      </c>
      <c r="F179" t="s">
        <v>14</v>
      </c>
      <c r="G179">
        <v>554</v>
      </c>
    </row>
    <row r="180" spans="1:7" x14ac:dyDescent="0.2">
      <c r="A180" t="s">
        <v>20</v>
      </c>
      <c r="B180">
        <v>183</v>
      </c>
      <c r="F180" t="s">
        <v>14</v>
      </c>
      <c r="G180">
        <v>648</v>
      </c>
    </row>
    <row r="181" spans="1:7" x14ac:dyDescent="0.2">
      <c r="A181" t="s">
        <v>20</v>
      </c>
      <c r="B181">
        <v>72</v>
      </c>
      <c r="F181" t="s">
        <v>14</v>
      </c>
      <c r="G181">
        <v>21</v>
      </c>
    </row>
    <row r="182" spans="1:7" x14ac:dyDescent="0.2">
      <c r="A182" t="s">
        <v>20</v>
      </c>
      <c r="B182">
        <v>295</v>
      </c>
      <c r="F182" t="s">
        <v>14</v>
      </c>
      <c r="G182">
        <v>54</v>
      </c>
    </row>
    <row r="183" spans="1:7" x14ac:dyDescent="0.2">
      <c r="A183" t="s">
        <v>20</v>
      </c>
      <c r="B183">
        <v>142</v>
      </c>
      <c r="F183" t="s">
        <v>14</v>
      </c>
      <c r="G183">
        <v>120</v>
      </c>
    </row>
    <row r="184" spans="1:7" x14ac:dyDescent="0.2">
      <c r="A184" t="s">
        <v>20</v>
      </c>
      <c r="B184">
        <v>85</v>
      </c>
      <c r="F184" t="s">
        <v>14</v>
      </c>
      <c r="G184">
        <v>579</v>
      </c>
    </row>
    <row r="185" spans="1:7" x14ac:dyDescent="0.2">
      <c r="A185" t="s">
        <v>20</v>
      </c>
      <c r="B185">
        <v>659</v>
      </c>
      <c r="F185" t="s">
        <v>14</v>
      </c>
      <c r="G185">
        <v>2072</v>
      </c>
    </row>
    <row r="186" spans="1:7" x14ac:dyDescent="0.2">
      <c r="A186" t="s">
        <v>20</v>
      </c>
      <c r="B186">
        <v>121</v>
      </c>
      <c r="F186" t="s">
        <v>14</v>
      </c>
      <c r="G186">
        <v>0</v>
      </c>
    </row>
    <row r="187" spans="1:7" x14ac:dyDescent="0.2">
      <c r="A187" t="s">
        <v>20</v>
      </c>
      <c r="B187">
        <v>3742</v>
      </c>
      <c r="F187" t="s">
        <v>14</v>
      </c>
      <c r="G187">
        <v>1796</v>
      </c>
    </row>
    <row r="188" spans="1:7" x14ac:dyDescent="0.2">
      <c r="A188" t="s">
        <v>20</v>
      </c>
      <c r="B188">
        <v>223</v>
      </c>
      <c r="F188" t="s">
        <v>14</v>
      </c>
      <c r="G188">
        <v>62</v>
      </c>
    </row>
    <row r="189" spans="1:7" x14ac:dyDescent="0.2">
      <c r="A189" t="s">
        <v>20</v>
      </c>
      <c r="B189">
        <v>133</v>
      </c>
      <c r="F189" t="s">
        <v>14</v>
      </c>
      <c r="G189">
        <v>347</v>
      </c>
    </row>
    <row r="190" spans="1:7" x14ac:dyDescent="0.2">
      <c r="A190" t="s">
        <v>20</v>
      </c>
      <c r="B190">
        <v>5168</v>
      </c>
      <c r="F190" t="s">
        <v>14</v>
      </c>
      <c r="G190">
        <v>19</v>
      </c>
    </row>
    <row r="191" spans="1:7" x14ac:dyDescent="0.2">
      <c r="A191" t="s">
        <v>20</v>
      </c>
      <c r="B191">
        <v>307</v>
      </c>
      <c r="F191" t="s">
        <v>14</v>
      </c>
      <c r="G191">
        <v>1258</v>
      </c>
    </row>
    <row r="192" spans="1:7" x14ac:dyDescent="0.2">
      <c r="A192" t="s">
        <v>20</v>
      </c>
      <c r="B192">
        <v>2441</v>
      </c>
      <c r="F192" t="s">
        <v>14</v>
      </c>
      <c r="G192">
        <v>362</v>
      </c>
    </row>
    <row r="193" spans="1:7" x14ac:dyDescent="0.2">
      <c r="A193" t="s">
        <v>20</v>
      </c>
      <c r="B193">
        <v>1385</v>
      </c>
      <c r="F193" t="s">
        <v>14</v>
      </c>
      <c r="G193">
        <v>133</v>
      </c>
    </row>
    <row r="194" spans="1:7" x14ac:dyDescent="0.2">
      <c r="A194" t="s">
        <v>20</v>
      </c>
      <c r="B194">
        <v>190</v>
      </c>
      <c r="F194" t="s">
        <v>14</v>
      </c>
      <c r="G194">
        <v>846</v>
      </c>
    </row>
    <row r="195" spans="1:7" x14ac:dyDescent="0.2">
      <c r="A195" t="s">
        <v>20</v>
      </c>
      <c r="B195">
        <v>470</v>
      </c>
      <c r="F195" t="s">
        <v>14</v>
      </c>
      <c r="G195">
        <v>10</v>
      </c>
    </row>
    <row r="196" spans="1:7" x14ac:dyDescent="0.2">
      <c r="A196" t="s">
        <v>20</v>
      </c>
      <c r="B196">
        <v>253</v>
      </c>
      <c r="F196" t="s">
        <v>14</v>
      </c>
      <c r="G196">
        <v>191</v>
      </c>
    </row>
    <row r="197" spans="1:7" x14ac:dyDescent="0.2">
      <c r="A197" t="s">
        <v>20</v>
      </c>
      <c r="B197">
        <v>1113</v>
      </c>
      <c r="F197" t="s">
        <v>14</v>
      </c>
      <c r="G197">
        <v>1979</v>
      </c>
    </row>
    <row r="198" spans="1:7" x14ac:dyDescent="0.2">
      <c r="A198" t="s">
        <v>20</v>
      </c>
      <c r="B198">
        <v>2283</v>
      </c>
      <c r="F198" t="s">
        <v>14</v>
      </c>
      <c r="G198">
        <v>63</v>
      </c>
    </row>
    <row r="199" spans="1:7" x14ac:dyDescent="0.2">
      <c r="A199" t="s">
        <v>20</v>
      </c>
      <c r="B199">
        <v>1095</v>
      </c>
      <c r="F199" t="s">
        <v>14</v>
      </c>
      <c r="G199">
        <v>6080</v>
      </c>
    </row>
    <row r="200" spans="1:7" x14ac:dyDescent="0.2">
      <c r="A200" t="s">
        <v>20</v>
      </c>
      <c r="B200">
        <v>1690</v>
      </c>
      <c r="F200" t="s">
        <v>14</v>
      </c>
      <c r="G200">
        <v>80</v>
      </c>
    </row>
    <row r="201" spans="1:7" x14ac:dyDescent="0.2">
      <c r="A201" t="s">
        <v>20</v>
      </c>
      <c r="B201">
        <v>191</v>
      </c>
      <c r="F201" t="s">
        <v>14</v>
      </c>
      <c r="G201">
        <v>9</v>
      </c>
    </row>
    <row r="202" spans="1:7" x14ac:dyDescent="0.2">
      <c r="A202" t="s">
        <v>20</v>
      </c>
      <c r="B202">
        <v>2013</v>
      </c>
      <c r="F202" t="s">
        <v>14</v>
      </c>
      <c r="G202">
        <v>1784</v>
      </c>
    </row>
    <row r="203" spans="1:7" x14ac:dyDescent="0.2">
      <c r="A203" t="s">
        <v>20</v>
      </c>
      <c r="B203">
        <v>1703</v>
      </c>
      <c r="F203" t="s">
        <v>14</v>
      </c>
      <c r="G203">
        <v>243</v>
      </c>
    </row>
    <row r="204" spans="1:7" x14ac:dyDescent="0.2">
      <c r="A204" t="s">
        <v>20</v>
      </c>
      <c r="B204">
        <v>80</v>
      </c>
      <c r="F204" t="s">
        <v>14</v>
      </c>
      <c r="G204">
        <v>1296</v>
      </c>
    </row>
    <row r="205" spans="1:7" x14ac:dyDescent="0.2">
      <c r="A205" t="s">
        <v>20</v>
      </c>
      <c r="B205">
        <v>41</v>
      </c>
      <c r="F205" t="s">
        <v>14</v>
      </c>
      <c r="G205">
        <v>77</v>
      </c>
    </row>
    <row r="206" spans="1:7" x14ac:dyDescent="0.2">
      <c r="A206" t="s">
        <v>20</v>
      </c>
      <c r="B206">
        <v>187</v>
      </c>
      <c r="F206" t="s">
        <v>14</v>
      </c>
      <c r="G206">
        <v>395</v>
      </c>
    </row>
    <row r="207" spans="1:7" x14ac:dyDescent="0.2">
      <c r="A207" t="s">
        <v>20</v>
      </c>
      <c r="B207">
        <v>2875</v>
      </c>
      <c r="F207" t="s">
        <v>14</v>
      </c>
      <c r="G207">
        <v>49</v>
      </c>
    </row>
    <row r="208" spans="1:7" x14ac:dyDescent="0.2">
      <c r="A208" t="s">
        <v>20</v>
      </c>
      <c r="B208">
        <v>88</v>
      </c>
      <c r="F208" t="s">
        <v>14</v>
      </c>
      <c r="G208">
        <v>180</v>
      </c>
    </row>
    <row r="209" spans="1:7" x14ac:dyDescent="0.2">
      <c r="A209" t="s">
        <v>20</v>
      </c>
      <c r="B209">
        <v>191</v>
      </c>
      <c r="F209" t="s">
        <v>14</v>
      </c>
      <c r="G209">
        <v>2690</v>
      </c>
    </row>
    <row r="210" spans="1:7" x14ac:dyDescent="0.2">
      <c r="A210" t="s">
        <v>20</v>
      </c>
      <c r="B210">
        <v>139</v>
      </c>
      <c r="F210" t="s">
        <v>14</v>
      </c>
      <c r="G210">
        <v>2779</v>
      </c>
    </row>
    <row r="211" spans="1:7" x14ac:dyDescent="0.2">
      <c r="A211" t="s">
        <v>20</v>
      </c>
      <c r="B211">
        <v>186</v>
      </c>
      <c r="F211" t="s">
        <v>14</v>
      </c>
      <c r="G211">
        <v>92</v>
      </c>
    </row>
    <row r="212" spans="1:7" x14ac:dyDescent="0.2">
      <c r="A212" t="s">
        <v>20</v>
      </c>
      <c r="B212">
        <v>112</v>
      </c>
      <c r="F212" t="s">
        <v>14</v>
      </c>
      <c r="G212">
        <v>1028</v>
      </c>
    </row>
    <row r="213" spans="1:7" x14ac:dyDescent="0.2">
      <c r="A213" t="s">
        <v>20</v>
      </c>
      <c r="B213">
        <v>101</v>
      </c>
      <c r="F213" t="s">
        <v>14</v>
      </c>
      <c r="G213">
        <v>26</v>
      </c>
    </row>
    <row r="214" spans="1:7" x14ac:dyDescent="0.2">
      <c r="A214" t="s">
        <v>20</v>
      </c>
      <c r="B214">
        <v>206</v>
      </c>
      <c r="F214" t="s">
        <v>14</v>
      </c>
      <c r="G214">
        <v>1790</v>
      </c>
    </row>
    <row r="215" spans="1:7" x14ac:dyDescent="0.2">
      <c r="A215" t="s">
        <v>20</v>
      </c>
      <c r="B215">
        <v>154</v>
      </c>
      <c r="F215" t="s">
        <v>14</v>
      </c>
      <c r="G215">
        <v>37</v>
      </c>
    </row>
    <row r="216" spans="1:7" x14ac:dyDescent="0.2">
      <c r="A216" t="s">
        <v>20</v>
      </c>
      <c r="B216">
        <v>5966</v>
      </c>
      <c r="F216" t="s">
        <v>14</v>
      </c>
      <c r="G216">
        <v>35</v>
      </c>
    </row>
    <row r="217" spans="1:7" x14ac:dyDescent="0.2">
      <c r="A217" t="s">
        <v>20</v>
      </c>
      <c r="B217">
        <v>169</v>
      </c>
      <c r="F217" t="s">
        <v>14</v>
      </c>
      <c r="G217">
        <v>558</v>
      </c>
    </row>
    <row r="218" spans="1:7" x14ac:dyDescent="0.2">
      <c r="A218" t="s">
        <v>20</v>
      </c>
      <c r="B218">
        <v>2106</v>
      </c>
      <c r="F218" t="s">
        <v>14</v>
      </c>
      <c r="G218">
        <v>64</v>
      </c>
    </row>
    <row r="219" spans="1:7" x14ac:dyDescent="0.2">
      <c r="A219" t="s">
        <v>20</v>
      </c>
      <c r="B219">
        <v>131</v>
      </c>
      <c r="F219" t="s">
        <v>14</v>
      </c>
      <c r="G219">
        <v>245</v>
      </c>
    </row>
    <row r="220" spans="1:7" x14ac:dyDescent="0.2">
      <c r="A220" t="s">
        <v>20</v>
      </c>
      <c r="B220">
        <v>84</v>
      </c>
      <c r="F220" t="s">
        <v>14</v>
      </c>
      <c r="G220">
        <v>71</v>
      </c>
    </row>
    <row r="221" spans="1:7" x14ac:dyDescent="0.2">
      <c r="A221" t="s">
        <v>20</v>
      </c>
      <c r="B221">
        <v>155</v>
      </c>
      <c r="F221" t="s">
        <v>14</v>
      </c>
      <c r="G221">
        <v>42</v>
      </c>
    </row>
    <row r="222" spans="1:7" x14ac:dyDescent="0.2">
      <c r="A222" t="s">
        <v>20</v>
      </c>
      <c r="B222">
        <v>189</v>
      </c>
      <c r="F222" t="s">
        <v>14</v>
      </c>
      <c r="G222">
        <v>156</v>
      </c>
    </row>
    <row r="223" spans="1:7" x14ac:dyDescent="0.2">
      <c r="A223" t="s">
        <v>20</v>
      </c>
      <c r="B223">
        <v>4799</v>
      </c>
      <c r="F223" t="s">
        <v>14</v>
      </c>
      <c r="G223">
        <v>1368</v>
      </c>
    </row>
    <row r="224" spans="1:7" x14ac:dyDescent="0.2">
      <c r="A224" t="s">
        <v>20</v>
      </c>
      <c r="B224">
        <v>1137</v>
      </c>
      <c r="F224" t="s">
        <v>14</v>
      </c>
      <c r="G224">
        <v>102</v>
      </c>
    </row>
    <row r="225" spans="1:7" x14ac:dyDescent="0.2">
      <c r="A225" t="s">
        <v>20</v>
      </c>
      <c r="B225">
        <v>1152</v>
      </c>
      <c r="F225" t="s">
        <v>14</v>
      </c>
      <c r="G225">
        <v>86</v>
      </c>
    </row>
    <row r="226" spans="1:7" x14ac:dyDescent="0.2">
      <c r="A226" t="s">
        <v>20</v>
      </c>
      <c r="B226">
        <v>50</v>
      </c>
      <c r="F226" t="s">
        <v>14</v>
      </c>
      <c r="G226">
        <v>253</v>
      </c>
    </row>
    <row r="227" spans="1:7" x14ac:dyDescent="0.2">
      <c r="A227" t="s">
        <v>20</v>
      </c>
      <c r="B227">
        <v>3059</v>
      </c>
      <c r="F227" t="s">
        <v>14</v>
      </c>
      <c r="G227">
        <v>157</v>
      </c>
    </row>
    <row r="228" spans="1:7" x14ac:dyDescent="0.2">
      <c r="A228" t="s">
        <v>20</v>
      </c>
      <c r="B228">
        <v>34</v>
      </c>
      <c r="F228" t="s">
        <v>14</v>
      </c>
      <c r="G228">
        <v>183</v>
      </c>
    </row>
    <row r="229" spans="1:7" x14ac:dyDescent="0.2">
      <c r="A229" t="s">
        <v>20</v>
      </c>
      <c r="B229">
        <v>220</v>
      </c>
      <c r="F229" t="s">
        <v>14</v>
      </c>
      <c r="G229">
        <v>82</v>
      </c>
    </row>
    <row r="230" spans="1:7" x14ac:dyDescent="0.2">
      <c r="A230" t="s">
        <v>20</v>
      </c>
      <c r="B230">
        <v>1604</v>
      </c>
      <c r="F230" t="s">
        <v>14</v>
      </c>
      <c r="G230">
        <v>1</v>
      </c>
    </row>
    <row r="231" spans="1:7" x14ac:dyDescent="0.2">
      <c r="A231" t="s">
        <v>20</v>
      </c>
      <c r="B231">
        <v>454</v>
      </c>
      <c r="F231" t="s">
        <v>14</v>
      </c>
      <c r="G231">
        <v>1198</v>
      </c>
    </row>
    <row r="232" spans="1:7" x14ac:dyDescent="0.2">
      <c r="A232" t="s">
        <v>20</v>
      </c>
      <c r="B232">
        <v>123</v>
      </c>
      <c r="F232" t="s">
        <v>14</v>
      </c>
      <c r="G232">
        <v>648</v>
      </c>
    </row>
    <row r="233" spans="1:7" x14ac:dyDescent="0.2">
      <c r="A233" t="s">
        <v>20</v>
      </c>
      <c r="B233">
        <v>299</v>
      </c>
      <c r="F233" t="s">
        <v>14</v>
      </c>
      <c r="G233">
        <v>64</v>
      </c>
    </row>
    <row r="234" spans="1:7" x14ac:dyDescent="0.2">
      <c r="A234" t="s">
        <v>20</v>
      </c>
      <c r="B234">
        <v>2237</v>
      </c>
      <c r="F234" t="s">
        <v>14</v>
      </c>
      <c r="G234">
        <v>62</v>
      </c>
    </row>
    <row r="235" spans="1:7" x14ac:dyDescent="0.2">
      <c r="A235" t="s">
        <v>20</v>
      </c>
      <c r="B235">
        <v>645</v>
      </c>
      <c r="F235" t="s">
        <v>14</v>
      </c>
      <c r="G235">
        <v>750</v>
      </c>
    </row>
    <row r="236" spans="1:7" x14ac:dyDescent="0.2">
      <c r="A236" t="s">
        <v>20</v>
      </c>
      <c r="B236">
        <v>484</v>
      </c>
      <c r="F236" t="s">
        <v>14</v>
      </c>
      <c r="G236">
        <v>105</v>
      </c>
    </row>
    <row r="237" spans="1:7" x14ac:dyDescent="0.2">
      <c r="A237" t="s">
        <v>20</v>
      </c>
      <c r="B237">
        <v>154</v>
      </c>
      <c r="F237" t="s">
        <v>14</v>
      </c>
      <c r="G237">
        <v>2604</v>
      </c>
    </row>
    <row r="238" spans="1:7" x14ac:dyDescent="0.2">
      <c r="A238" t="s">
        <v>20</v>
      </c>
      <c r="B238">
        <v>82</v>
      </c>
      <c r="F238" t="s">
        <v>14</v>
      </c>
      <c r="G238">
        <v>65</v>
      </c>
    </row>
    <row r="239" spans="1:7" x14ac:dyDescent="0.2">
      <c r="A239" t="s">
        <v>20</v>
      </c>
      <c r="B239">
        <v>134</v>
      </c>
      <c r="F239" t="s">
        <v>14</v>
      </c>
      <c r="G239">
        <v>94</v>
      </c>
    </row>
    <row r="240" spans="1:7" x14ac:dyDescent="0.2">
      <c r="A240" t="s">
        <v>20</v>
      </c>
      <c r="B240">
        <v>5203</v>
      </c>
      <c r="F240" t="s">
        <v>14</v>
      </c>
      <c r="G240">
        <v>257</v>
      </c>
    </row>
    <row r="241" spans="1:7" x14ac:dyDescent="0.2">
      <c r="A241" t="s">
        <v>20</v>
      </c>
      <c r="B241">
        <v>94</v>
      </c>
      <c r="F241" t="s">
        <v>14</v>
      </c>
      <c r="G241">
        <v>2928</v>
      </c>
    </row>
    <row r="242" spans="1:7" x14ac:dyDescent="0.2">
      <c r="A242" t="s">
        <v>20</v>
      </c>
      <c r="B242">
        <v>205</v>
      </c>
      <c r="F242" t="s">
        <v>14</v>
      </c>
      <c r="G242">
        <v>4697</v>
      </c>
    </row>
    <row r="243" spans="1:7" x14ac:dyDescent="0.2">
      <c r="A243" t="s">
        <v>20</v>
      </c>
      <c r="B243">
        <v>92</v>
      </c>
      <c r="F243" t="s">
        <v>14</v>
      </c>
      <c r="G243">
        <v>2915</v>
      </c>
    </row>
    <row r="244" spans="1:7" x14ac:dyDescent="0.2">
      <c r="A244" t="s">
        <v>20</v>
      </c>
      <c r="B244">
        <v>219</v>
      </c>
      <c r="F244" t="s">
        <v>14</v>
      </c>
      <c r="G244">
        <v>18</v>
      </c>
    </row>
    <row r="245" spans="1:7" x14ac:dyDescent="0.2">
      <c r="A245" t="s">
        <v>20</v>
      </c>
      <c r="B245">
        <v>2526</v>
      </c>
      <c r="F245" t="s">
        <v>14</v>
      </c>
      <c r="G245">
        <v>602</v>
      </c>
    </row>
    <row r="246" spans="1:7" x14ac:dyDescent="0.2">
      <c r="A246" t="s">
        <v>20</v>
      </c>
      <c r="B246">
        <v>94</v>
      </c>
      <c r="F246" t="s">
        <v>14</v>
      </c>
      <c r="G246">
        <v>1</v>
      </c>
    </row>
    <row r="247" spans="1:7" x14ac:dyDescent="0.2">
      <c r="A247" t="s">
        <v>20</v>
      </c>
      <c r="B247">
        <v>1713</v>
      </c>
      <c r="F247" t="s">
        <v>14</v>
      </c>
      <c r="G247">
        <v>3868</v>
      </c>
    </row>
    <row r="248" spans="1:7" x14ac:dyDescent="0.2">
      <c r="A248" t="s">
        <v>20</v>
      </c>
      <c r="B248">
        <v>249</v>
      </c>
      <c r="F248" t="s">
        <v>14</v>
      </c>
      <c r="G248">
        <v>504</v>
      </c>
    </row>
    <row r="249" spans="1:7" x14ac:dyDescent="0.2">
      <c r="A249" t="s">
        <v>20</v>
      </c>
      <c r="B249">
        <v>192</v>
      </c>
      <c r="F249" t="s">
        <v>14</v>
      </c>
      <c r="G249">
        <v>14</v>
      </c>
    </row>
    <row r="250" spans="1:7" x14ac:dyDescent="0.2">
      <c r="A250" t="s">
        <v>20</v>
      </c>
      <c r="B250">
        <v>247</v>
      </c>
      <c r="F250" t="s">
        <v>14</v>
      </c>
      <c r="G250">
        <v>750</v>
      </c>
    </row>
    <row r="251" spans="1:7" x14ac:dyDescent="0.2">
      <c r="A251" t="s">
        <v>20</v>
      </c>
      <c r="B251">
        <v>2293</v>
      </c>
      <c r="F251" t="s">
        <v>14</v>
      </c>
      <c r="G251">
        <v>77</v>
      </c>
    </row>
    <row r="252" spans="1:7" x14ac:dyDescent="0.2">
      <c r="A252" t="s">
        <v>20</v>
      </c>
      <c r="B252">
        <v>3131</v>
      </c>
      <c r="F252" t="s">
        <v>14</v>
      </c>
      <c r="G252">
        <v>752</v>
      </c>
    </row>
    <row r="253" spans="1:7" x14ac:dyDescent="0.2">
      <c r="A253" t="s">
        <v>20</v>
      </c>
      <c r="B253">
        <v>143</v>
      </c>
      <c r="F253" t="s">
        <v>14</v>
      </c>
      <c r="G253">
        <v>131</v>
      </c>
    </row>
    <row r="254" spans="1:7" x14ac:dyDescent="0.2">
      <c r="A254" t="s">
        <v>20</v>
      </c>
      <c r="B254">
        <v>296</v>
      </c>
      <c r="F254" t="s">
        <v>14</v>
      </c>
      <c r="G254">
        <v>87</v>
      </c>
    </row>
    <row r="255" spans="1:7" x14ac:dyDescent="0.2">
      <c r="A255" t="s">
        <v>20</v>
      </c>
      <c r="B255">
        <v>170</v>
      </c>
      <c r="F255" t="s">
        <v>14</v>
      </c>
      <c r="G255">
        <v>1063</v>
      </c>
    </row>
    <row r="256" spans="1:7" x14ac:dyDescent="0.2">
      <c r="A256" t="s">
        <v>20</v>
      </c>
      <c r="B256">
        <v>86</v>
      </c>
      <c r="F256" t="s">
        <v>14</v>
      </c>
      <c r="G256">
        <v>76</v>
      </c>
    </row>
    <row r="257" spans="1:7" x14ac:dyDescent="0.2">
      <c r="A257" t="s">
        <v>20</v>
      </c>
      <c r="B257">
        <v>6286</v>
      </c>
      <c r="F257" t="s">
        <v>14</v>
      </c>
      <c r="G257">
        <v>4428</v>
      </c>
    </row>
    <row r="258" spans="1:7" x14ac:dyDescent="0.2">
      <c r="A258" t="s">
        <v>20</v>
      </c>
      <c r="B258">
        <v>3727</v>
      </c>
      <c r="F258" t="s">
        <v>14</v>
      </c>
      <c r="G258">
        <v>58</v>
      </c>
    </row>
    <row r="259" spans="1:7" x14ac:dyDescent="0.2">
      <c r="A259" t="s">
        <v>20</v>
      </c>
      <c r="B259">
        <v>1605</v>
      </c>
      <c r="F259" t="s">
        <v>14</v>
      </c>
      <c r="G259">
        <v>111</v>
      </c>
    </row>
    <row r="260" spans="1:7" x14ac:dyDescent="0.2">
      <c r="A260" t="s">
        <v>20</v>
      </c>
      <c r="B260">
        <v>2120</v>
      </c>
      <c r="F260" t="s">
        <v>14</v>
      </c>
      <c r="G260">
        <v>2955</v>
      </c>
    </row>
    <row r="261" spans="1:7" x14ac:dyDescent="0.2">
      <c r="A261" t="s">
        <v>20</v>
      </c>
      <c r="B261">
        <v>50</v>
      </c>
      <c r="F261" t="s">
        <v>14</v>
      </c>
      <c r="G261">
        <v>1657</v>
      </c>
    </row>
    <row r="262" spans="1:7" x14ac:dyDescent="0.2">
      <c r="A262" t="s">
        <v>20</v>
      </c>
      <c r="B262">
        <v>2080</v>
      </c>
      <c r="F262" t="s">
        <v>14</v>
      </c>
      <c r="G262">
        <v>926</v>
      </c>
    </row>
    <row r="263" spans="1:7" x14ac:dyDescent="0.2">
      <c r="A263" t="s">
        <v>20</v>
      </c>
      <c r="B263">
        <v>2105</v>
      </c>
      <c r="F263" t="s">
        <v>14</v>
      </c>
      <c r="G263">
        <v>77</v>
      </c>
    </row>
    <row r="264" spans="1:7" x14ac:dyDescent="0.2">
      <c r="A264" t="s">
        <v>20</v>
      </c>
      <c r="B264">
        <v>2436</v>
      </c>
      <c r="F264" t="s">
        <v>14</v>
      </c>
      <c r="G264">
        <v>1748</v>
      </c>
    </row>
    <row r="265" spans="1:7" x14ac:dyDescent="0.2">
      <c r="A265" t="s">
        <v>20</v>
      </c>
      <c r="B265">
        <v>80</v>
      </c>
      <c r="F265" t="s">
        <v>14</v>
      </c>
      <c r="G265">
        <v>79</v>
      </c>
    </row>
    <row r="266" spans="1:7" x14ac:dyDescent="0.2">
      <c r="A266" t="s">
        <v>20</v>
      </c>
      <c r="B266">
        <v>42</v>
      </c>
      <c r="F266" t="s">
        <v>14</v>
      </c>
      <c r="G266">
        <v>889</v>
      </c>
    </row>
    <row r="267" spans="1:7" x14ac:dyDescent="0.2">
      <c r="A267" t="s">
        <v>20</v>
      </c>
      <c r="B267">
        <v>139</v>
      </c>
      <c r="F267" t="s">
        <v>14</v>
      </c>
      <c r="G267">
        <v>56</v>
      </c>
    </row>
    <row r="268" spans="1:7" x14ac:dyDescent="0.2">
      <c r="A268" t="s">
        <v>20</v>
      </c>
      <c r="B268">
        <v>159</v>
      </c>
      <c r="F268" t="s">
        <v>14</v>
      </c>
      <c r="G268">
        <v>1</v>
      </c>
    </row>
    <row r="269" spans="1:7" x14ac:dyDescent="0.2">
      <c r="A269" t="s">
        <v>20</v>
      </c>
      <c r="B269">
        <v>381</v>
      </c>
      <c r="F269" t="s">
        <v>14</v>
      </c>
      <c r="G269">
        <v>83</v>
      </c>
    </row>
    <row r="270" spans="1:7" x14ac:dyDescent="0.2">
      <c r="A270" t="s">
        <v>20</v>
      </c>
      <c r="B270">
        <v>194</v>
      </c>
      <c r="F270" t="s">
        <v>14</v>
      </c>
      <c r="G270">
        <v>2025</v>
      </c>
    </row>
    <row r="271" spans="1:7" x14ac:dyDescent="0.2">
      <c r="A271" t="s">
        <v>20</v>
      </c>
      <c r="B271">
        <v>106</v>
      </c>
      <c r="F271" t="s">
        <v>14</v>
      </c>
      <c r="G271">
        <v>14</v>
      </c>
    </row>
    <row r="272" spans="1:7" x14ac:dyDescent="0.2">
      <c r="A272" t="s">
        <v>20</v>
      </c>
      <c r="B272">
        <v>142</v>
      </c>
      <c r="F272" t="s">
        <v>14</v>
      </c>
      <c r="G272">
        <v>656</v>
      </c>
    </row>
    <row r="273" spans="1:7" x14ac:dyDescent="0.2">
      <c r="A273" t="s">
        <v>20</v>
      </c>
      <c r="B273">
        <v>211</v>
      </c>
      <c r="F273" t="s">
        <v>14</v>
      </c>
      <c r="G273">
        <v>1596</v>
      </c>
    </row>
    <row r="274" spans="1:7" x14ac:dyDescent="0.2">
      <c r="A274" t="s">
        <v>20</v>
      </c>
      <c r="B274">
        <v>2756</v>
      </c>
      <c r="F274" t="s">
        <v>14</v>
      </c>
      <c r="G274">
        <v>10</v>
      </c>
    </row>
    <row r="275" spans="1:7" x14ac:dyDescent="0.2">
      <c r="A275" t="s">
        <v>20</v>
      </c>
      <c r="B275">
        <v>173</v>
      </c>
      <c r="F275" t="s">
        <v>14</v>
      </c>
      <c r="G275">
        <v>1121</v>
      </c>
    </row>
    <row r="276" spans="1:7" x14ac:dyDescent="0.2">
      <c r="A276" t="s">
        <v>20</v>
      </c>
      <c r="B276">
        <v>87</v>
      </c>
      <c r="F276" t="s">
        <v>14</v>
      </c>
      <c r="G276">
        <v>15</v>
      </c>
    </row>
    <row r="277" spans="1:7" x14ac:dyDescent="0.2">
      <c r="A277" t="s">
        <v>20</v>
      </c>
      <c r="B277">
        <v>1572</v>
      </c>
      <c r="F277" t="s">
        <v>14</v>
      </c>
      <c r="G277">
        <v>191</v>
      </c>
    </row>
    <row r="278" spans="1:7" x14ac:dyDescent="0.2">
      <c r="A278" t="s">
        <v>20</v>
      </c>
      <c r="B278">
        <v>2346</v>
      </c>
      <c r="F278" t="s">
        <v>14</v>
      </c>
      <c r="G278">
        <v>16</v>
      </c>
    </row>
    <row r="279" spans="1:7" x14ac:dyDescent="0.2">
      <c r="A279" t="s">
        <v>20</v>
      </c>
      <c r="B279">
        <v>115</v>
      </c>
      <c r="F279" t="s">
        <v>14</v>
      </c>
      <c r="G279">
        <v>17</v>
      </c>
    </row>
    <row r="280" spans="1:7" x14ac:dyDescent="0.2">
      <c r="A280" t="s">
        <v>20</v>
      </c>
      <c r="B280">
        <v>85</v>
      </c>
      <c r="F280" t="s">
        <v>14</v>
      </c>
      <c r="G280">
        <v>34</v>
      </c>
    </row>
    <row r="281" spans="1:7" x14ac:dyDescent="0.2">
      <c r="A281" t="s">
        <v>20</v>
      </c>
      <c r="B281">
        <v>144</v>
      </c>
      <c r="F281" t="s">
        <v>14</v>
      </c>
      <c r="G281">
        <v>1</v>
      </c>
    </row>
    <row r="282" spans="1:7" x14ac:dyDescent="0.2">
      <c r="A282" t="s">
        <v>20</v>
      </c>
      <c r="B282">
        <v>2443</v>
      </c>
      <c r="F282" t="s">
        <v>14</v>
      </c>
      <c r="G282">
        <v>1274</v>
      </c>
    </row>
    <row r="283" spans="1:7" x14ac:dyDescent="0.2">
      <c r="A283" t="s">
        <v>20</v>
      </c>
      <c r="B283">
        <v>64</v>
      </c>
      <c r="F283" t="s">
        <v>14</v>
      </c>
      <c r="G283">
        <v>210</v>
      </c>
    </row>
    <row r="284" spans="1:7" x14ac:dyDescent="0.2">
      <c r="A284" t="s">
        <v>20</v>
      </c>
      <c r="B284">
        <v>268</v>
      </c>
      <c r="F284" t="s">
        <v>14</v>
      </c>
      <c r="G284">
        <v>248</v>
      </c>
    </row>
    <row r="285" spans="1:7" x14ac:dyDescent="0.2">
      <c r="A285" t="s">
        <v>20</v>
      </c>
      <c r="B285">
        <v>195</v>
      </c>
      <c r="F285" t="s">
        <v>14</v>
      </c>
      <c r="G285">
        <v>513</v>
      </c>
    </row>
    <row r="286" spans="1:7" x14ac:dyDescent="0.2">
      <c r="A286" t="s">
        <v>20</v>
      </c>
      <c r="B286">
        <v>186</v>
      </c>
      <c r="F286" t="s">
        <v>14</v>
      </c>
      <c r="G286">
        <v>3410</v>
      </c>
    </row>
    <row r="287" spans="1:7" x14ac:dyDescent="0.2">
      <c r="A287" t="s">
        <v>20</v>
      </c>
      <c r="B287">
        <v>460</v>
      </c>
      <c r="F287" t="s">
        <v>14</v>
      </c>
      <c r="G287">
        <v>10</v>
      </c>
    </row>
    <row r="288" spans="1:7" x14ac:dyDescent="0.2">
      <c r="A288" t="s">
        <v>20</v>
      </c>
      <c r="B288">
        <v>2528</v>
      </c>
      <c r="F288" t="s">
        <v>14</v>
      </c>
      <c r="G288">
        <v>2201</v>
      </c>
    </row>
    <row r="289" spans="1:7" x14ac:dyDescent="0.2">
      <c r="A289" t="s">
        <v>20</v>
      </c>
      <c r="B289">
        <v>3657</v>
      </c>
      <c r="F289" t="s">
        <v>14</v>
      </c>
      <c r="G289">
        <v>676</v>
      </c>
    </row>
    <row r="290" spans="1:7" x14ac:dyDescent="0.2">
      <c r="A290" t="s">
        <v>20</v>
      </c>
      <c r="B290">
        <v>131</v>
      </c>
      <c r="F290" t="s">
        <v>14</v>
      </c>
      <c r="G290">
        <v>831</v>
      </c>
    </row>
    <row r="291" spans="1:7" x14ac:dyDescent="0.2">
      <c r="A291" t="s">
        <v>20</v>
      </c>
      <c r="B291">
        <v>239</v>
      </c>
      <c r="F291" t="s">
        <v>14</v>
      </c>
      <c r="G291">
        <v>859</v>
      </c>
    </row>
    <row r="292" spans="1:7" x14ac:dyDescent="0.2">
      <c r="A292" t="s">
        <v>20</v>
      </c>
      <c r="B292">
        <v>78</v>
      </c>
      <c r="F292" t="s">
        <v>14</v>
      </c>
      <c r="G292">
        <v>45</v>
      </c>
    </row>
    <row r="293" spans="1:7" x14ac:dyDescent="0.2">
      <c r="A293" t="s">
        <v>20</v>
      </c>
      <c r="B293">
        <v>1773</v>
      </c>
      <c r="F293" t="s">
        <v>14</v>
      </c>
      <c r="G293">
        <v>6</v>
      </c>
    </row>
    <row r="294" spans="1:7" x14ac:dyDescent="0.2">
      <c r="A294" t="s">
        <v>20</v>
      </c>
      <c r="B294">
        <v>32</v>
      </c>
      <c r="F294" t="s">
        <v>14</v>
      </c>
      <c r="G294">
        <v>7</v>
      </c>
    </row>
    <row r="295" spans="1:7" x14ac:dyDescent="0.2">
      <c r="A295" t="s">
        <v>20</v>
      </c>
      <c r="B295">
        <v>369</v>
      </c>
      <c r="F295" t="s">
        <v>14</v>
      </c>
      <c r="G295">
        <v>31</v>
      </c>
    </row>
    <row r="296" spans="1:7" x14ac:dyDescent="0.2">
      <c r="A296" t="s">
        <v>20</v>
      </c>
      <c r="B296">
        <v>89</v>
      </c>
      <c r="F296" t="s">
        <v>14</v>
      </c>
      <c r="G296">
        <v>78</v>
      </c>
    </row>
    <row r="297" spans="1:7" x14ac:dyDescent="0.2">
      <c r="A297" t="s">
        <v>20</v>
      </c>
      <c r="B297">
        <v>147</v>
      </c>
      <c r="F297" t="s">
        <v>14</v>
      </c>
      <c r="G297">
        <v>1225</v>
      </c>
    </row>
    <row r="298" spans="1:7" x14ac:dyDescent="0.2">
      <c r="A298" t="s">
        <v>20</v>
      </c>
      <c r="B298">
        <v>126</v>
      </c>
      <c r="F298" t="s">
        <v>14</v>
      </c>
      <c r="G298">
        <v>1</v>
      </c>
    </row>
    <row r="299" spans="1:7" x14ac:dyDescent="0.2">
      <c r="A299" t="s">
        <v>20</v>
      </c>
      <c r="B299">
        <v>2218</v>
      </c>
      <c r="F299" t="s">
        <v>14</v>
      </c>
      <c r="G299">
        <v>67</v>
      </c>
    </row>
    <row r="300" spans="1:7" x14ac:dyDescent="0.2">
      <c r="A300" t="s">
        <v>20</v>
      </c>
      <c r="B300">
        <v>202</v>
      </c>
      <c r="F300" t="s">
        <v>14</v>
      </c>
      <c r="G300">
        <v>19</v>
      </c>
    </row>
    <row r="301" spans="1:7" x14ac:dyDescent="0.2">
      <c r="A301" t="s">
        <v>20</v>
      </c>
      <c r="B301">
        <v>140</v>
      </c>
      <c r="F301" t="s">
        <v>14</v>
      </c>
      <c r="G301">
        <v>2108</v>
      </c>
    </row>
    <row r="302" spans="1:7" x14ac:dyDescent="0.2">
      <c r="A302" t="s">
        <v>20</v>
      </c>
      <c r="B302">
        <v>1052</v>
      </c>
      <c r="F302" t="s">
        <v>14</v>
      </c>
      <c r="G302">
        <v>679</v>
      </c>
    </row>
    <row r="303" spans="1:7" x14ac:dyDescent="0.2">
      <c r="A303" t="s">
        <v>20</v>
      </c>
      <c r="B303">
        <v>247</v>
      </c>
      <c r="F303" t="s">
        <v>14</v>
      </c>
      <c r="G303">
        <v>36</v>
      </c>
    </row>
    <row r="304" spans="1:7" x14ac:dyDescent="0.2">
      <c r="A304" t="s">
        <v>20</v>
      </c>
      <c r="B304">
        <v>84</v>
      </c>
      <c r="F304" t="s">
        <v>14</v>
      </c>
      <c r="G304">
        <v>47</v>
      </c>
    </row>
    <row r="305" spans="1:7" x14ac:dyDescent="0.2">
      <c r="A305" t="s">
        <v>20</v>
      </c>
      <c r="B305">
        <v>88</v>
      </c>
      <c r="F305" t="s">
        <v>14</v>
      </c>
      <c r="G305">
        <v>70</v>
      </c>
    </row>
    <row r="306" spans="1:7" x14ac:dyDescent="0.2">
      <c r="A306" t="s">
        <v>20</v>
      </c>
      <c r="B306">
        <v>156</v>
      </c>
      <c r="F306" t="s">
        <v>14</v>
      </c>
      <c r="G306">
        <v>154</v>
      </c>
    </row>
    <row r="307" spans="1:7" x14ac:dyDescent="0.2">
      <c r="A307" t="s">
        <v>20</v>
      </c>
      <c r="B307">
        <v>2985</v>
      </c>
      <c r="F307" t="s">
        <v>14</v>
      </c>
      <c r="G307">
        <v>22</v>
      </c>
    </row>
    <row r="308" spans="1:7" x14ac:dyDescent="0.2">
      <c r="A308" t="s">
        <v>20</v>
      </c>
      <c r="B308">
        <v>762</v>
      </c>
      <c r="F308" t="s">
        <v>14</v>
      </c>
      <c r="G308">
        <v>1758</v>
      </c>
    </row>
    <row r="309" spans="1:7" x14ac:dyDescent="0.2">
      <c r="A309" t="s">
        <v>20</v>
      </c>
      <c r="B309">
        <v>554</v>
      </c>
      <c r="F309" t="s">
        <v>14</v>
      </c>
      <c r="G309">
        <v>94</v>
      </c>
    </row>
    <row r="310" spans="1:7" x14ac:dyDescent="0.2">
      <c r="A310" t="s">
        <v>20</v>
      </c>
      <c r="B310">
        <v>135</v>
      </c>
      <c r="F310" t="s">
        <v>14</v>
      </c>
      <c r="G310">
        <v>33</v>
      </c>
    </row>
    <row r="311" spans="1:7" x14ac:dyDescent="0.2">
      <c r="A311" t="s">
        <v>20</v>
      </c>
      <c r="B311">
        <v>122</v>
      </c>
      <c r="F311" t="s">
        <v>14</v>
      </c>
      <c r="G311">
        <v>1</v>
      </c>
    </row>
    <row r="312" spans="1:7" x14ac:dyDescent="0.2">
      <c r="A312" t="s">
        <v>20</v>
      </c>
      <c r="B312">
        <v>221</v>
      </c>
      <c r="F312" t="s">
        <v>14</v>
      </c>
      <c r="G312">
        <v>31</v>
      </c>
    </row>
    <row r="313" spans="1:7" x14ac:dyDescent="0.2">
      <c r="A313" t="s">
        <v>20</v>
      </c>
      <c r="B313">
        <v>126</v>
      </c>
      <c r="F313" t="s">
        <v>14</v>
      </c>
      <c r="G313">
        <v>35</v>
      </c>
    </row>
    <row r="314" spans="1:7" x14ac:dyDescent="0.2">
      <c r="A314" t="s">
        <v>20</v>
      </c>
      <c r="B314">
        <v>1022</v>
      </c>
      <c r="F314" t="s">
        <v>14</v>
      </c>
      <c r="G314">
        <v>63</v>
      </c>
    </row>
    <row r="315" spans="1:7" x14ac:dyDescent="0.2">
      <c r="A315" t="s">
        <v>20</v>
      </c>
      <c r="B315">
        <v>3177</v>
      </c>
      <c r="F315" t="s">
        <v>14</v>
      </c>
      <c r="G315">
        <v>526</v>
      </c>
    </row>
    <row r="316" spans="1:7" x14ac:dyDescent="0.2">
      <c r="A316" t="s">
        <v>20</v>
      </c>
      <c r="B316">
        <v>198</v>
      </c>
      <c r="F316" t="s">
        <v>14</v>
      </c>
      <c r="G316">
        <v>121</v>
      </c>
    </row>
    <row r="317" spans="1:7" x14ac:dyDescent="0.2">
      <c r="A317" t="s">
        <v>20</v>
      </c>
      <c r="B317">
        <v>85</v>
      </c>
      <c r="F317" t="s">
        <v>14</v>
      </c>
      <c r="G317">
        <v>67</v>
      </c>
    </row>
    <row r="318" spans="1:7" x14ac:dyDescent="0.2">
      <c r="A318" t="s">
        <v>20</v>
      </c>
      <c r="B318">
        <v>3596</v>
      </c>
      <c r="F318" t="s">
        <v>14</v>
      </c>
      <c r="G318">
        <v>57</v>
      </c>
    </row>
    <row r="319" spans="1:7" x14ac:dyDescent="0.2">
      <c r="A319" t="s">
        <v>20</v>
      </c>
      <c r="B319">
        <v>244</v>
      </c>
      <c r="F319" t="s">
        <v>14</v>
      </c>
      <c r="G319">
        <v>1229</v>
      </c>
    </row>
    <row r="320" spans="1:7" x14ac:dyDescent="0.2">
      <c r="A320" t="s">
        <v>20</v>
      </c>
      <c r="B320">
        <v>5180</v>
      </c>
      <c r="F320" t="s">
        <v>14</v>
      </c>
      <c r="G320">
        <v>12</v>
      </c>
    </row>
    <row r="321" spans="1:7" x14ac:dyDescent="0.2">
      <c r="A321" t="s">
        <v>20</v>
      </c>
      <c r="B321">
        <v>589</v>
      </c>
      <c r="F321" t="s">
        <v>14</v>
      </c>
      <c r="G321">
        <v>452</v>
      </c>
    </row>
    <row r="322" spans="1:7" x14ac:dyDescent="0.2">
      <c r="A322" t="s">
        <v>20</v>
      </c>
      <c r="B322">
        <v>2725</v>
      </c>
      <c r="F322" t="s">
        <v>14</v>
      </c>
      <c r="G322">
        <v>1886</v>
      </c>
    </row>
    <row r="323" spans="1:7" x14ac:dyDescent="0.2">
      <c r="A323" t="s">
        <v>20</v>
      </c>
      <c r="B323">
        <v>300</v>
      </c>
      <c r="F323" t="s">
        <v>14</v>
      </c>
      <c r="G323">
        <v>1825</v>
      </c>
    </row>
    <row r="324" spans="1:7" x14ac:dyDescent="0.2">
      <c r="A324" t="s">
        <v>20</v>
      </c>
      <c r="B324">
        <v>144</v>
      </c>
      <c r="F324" t="s">
        <v>14</v>
      </c>
      <c r="G324">
        <v>31</v>
      </c>
    </row>
    <row r="325" spans="1:7" x14ac:dyDescent="0.2">
      <c r="A325" t="s">
        <v>20</v>
      </c>
      <c r="B325">
        <v>87</v>
      </c>
      <c r="F325" t="s">
        <v>14</v>
      </c>
      <c r="G325">
        <v>107</v>
      </c>
    </row>
    <row r="326" spans="1:7" x14ac:dyDescent="0.2">
      <c r="A326" t="s">
        <v>20</v>
      </c>
      <c r="B326">
        <v>3116</v>
      </c>
      <c r="F326" t="s">
        <v>14</v>
      </c>
      <c r="G326">
        <v>27</v>
      </c>
    </row>
    <row r="327" spans="1:7" x14ac:dyDescent="0.2">
      <c r="A327" t="s">
        <v>20</v>
      </c>
      <c r="B327">
        <v>909</v>
      </c>
      <c r="F327" t="s">
        <v>14</v>
      </c>
      <c r="G327">
        <v>1221</v>
      </c>
    </row>
    <row r="328" spans="1:7" x14ac:dyDescent="0.2">
      <c r="A328" t="s">
        <v>20</v>
      </c>
      <c r="B328">
        <v>1613</v>
      </c>
      <c r="F328" t="s">
        <v>14</v>
      </c>
      <c r="G328">
        <v>1</v>
      </c>
    </row>
    <row r="329" spans="1:7" x14ac:dyDescent="0.2">
      <c r="A329" t="s">
        <v>20</v>
      </c>
      <c r="B329">
        <v>136</v>
      </c>
      <c r="F329" t="s">
        <v>14</v>
      </c>
      <c r="G329">
        <v>16</v>
      </c>
    </row>
    <row r="330" spans="1:7" x14ac:dyDescent="0.2">
      <c r="A330" t="s">
        <v>20</v>
      </c>
      <c r="B330">
        <v>130</v>
      </c>
      <c r="F330" t="s">
        <v>14</v>
      </c>
      <c r="G330">
        <v>41</v>
      </c>
    </row>
    <row r="331" spans="1:7" x14ac:dyDescent="0.2">
      <c r="A331" t="s">
        <v>20</v>
      </c>
      <c r="B331">
        <v>102</v>
      </c>
      <c r="F331" t="s">
        <v>14</v>
      </c>
      <c r="G331">
        <v>523</v>
      </c>
    </row>
    <row r="332" spans="1:7" x14ac:dyDescent="0.2">
      <c r="A332" t="s">
        <v>20</v>
      </c>
      <c r="B332">
        <v>4006</v>
      </c>
      <c r="F332" t="s">
        <v>14</v>
      </c>
      <c r="G332">
        <v>141</v>
      </c>
    </row>
    <row r="333" spans="1:7" x14ac:dyDescent="0.2">
      <c r="A333" t="s">
        <v>20</v>
      </c>
      <c r="B333">
        <v>1629</v>
      </c>
      <c r="F333" t="s">
        <v>14</v>
      </c>
      <c r="G333">
        <v>52</v>
      </c>
    </row>
    <row r="334" spans="1:7" x14ac:dyDescent="0.2">
      <c r="A334" t="s">
        <v>20</v>
      </c>
      <c r="B334">
        <v>2188</v>
      </c>
      <c r="F334" t="s">
        <v>14</v>
      </c>
      <c r="G334">
        <v>225</v>
      </c>
    </row>
    <row r="335" spans="1:7" x14ac:dyDescent="0.2">
      <c r="A335" t="s">
        <v>20</v>
      </c>
      <c r="B335">
        <v>2409</v>
      </c>
      <c r="F335" t="s">
        <v>14</v>
      </c>
      <c r="G335">
        <v>38</v>
      </c>
    </row>
    <row r="336" spans="1:7" x14ac:dyDescent="0.2">
      <c r="A336" t="s">
        <v>20</v>
      </c>
      <c r="B336">
        <v>194</v>
      </c>
      <c r="F336" t="s">
        <v>14</v>
      </c>
      <c r="G336">
        <v>15</v>
      </c>
    </row>
    <row r="337" spans="1:7" x14ac:dyDescent="0.2">
      <c r="A337" t="s">
        <v>20</v>
      </c>
      <c r="B337">
        <v>1140</v>
      </c>
      <c r="F337" t="s">
        <v>14</v>
      </c>
      <c r="G337">
        <v>37</v>
      </c>
    </row>
    <row r="338" spans="1:7" x14ac:dyDescent="0.2">
      <c r="A338" t="s">
        <v>20</v>
      </c>
      <c r="B338">
        <v>102</v>
      </c>
      <c r="F338" t="s">
        <v>14</v>
      </c>
      <c r="G338">
        <v>112</v>
      </c>
    </row>
    <row r="339" spans="1:7" x14ac:dyDescent="0.2">
      <c r="A339" t="s">
        <v>20</v>
      </c>
      <c r="B339">
        <v>2857</v>
      </c>
      <c r="F339" t="s">
        <v>14</v>
      </c>
      <c r="G339">
        <v>21</v>
      </c>
    </row>
    <row r="340" spans="1:7" x14ac:dyDescent="0.2">
      <c r="A340" t="s">
        <v>20</v>
      </c>
      <c r="B340">
        <v>107</v>
      </c>
      <c r="F340" t="s">
        <v>14</v>
      </c>
      <c r="G340">
        <v>67</v>
      </c>
    </row>
    <row r="341" spans="1:7" x14ac:dyDescent="0.2">
      <c r="A341" t="s">
        <v>20</v>
      </c>
      <c r="B341">
        <v>160</v>
      </c>
      <c r="F341" t="s">
        <v>14</v>
      </c>
      <c r="G341">
        <v>78</v>
      </c>
    </row>
    <row r="342" spans="1:7" x14ac:dyDescent="0.2">
      <c r="A342" t="s">
        <v>20</v>
      </c>
      <c r="B342">
        <v>2230</v>
      </c>
      <c r="F342" t="s">
        <v>14</v>
      </c>
      <c r="G342">
        <v>67</v>
      </c>
    </row>
    <row r="343" spans="1:7" x14ac:dyDescent="0.2">
      <c r="A343" t="s">
        <v>20</v>
      </c>
      <c r="B343">
        <v>316</v>
      </c>
      <c r="F343" t="s">
        <v>14</v>
      </c>
      <c r="G343">
        <v>263</v>
      </c>
    </row>
    <row r="344" spans="1:7" x14ac:dyDescent="0.2">
      <c r="A344" t="s">
        <v>20</v>
      </c>
      <c r="B344">
        <v>117</v>
      </c>
      <c r="F344" t="s">
        <v>14</v>
      </c>
      <c r="G344">
        <v>1691</v>
      </c>
    </row>
    <row r="345" spans="1:7" x14ac:dyDescent="0.2">
      <c r="A345" t="s">
        <v>20</v>
      </c>
      <c r="B345">
        <v>6406</v>
      </c>
      <c r="F345" t="s">
        <v>14</v>
      </c>
      <c r="G345">
        <v>181</v>
      </c>
    </row>
    <row r="346" spans="1:7" x14ac:dyDescent="0.2">
      <c r="A346" t="s">
        <v>20</v>
      </c>
      <c r="B346">
        <v>192</v>
      </c>
      <c r="F346" t="s">
        <v>14</v>
      </c>
      <c r="G346">
        <v>13</v>
      </c>
    </row>
    <row r="347" spans="1:7" x14ac:dyDescent="0.2">
      <c r="A347" t="s">
        <v>20</v>
      </c>
      <c r="B347">
        <v>26</v>
      </c>
      <c r="F347" t="s">
        <v>14</v>
      </c>
      <c r="G347">
        <v>1</v>
      </c>
    </row>
    <row r="348" spans="1:7" x14ac:dyDescent="0.2">
      <c r="A348" t="s">
        <v>20</v>
      </c>
      <c r="B348">
        <v>723</v>
      </c>
      <c r="F348" t="s">
        <v>14</v>
      </c>
      <c r="G348">
        <v>21</v>
      </c>
    </row>
    <row r="349" spans="1:7" x14ac:dyDescent="0.2">
      <c r="A349" t="s">
        <v>20</v>
      </c>
      <c r="B349">
        <v>170</v>
      </c>
      <c r="F349" t="s">
        <v>14</v>
      </c>
      <c r="G349">
        <v>830</v>
      </c>
    </row>
    <row r="350" spans="1:7" x14ac:dyDescent="0.2">
      <c r="A350" t="s">
        <v>20</v>
      </c>
      <c r="B350">
        <v>238</v>
      </c>
      <c r="F350" t="s">
        <v>14</v>
      </c>
      <c r="G350">
        <v>130</v>
      </c>
    </row>
    <row r="351" spans="1:7" x14ac:dyDescent="0.2">
      <c r="A351" t="s">
        <v>20</v>
      </c>
      <c r="B351">
        <v>55</v>
      </c>
      <c r="F351" t="s">
        <v>14</v>
      </c>
      <c r="G351">
        <v>55</v>
      </c>
    </row>
    <row r="352" spans="1:7" x14ac:dyDescent="0.2">
      <c r="A352" t="s">
        <v>20</v>
      </c>
      <c r="B352">
        <v>128</v>
      </c>
      <c r="F352" t="s">
        <v>14</v>
      </c>
      <c r="G352">
        <v>114</v>
      </c>
    </row>
    <row r="353" spans="1:7" x14ac:dyDescent="0.2">
      <c r="A353" t="s">
        <v>20</v>
      </c>
      <c r="B353">
        <v>2144</v>
      </c>
      <c r="F353" t="s">
        <v>14</v>
      </c>
      <c r="G353">
        <v>594</v>
      </c>
    </row>
    <row r="354" spans="1:7" x14ac:dyDescent="0.2">
      <c r="A354" t="s">
        <v>20</v>
      </c>
      <c r="B354">
        <v>2693</v>
      </c>
      <c r="F354" t="s">
        <v>14</v>
      </c>
      <c r="G354">
        <v>24</v>
      </c>
    </row>
    <row r="355" spans="1:7" x14ac:dyDescent="0.2">
      <c r="A355" t="s">
        <v>20</v>
      </c>
      <c r="B355">
        <v>432</v>
      </c>
      <c r="F355" t="s">
        <v>14</v>
      </c>
      <c r="G355">
        <v>252</v>
      </c>
    </row>
    <row r="356" spans="1:7" x14ac:dyDescent="0.2">
      <c r="A356" t="s">
        <v>20</v>
      </c>
      <c r="B356">
        <v>189</v>
      </c>
      <c r="F356" t="s">
        <v>14</v>
      </c>
      <c r="G356">
        <v>67</v>
      </c>
    </row>
    <row r="357" spans="1:7" x14ac:dyDescent="0.2">
      <c r="A357" t="s">
        <v>20</v>
      </c>
      <c r="B357">
        <v>154</v>
      </c>
      <c r="F357" t="s">
        <v>14</v>
      </c>
      <c r="G357">
        <v>742</v>
      </c>
    </row>
    <row r="358" spans="1:7" x14ac:dyDescent="0.2">
      <c r="A358" t="s">
        <v>20</v>
      </c>
      <c r="B358">
        <v>96</v>
      </c>
      <c r="F358" t="s">
        <v>14</v>
      </c>
      <c r="G358">
        <v>75</v>
      </c>
    </row>
    <row r="359" spans="1:7" x14ac:dyDescent="0.2">
      <c r="A359" t="s">
        <v>20</v>
      </c>
      <c r="B359">
        <v>3063</v>
      </c>
      <c r="F359" t="s">
        <v>14</v>
      </c>
      <c r="G359">
        <v>4405</v>
      </c>
    </row>
    <row r="360" spans="1:7" x14ac:dyDescent="0.2">
      <c r="A360" t="s">
        <v>20</v>
      </c>
      <c r="B360">
        <v>2266</v>
      </c>
      <c r="F360" t="s">
        <v>14</v>
      </c>
      <c r="G360">
        <v>92</v>
      </c>
    </row>
    <row r="361" spans="1:7" x14ac:dyDescent="0.2">
      <c r="A361" t="s">
        <v>20</v>
      </c>
      <c r="B361">
        <v>194</v>
      </c>
      <c r="F361" t="s">
        <v>14</v>
      </c>
      <c r="G361">
        <v>64</v>
      </c>
    </row>
    <row r="362" spans="1:7" x14ac:dyDescent="0.2">
      <c r="A362" t="s">
        <v>20</v>
      </c>
      <c r="B362">
        <v>129</v>
      </c>
      <c r="F362" t="s">
        <v>14</v>
      </c>
      <c r="G362">
        <v>64</v>
      </c>
    </row>
    <row r="363" spans="1:7" x14ac:dyDescent="0.2">
      <c r="A363" t="s">
        <v>20</v>
      </c>
      <c r="B363">
        <v>375</v>
      </c>
      <c r="F363" t="s">
        <v>14</v>
      </c>
      <c r="G363">
        <v>842</v>
      </c>
    </row>
    <row r="364" spans="1:7" x14ac:dyDescent="0.2">
      <c r="A364" t="s">
        <v>20</v>
      </c>
      <c r="B364">
        <v>409</v>
      </c>
      <c r="F364" t="s">
        <v>14</v>
      </c>
      <c r="G364">
        <v>112</v>
      </c>
    </row>
    <row r="365" spans="1:7" x14ac:dyDescent="0.2">
      <c r="A365" t="s">
        <v>20</v>
      </c>
      <c r="B365">
        <v>234</v>
      </c>
      <c r="F365" t="s">
        <v>14</v>
      </c>
      <c r="G365">
        <v>374</v>
      </c>
    </row>
    <row r="366" spans="1:7" x14ac:dyDescent="0.2">
      <c r="A366" t="s">
        <v>20</v>
      </c>
      <c r="B366">
        <v>3016</v>
      </c>
    </row>
    <row r="367" spans="1:7" x14ac:dyDescent="0.2">
      <c r="A367" t="s">
        <v>20</v>
      </c>
      <c r="B367">
        <v>264</v>
      </c>
    </row>
    <row r="368" spans="1:7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 D366:D1047940 F1:F365">
    <cfRule type="containsText" dxfId="3" priority="5" operator="containsText" text="Live">
      <formula>NOT(ISERROR(SEARCH("Live",A1)))</formula>
    </cfRule>
    <cfRule type="containsText" dxfId="2" priority="6" operator="containsText" text="Canceled">
      <formula>NOT(ISERROR(SEARCH("Canceled",A1)))</formula>
    </cfRule>
    <cfRule type="containsText" dxfId="1" priority="7" operator="containsText" text="Failed">
      <formula>NOT(ISERROR(SEARCH("Failed",A1)))</formula>
    </cfRule>
    <cfRule type="containsText" dxfId="0" priority="8" operator="containsText" text="Successful">
      <formula>NOT(ISERROR(SEARCH("Successful",A1)))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074-1D91-7E41-B883-CC65055A234C}">
  <sheetPr codeName="Sheet3"/>
  <dimension ref="A1:F14"/>
  <sheetViews>
    <sheetView workbookViewId="0">
      <selection activeCell="B19" sqref="B1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0.1640625" bestFit="1" customWidth="1"/>
    <col min="10" max="10" width="7.1640625" bestFit="1" customWidth="1"/>
    <col min="11" max="11" width="10.83203125" bestFit="1" customWidth="1"/>
  </cols>
  <sheetData>
    <row r="1" spans="1:6" x14ac:dyDescent="0.2">
      <c r="A1" s="6" t="s">
        <v>6</v>
      </c>
      <c r="B1" t="s">
        <v>2070</v>
      </c>
    </row>
    <row r="3" spans="1:6" x14ac:dyDescent="0.2">
      <c r="A3" s="6" t="s">
        <v>2069</v>
      </c>
      <c r="B3" s="6" t="s">
        <v>2066</v>
      </c>
    </row>
    <row r="4" spans="1:6" x14ac:dyDescent="0.2">
      <c r="A4" s="6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7" t="s">
        <v>2040</v>
      </c>
      <c r="B5" s="5">
        <v>11</v>
      </c>
      <c r="C5" s="5">
        <v>60</v>
      </c>
      <c r="D5" s="5">
        <v>5</v>
      </c>
      <c r="E5" s="5">
        <v>102</v>
      </c>
      <c r="F5" s="5">
        <v>178</v>
      </c>
    </row>
    <row r="6" spans="1:6" x14ac:dyDescent="0.2">
      <c r="A6" s="7" t="s">
        <v>2032</v>
      </c>
      <c r="B6" s="5">
        <v>4</v>
      </c>
      <c r="C6" s="5">
        <v>20</v>
      </c>
      <c r="D6" s="5"/>
      <c r="E6" s="5">
        <v>22</v>
      </c>
      <c r="F6" s="5">
        <v>46</v>
      </c>
    </row>
    <row r="7" spans="1:6" x14ac:dyDescent="0.2">
      <c r="A7" s="7" t="s">
        <v>2049</v>
      </c>
      <c r="B7" s="5">
        <v>1</v>
      </c>
      <c r="C7" s="5">
        <v>23</v>
      </c>
      <c r="D7" s="5">
        <v>3</v>
      </c>
      <c r="E7" s="5">
        <v>21</v>
      </c>
      <c r="F7" s="5">
        <v>48</v>
      </c>
    </row>
    <row r="8" spans="1:6" x14ac:dyDescent="0.2">
      <c r="A8" s="7" t="s">
        <v>2063</v>
      </c>
      <c r="B8" s="5"/>
      <c r="C8" s="5"/>
      <c r="D8" s="5"/>
      <c r="E8" s="5">
        <v>4</v>
      </c>
      <c r="F8" s="5">
        <v>4</v>
      </c>
    </row>
    <row r="9" spans="1:6" x14ac:dyDescent="0.2">
      <c r="A9" s="7" t="s">
        <v>2034</v>
      </c>
      <c r="B9" s="5">
        <v>10</v>
      </c>
      <c r="C9" s="5">
        <v>66</v>
      </c>
      <c r="D9" s="5"/>
      <c r="E9" s="5">
        <v>99</v>
      </c>
      <c r="F9" s="5">
        <v>175</v>
      </c>
    </row>
    <row r="10" spans="1:6" x14ac:dyDescent="0.2">
      <c r="A10" s="7" t="s">
        <v>2053</v>
      </c>
      <c r="B10" s="5">
        <v>4</v>
      </c>
      <c r="C10" s="5">
        <v>11</v>
      </c>
      <c r="D10" s="5">
        <v>1</v>
      </c>
      <c r="E10" s="5">
        <v>26</v>
      </c>
      <c r="F10" s="5">
        <v>42</v>
      </c>
    </row>
    <row r="11" spans="1:6" x14ac:dyDescent="0.2">
      <c r="A11" s="7" t="s">
        <v>2046</v>
      </c>
      <c r="B11" s="5">
        <v>2</v>
      </c>
      <c r="C11" s="5">
        <v>24</v>
      </c>
      <c r="D11" s="5">
        <v>1</v>
      </c>
      <c r="E11" s="5">
        <v>40</v>
      </c>
      <c r="F11" s="5">
        <v>67</v>
      </c>
    </row>
    <row r="12" spans="1:6" x14ac:dyDescent="0.2">
      <c r="A12" s="7" t="s">
        <v>2036</v>
      </c>
      <c r="B12" s="5">
        <v>2</v>
      </c>
      <c r="C12" s="5">
        <v>28</v>
      </c>
      <c r="D12" s="5">
        <v>2</v>
      </c>
      <c r="E12" s="5">
        <v>64</v>
      </c>
      <c r="F12" s="5">
        <v>96</v>
      </c>
    </row>
    <row r="13" spans="1:6" x14ac:dyDescent="0.2">
      <c r="A13" s="7" t="s">
        <v>2038</v>
      </c>
      <c r="B13" s="5">
        <v>23</v>
      </c>
      <c r="C13" s="5">
        <v>132</v>
      </c>
      <c r="D13" s="5">
        <v>2</v>
      </c>
      <c r="E13" s="5">
        <v>187</v>
      </c>
      <c r="F13" s="5">
        <v>344</v>
      </c>
    </row>
    <row r="14" spans="1:6" x14ac:dyDescent="0.2">
      <c r="A14" s="7" t="s">
        <v>2067</v>
      </c>
      <c r="B14" s="5">
        <v>57</v>
      </c>
      <c r="C14" s="5">
        <v>364</v>
      </c>
      <c r="D14" s="5">
        <v>14</v>
      </c>
      <c r="E14" s="5">
        <v>565</v>
      </c>
      <c r="F14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46A5-D17C-8248-BF09-6F709A7E9253}">
  <sheetPr codeName="Sheet4"/>
  <dimension ref="A1:F30"/>
  <sheetViews>
    <sheetView workbookViewId="0">
      <selection activeCell="H46" sqref="H4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2070</v>
      </c>
    </row>
    <row r="2" spans="1:6" x14ac:dyDescent="0.2">
      <c r="A2" s="6" t="s">
        <v>2065</v>
      </c>
      <c r="B2" t="s">
        <v>2070</v>
      </c>
    </row>
    <row r="4" spans="1:6" x14ac:dyDescent="0.2">
      <c r="A4" s="6" t="s">
        <v>2069</v>
      </c>
      <c r="B4" s="6" t="s">
        <v>2066</v>
      </c>
    </row>
    <row r="5" spans="1:6" x14ac:dyDescent="0.2">
      <c r="A5" s="6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7" t="s">
        <v>2048</v>
      </c>
      <c r="B6" s="5">
        <v>1</v>
      </c>
      <c r="C6" s="5">
        <v>10</v>
      </c>
      <c r="D6" s="5">
        <v>2</v>
      </c>
      <c r="E6" s="5">
        <v>21</v>
      </c>
      <c r="F6" s="5">
        <v>34</v>
      </c>
    </row>
    <row r="7" spans="1:6" x14ac:dyDescent="0.2">
      <c r="A7" s="7" t="s">
        <v>2064</v>
      </c>
      <c r="B7" s="5"/>
      <c r="C7" s="5"/>
      <c r="D7" s="5"/>
      <c r="E7" s="5">
        <v>4</v>
      </c>
      <c r="F7" s="5">
        <v>4</v>
      </c>
    </row>
    <row r="8" spans="1:6" x14ac:dyDescent="0.2">
      <c r="A8" s="7" t="s">
        <v>2041</v>
      </c>
      <c r="B8" s="5">
        <v>4</v>
      </c>
      <c r="C8" s="5">
        <v>21</v>
      </c>
      <c r="D8" s="5">
        <v>1</v>
      </c>
      <c r="E8" s="5">
        <v>34</v>
      </c>
      <c r="F8" s="5">
        <v>60</v>
      </c>
    </row>
    <row r="9" spans="1:6" x14ac:dyDescent="0.2">
      <c r="A9" s="7" t="s">
        <v>2043</v>
      </c>
      <c r="B9" s="5">
        <v>2</v>
      </c>
      <c r="C9" s="5">
        <v>12</v>
      </c>
      <c r="D9" s="5">
        <v>1</v>
      </c>
      <c r="E9" s="5">
        <v>22</v>
      </c>
      <c r="F9" s="5">
        <v>37</v>
      </c>
    </row>
    <row r="10" spans="1:6" x14ac:dyDescent="0.2">
      <c r="A10" s="7" t="s">
        <v>2042</v>
      </c>
      <c r="B10" s="5"/>
      <c r="C10" s="5">
        <v>8</v>
      </c>
      <c r="D10" s="5"/>
      <c r="E10" s="5">
        <v>10</v>
      </c>
      <c r="F10" s="5">
        <v>18</v>
      </c>
    </row>
    <row r="11" spans="1:6" x14ac:dyDescent="0.2">
      <c r="A11" s="7" t="s">
        <v>2052</v>
      </c>
      <c r="B11" s="5">
        <v>1</v>
      </c>
      <c r="C11" s="5">
        <v>7</v>
      </c>
      <c r="D11" s="5"/>
      <c r="E11" s="5">
        <v>9</v>
      </c>
      <c r="F11" s="5">
        <v>17</v>
      </c>
    </row>
    <row r="12" spans="1:6" x14ac:dyDescent="0.2">
      <c r="A12" s="7" t="s">
        <v>2033</v>
      </c>
      <c r="B12" s="5">
        <v>4</v>
      </c>
      <c r="C12" s="5">
        <v>20</v>
      </c>
      <c r="D12" s="5"/>
      <c r="E12" s="5">
        <v>22</v>
      </c>
      <c r="F12" s="5">
        <v>46</v>
      </c>
    </row>
    <row r="13" spans="1:6" x14ac:dyDescent="0.2">
      <c r="A13" s="7" t="s">
        <v>2044</v>
      </c>
      <c r="B13" s="5">
        <v>3</v>
      </c>
      <c r="C13" s="5">
        <v>19</v>
      </c>
      <c r="D13" s="5"/>
      <c r="E13" s="5">
        <v>23</v>
      </c>
      <c r="F13" s="5">
        <v>45</v>
      </c>
    </row>
    <row r="14" spans="1:6" x14ac:dyDescent="0.2">
      <c r="A14" s="7" t="s">
        <v>2057</v>
      </c>
      <c r="B14" s="5">
        <v>1</v>
      </c>
      <c r="C14" s="5">
        <v>6</v>
      </c>
      <c r="D14" s="5"/>
      <c r="E14" s="5">
        <v>10</v>
      </c>
      <c r="F14" s="5">
        <v>17</v>
      </c>
    </row>
    <row r="15" spans="1:6" x14ac:dyDescent="0.2">
      <c r="A15" s="7" t="s">
        <v>2056</v>
      </c>
      <c r="B15" s="5"/>
      <c r="C15" s="5">
        <v>3</v>
      </c>
      <c r="D15" s="5"/>
      <c r="E15" s="5">
        <v>4</v>
      </c>
      <c r="F15" s="5">
        <v>7</v>
      </c>
    </row>
    <row r="16" spans="1:6" x14ac:dyDescent="0.2">
      <c r="A16" s="7" t="s">
        <v>2060</v>
      </c>
      <c r="B16" s="5"/>
      <c r="C16" s="5">
        <v>8</v>
      </c>
      <c r="D16" s="5">
        <v>1</v>
      </c>
      <c r="E16" s="5">
        <v>4</v>
      </c>
      <c r="F16" s="5">
        <v>13</v>
      </c>
    </row>
    <row r="17" spans="1:6" x14ac:dyDescent="0.2">
      <c r="A17" s="7" t="s">
        <v>2047</v>
      </c>
      <c r="B17" s="5">
        <v>1</v>
      </c>
      <c r="C17" s="5">
        <v>6</v>
      </c>
      <c r="D17" s="5">
        <v>1</v>
      </c>
      <c r="E17" s="5">
        <v>13</v>
      </c>
      <c r="F17" s="5">
        <v>21</v>
      </c>
    </row>
    <row r="18" spans="1:6" x14ac:dyDescent="0.2">
      <c r="A18" s="7" t="s">
        <v>2054</v>
      </c>
      <c r="B18" s="5">
        <v>4</v>
      </c>
      <c r="C18" s="5">
        <v>11</v>
      </c>
      <c r="D18" s="5">
        <v>1</v>
      </c>
      <c r="E18" s="5">
        <v>26</v>
      </c>
      <c r="F18" s="5">
        <v>42</v>
      </c>
    </row>
    <row r="19" spans="1:6" x14ac:dyDescent="0.2">
      <c r="A19" s="7" t="s">
        <v>2039</v>
      </c>
      <c r="B19" s="5">
        <v>23</v>
      </c>
      <c r="C19" s="5">
        <v>132</v>
      </c>
      <c r="D19" s="5">
        <v>2</v>
      </c>
      <c r="E19" s="5">
        <v>187</v>
      </c>
      <c r="F19" s="5">
        <v>344</v>
      </c>
    </row>
    <row r="20" spans="1:6" x14ac:dyDescent="0.2">
      <c r="A20" s="7" t="s">
        <v>2055</v>
      </c>
      <c r="B20" s="5"/>
      <c r="C20" s="5">
        <v>4</v>
      </c>
      <c r="D20" s="5"/>
      <c r="E20" s="5">
        <v>4</v>
      </c>
      <c r="F20" s="5">
        <v>8</v>
      </c>
    </row>
    <row r="21" spans="1:6" x14ac:dyDescent="0.2">
      <c r="A21" s="7" t="s">
        <v>2035</v>
      </c>
      <c r="B21" s="5">
        <v>6</v>
      </c>
      <c r="C21" s="5">
        <v>30</v>
      </c>
      <c r="D21" s="5"/>
      <c r="E21" s="5">
        <v>49</v>
      </c>
      <c r="F21" s="5">
        <v>85</v>
      </c>
    </row>
    <row r="22" spans="1:6" x14ac:dyDescent="0.2">
      <c r="A22" s="7" t="s">
        <v>2062</v>
      </c>
      <c r="B22" s="5"/>
      <c r="C22" s="5">
        <v>9</v>
      </c>
      <c r="D22" s="5"/>
      <c r="E22" s="5">
        <v>5</v>
      </c>
      <c r="F22" s="5">
        <v>14</v>
      </c>
    </row>
    <row r="23" spans="1:6" x14ac:dyDescent="0.2">
      <c r="A23" s="7" t="s">
        <v>2051</v>
      </c>
      <c r="B23" s="5">
        <v>1</v>
      </c>
      <c r="C23" s="5">
        <v>5</v>
      </c>
      <c r="D23" s="5">
        <v>1</v>
      </c>
      <c r="E23" s="5">
        <v>9</v>
      </c>
      <c r="F23" s="5">
        <v>16</v>
      </c>
    </row>
    <row r="24" spans="1:6" x14ac:dyDescent="0.2">
      <c r="A24" s="7" t="s">
        <v>2059</v>
      </c>
      <c r="B24" s="5">
        <v>3</v>
      </c>
      <c r="C24" s="5">
        <v>3</v>
      </c>
      <c r="D24" s="5"/>
      <c r="E24" s="5">
        <v>11</v>
      </c>
      <c r="F24" s="5">
        <v>17</v>
      </c>
    </row>
    <row r="25" spans="1:6" x14ac:dyDescent="0.2">
      <c r="A25" s="7" t="s">
        <v>2058</v>
      </c>
      <c r="B25" s="5"/>
      <c r="C25" s="5">
        <v>7</v>
      </c>
      <c r="D25" s="5"/>
      <c r="E25" s="5">
        <v>14</v>
      </c>
      <c r="F25" s="5">
        <v>21</v>
      </c>
    </row>
    <row r="26" spans="1:6" x14ac:dyDescent="0.2">
      <c r="A26" s="7" t="s">
        <v>2050</v>
      </c>
      <c r="B26" s="5">
        <v>1</v>
      </c>
      <c r="C26" s="5">
        <v>15</v>
      </c>
      <c r="D26" s="5">
        <v>2</v>
      </c>
      <c r="E26" s="5">
        <v>17</v>
      </c>
      <c r="F26" s="5">
        <v>35</v>
      </c>
    </row>
    <row r="27" spans="1:6" x14ac:dyDescent="0.2">
      <c r="A27" s="7" t="s">
        <v>2045</v>
      </c>
      <c r="B27" s="5"/>
      <c r="C27" s="5">
        <v>16</v>
      </c>
      <c r="D27" s="5">
        <v>1</v>
      </c>
      <c r="E27" s="5">
        <v>28</v>
      </c>
      <c r="F27" s="5">
        <v>45</v>
      </c>
    </row>
    <row r="28" spans="1:6" x14ac:dyDescent="0.2">
      <c r="A28" s="7" t="s">
        <v>2037</v>
      </c>
      <c r="B28" s="5">
        <v>2</v>
      </c>
      <c r="C28" s="5">
        <v>12</v>
      </c>
      <c r="D28" s="5">
        <v>1</v>
      </c>
      <c r="E28" s="5">
        <v>36</v>
      </c>
      <c r="F28" s="5">
        <v>51</v>
      </c>
    </row>
    <row r="29" spans="1:6" x14ac:dyDescent="0.2">
      <c r="A29" s="7" t="s">
        <v>2061</v>
      </c>
      <c r="B29" s="5"/>
      <c r="C29" s="5"/>
      <c r="D29" s="5"/>
      <c r="E29" s="5">
        <v>3</v>
      </c>
      <c r="F29" s="5">
        <v>3</v>
      </c>
    </row>
    <row r="30" spans="1:6" x14ac:dyDescent="0.2">
      <c r="A30" s="7" t="s">
        <v>2067</v>
      </c>
      <c r="B30" s="5">
        <v>57</v>
      </c>
      <c r="C30" s="5">
        <v>364</v>
      </c>
      <c r="D30" s="5">
        <v>14</v>
      </c>
      <c r="E30" s="5">
        <v>565</v>
      </c>
      <c r="F30" s="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EC7C-BA65-7740-AA2A-89C35953650A}">
  <sheetPr codeName="Sheet5"/>
  <dimension ref="A1:E18"/>
  <sheetViews>
    <sheetView zoomScale="110" zoomScaleNormal="110" workbookViewId="0">
      <selection activeCell="M30" sqref="M3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2085</v>
      </c>
      <c r="B1" t="s">
        <v>2070</v>
      </c>
    </row>
    <row r="2" spans="1:5" x14ac:dyDescent="0.2">
      <c r="A2" s="6" t="s">
        <v>2065</v>
      </c>
      <c r="B2" t="s">
        <v>2070</v>
      </c>
    </row>
    <row r="4" spans="1:5" x14ac:dyDescent="0.2">
      <c r="A4" s="6" t="s">
        <v>2069</v>
      </c>
      <c r="B4" s="6" t="s">
        <v>2066</v>
      </c>
    </row>
    <row r="5" spans="1:5" x14ac:dyDescent="0.2">
      <c r="A5" s="6" t="s">
        <v>2068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9" t="s">
        <v>2073</v>
      </c>
      <c r="B6" s="5">
        <v>6</v>
      </c>
      <c r="C6" s="5">
        <v>36</v>
      </c>
      <c r="D6" s="5">
        <v>49</v>
      </c>
      <c r="E6" s="5">
        <v>91</v>
      </c>
    </row>
    <row r="7" spans="1:5" x14ac:dyDescent="0.2">
      <c r="A7" s="9" t="s">
        <v>2074</v>
      </c>
      <c r="B7" s="5">
        <v>7</v>
      </c>
      <c r="C7" s="5">
        <v>28</v>
      </c>
      <c r="D7" s="5">
        <v>44</v>
      </c>
      <c r="E7" s="5">
        <v>79</v>
      </c>
    </row>
    <row r="8" spans="1:5" x14ac:dyDescent="0.2">
      <c r="A8" s="9" t="s">
        <v>2075</v>
      </c>
      <c r="B8" s="5">
        <v>4</v>
      </c>
      <c r="C8" s="5">
        <v>33</v>
      </c>
      <c r="D8" s="5">
        <v>49</v>
      </c>
      <c r="E8" s="5">
        <v>86</v>
      </c>
    </row>
    <row r="9" spans="1:5" x14ac:dyDescent="0.2">
      <c r="A9" s="9" t="s">
        <v>2076</v>
      </c>
      <c r="B9" s="5">
        <v>1</v>
      </c>
      <c r="C9" s="5">
        <v>30</v>
      </c>
      <c r="D9" s="5">
        <v>46</v>
      </c>
      <c r="E9" s="5">
        <v>77</v>
      </c>
    </row>
    <row r="10" spans="1:5" x14ac:dyDescent="0.2">
      <c r="A10" s="9" t="s">
        <v>2077</v>
      </c>
      <c r="B10" s="5">
        <v>3</v>
      </c>
      <c r="C10" s="5">
        <v>35</v>
      </c>
      <c r="D10" s="5">
        <v>46</v>
      </c>
      <c r="E10" s="5">
        <v>84</v>
      </c>
    </row>
    <row r="11" spans="1:5" x14ac:dyDescent="0.2">
      <c r="A11" s="9" t="s">
        <v>2078</v>
      </c>
      <c r="B11" s="5">
        <v>3</v>
      </c>
      <c r="C11" s="5">
        <v>28</v>
      </c>
      <c r="D11" s="5">
        <v>55</v>
      </c>
      <c r="E11" s="5">
        <v>86</v>
      </c>
    </row>
    <row r="12" spans="1:5" x14ac:dyDescent="0.2">
      <c r="A12" s="9" t="s">
        <v>2079</v>
      </c>
      <c r="B12" s="5">
        <v>4</v>
      </c>
      <c r="C12" s="5">
        <v>31</v>
      </c>
      <c r="D12" s="5">
        <v>58</v>
      </c>
      <c r="E12" s="5">
        <v>93</v>
      </c>
    </row>
    <row r="13" spans="1:5" x14ac:dyDescent="0.2">
      <c r="A13" s="9" t="s">
        <v>2080</v>
      </c>
      <c r="B13" s="5">
        <v>8</v>
      </c>
      <c r="C13" s="5">
        <v>35</v>
      </c>
      <c r="D13" s="5">
        <v>41</v>
      </c>
      <c r="E13" s="5">
        <v>84</v>
      </c>
    </row>
    <row r="14" spans="1:5" x14ac:dyDescent="0.2">
      <c r="A14" s="9" t="s">
        <v>2081</v>
      </c>
      <c r="B14" s="5">
        <v>5</v>
      </c>
      <c r="C14" s="5">
        <v>23</v>
      </c>
      <c r="D14" s="5">
        <v>45</v>
      </c>
      <c r="E14" s="5">
        <v>73</v>
      </c>
    </row>
    <row r="15" spans="1:5" x14ac:dyDescent="0.2">
      <c r="A15" s="9" t="s">
        <v>2082</v>
      </c>
      <c r="B15" s="5">
        <v>6</v>
      </c>
      <c r="C15" s="5">
        <v>26</v>
      </c>
      <c r="D15" s="5">
        <v>45</v>
      </c>
      <c r="E15" s="5">
        <v>77</v>
      </c>
    </row>
    <row r="16" spans="1:5" x14ac:dyDescent="0.2">
      <c r="A16" s="9" t="s">
        <v>2083</v>
      </c>
      <c r="B16" s="5">
        <v>3</v>
      </c>
      <c r="C16" s="5">
        <v>27</v>
      </c>
      <c r="D16" s="5">
        <v>45</v>
      </c>
      <c r="E16" s="5">
        <v>75</v>
      </c>
    </row>
    <row r="17" spans="1:5" x14ac:dyDescent="0.2">
      <c r="A17" s="9" t="s">
        <v>2084</v>
      </c>
      <c r="B17" s="5">
        <v>7</v>
      </c>
      <c r="C17" s="5">
        <v>32</v>
      </c>
      <c r="D17" s="5">
        <v>42</v>
      </c>
      <c r="E17" s="5">
        <v>81</v>
      </c>
    </row>
    <row r="18" spans="1:5" x14ac:dyDescent="0.2">
      <c r="A18" s="9" t="s">
        <v>2067</v>
      </c>
      <c r="B18" s="5">
        <v>57</v>
      </c>
      <c r="C18" s="5">
        <v>364</v>
      </c>
      <c r="D18" s="5">
        <v>565</v>
      </c>
      <c r="E18" s="5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5610-92F4-474A-9C7E-19802E3233D6}">
  <sheetPr codeName="Sheet6"/>
  <dimension ref="A1:H13"/>
  <sheetViews>
    <sheetView tabSelected="1" zoomScale="120" zoomScaleNormal="120" workbookViewId="0">
      <selection activeCell="A6" sqref="A6:XFD7"/>
    </sheetView>
  </sheetViews>
  <sheetFormatPr baseColWidth="10" defaultRowHeight="16" x14ac:dyDescent="0.2"/>
  <cols>
    <col min="1" max="1" width="17.3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2">
      <c r="A2" t="s">
        <v>2094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SUM(B2+C2+D2)</f>
        <v>51</v>
      </c>
      <c r="F2" s="11">
        <f>(B2/E2)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COUNTIFS(Crowdfunding!G:G,"successful",Crowdfunding!D:D,"&gt;=1000",Crowdfunding!D:D,"&lt;=4999")</f>
        <v>191</v>
      </c>
      <c r="C3">
        <f>COUNTIFS(Crowdfunding!G:G,"failed",Crowdfunding!D:D,"&gt;=1000",Crowdfunding!D:D,"&lt;=4999")</f>
        <v>38</v>
      </c>
      <c r="D3">
        <f>COUNTIFS(Crowdfunding!G:G,"canceled",Crowdfunding!D:D,"&gt;=1000",Crowdfunding!D:D,"&lt;=4999")</f>
        <v>2</v>
      </c>
      <c r="E3">
        <f t="shared" ref="E3:E13" si="0">SUM(B3+C3+D3)</f>
        <v>231</v>
      </c>
      <c r="F3" s="11">
        <f t="shared" ref="F3:F13" si="1">(B3/E3)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COUNTIFS(Crowdfunding!G:G,"successful",Crowdfunding!D:D,"&gt;=5000",Crowdfunding!D:D,"&lt;=9999")</f>
        <v>164</v>
      </c>
      <c r="C4">
        <f>COUNTIFS(Crowdfunding!G:G,"failed",Crowdfunding!D:D,"&gt;=5000",Crowdfunding!D:D,"&lt;=9999")</f>
        <v>126</v>
      </c>
      <c r="D4">
        <f>COUNTIFS(Crowdfunding!G:G,"canceled",Crowdfunding!D:D,"&gt;=5000",Crowdfunding!D:D,"&lt;=9999")</f>
        <v>25</v>
      </c>
      <c r="E4">
        <f t="shared" si="0"/>
        <v>315</v>
      </c>
      <c r="F4" s="11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COUNTIFS(Crowdfunding!G:G,"successful",Crowdfunding!D:D,"&gt;=10000",Crowdfunding!D:D,"&lt;=14999")</f>
        <v>4</v>
      </c>
      <c r="C5">
        <f>COUNTIFS(Crowdfunding!G:G,"failed",Crowdfunding!D:D,"&gt;=10000",Crowdfunding!D:D,"&lt;=14999")</f>
        <v>5</v>
      </c>
      <c r="D5">
        <f>COUNTIFS(Crowdfunding!G:G,"canceled",Crowdfunding!D:D,"&gt;=10000",Crowdfunding!D:D,"&lt;=14999")</f>
        <v>0</v>
      </c>
      <c r="E5">
        <f t="shared" si="0"/>
        <v>9</v>
      </c>
      <c r="F5" s="11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COUNTIFS(Crowdfunding!G:G,"successful",Crowdfunding!D:D,"&gt;=15000",Crowdfunding!D:D,"&lt;=19999")</f>
        <v>10</v>
      </c>
      <c r="C6">
        <f>COUNTIFS(Crowdfunding!G:G,"failed",Crowdfunding!D:D,"&gt;=15000",Crowdfunding!D:D,"&lt;=19999")</f>
        <v>0</v>
      </c>
      <c r="D6">
        <f>COUNTIFS(Crowdfunding!G:G,"canceled",Crowdfunding!D:D,"&gt;=15000",Crowdfunding!D:D,"&lt;=19999")</f>
        <v>0</v>
      </c>
      <c r="E6">
        <f t="shared" si="0"/>
        <v>10</v>
      </c>
      <c r="F6" s="11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COUNTIFS(Crowdfunding!G:G,"successful",Crowdfunding!D:D,"&gt;=20000",Crowdfunding!D:D,"&lt;=24999")</f>
        <v>7</v>
      </c>
      <c r="C7">
        <f>COUNTIFS(Crowdfunding!G:G,"failed",Crowdfunding!D:D,"&gt;=20000",Crowdfunding!D:D,"&lt;=24999")</f>
        <v>0</v>
      </c>
      <c r="D7">
        <f>COUNTIFS(Crowdfunding!G:G,"canceled",Crowdfunding!D:D,"&gt;=20000",Crowdfunding!D:D,"&lt;=24999")</f>
        <v>0</v>
      </c>
      <c r="E7">
        <f t="shared" si="0"/>
        <v>7</v>
      </c>
      <c r="F7" s="11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COUNTIFS(Crowdfunding!G:G,"successful",Crowdfunding!D:D,"&gt;=25000",Crowdfunding!D:D,"&lt;=29999")</f>
        <v>11</v>
      </c>
      <c r="C8">
        <f>COUNTIFS(Crowdfunding!G:G,"failed",Crowdfunding!D:D,"&gt;=25000",Crowdfunding!D:D,"&lt;=29999")</f>
        <v>3</v>
      </c>
      <c r="D8">
        <f>COUNTIFS(Crowdfunding!G:G,"canceled",Crowdfunding!D:D,"&gt;=25000",Crowdfunding!D:D,"&lt;=29999")</f>
        <v>0</v>
      </c>
      <c r="E8">
        <f t="shared" si="0"/>
        <v>14</v>
      </c>
      <c r="F8" s="11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COUNTIFS(Crowdfunding!G:G,"successful",Crowdfunding!D:D,"&gt;=30000",Crowdfunding!D:D,"&lt;=34999")</f>
        <v>7</v>
      </c>
      <c r="C9">
        <f>COUNTIFS(Crowdfunding!G:G,"failed",Crowdfunding!D:D,"&gt;=30000",Crowdfunding!D:D,"&lt;=34999")</f>
        <v>0</v>
      </c>
      <c r="D9">
        <f>COUNTIFS(Crowdfunding!G:G,"canceled",Crowdfunding!D:D,"&gt;=30000",Crowdfunding!D:D,"&lt;=34999")</f>
        <v>0</v>
      </c>
      <c r="E9">
        <f t="shared" si="0"/>
        <v>7</v>
      </c>
      <c r="F9" s="11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2102</v>
      </c>
      <c r="B10">
        <f>COUNTIFS(Crowdfunding!G:G,"successful",Crowdfunding!D:D,"&gt;=35000",Crowdfunding!D:D,"&lt;=39999")</f>
        <v>8</v>
      </c>
      <c r="C10">
        <f>COUNTIFS(Crowdfunding!G:G,"failed",Crowdfunding!D:D,"&gt;=35000",Crowdfunding!D:D,"&lt;=39999")</f>
        <v>3</v>
      </c>
      <c r="D10">
        <f>COUNTIFS(Crowdfunding!G:G,"canceled",Crowdfunding!D:D,"&gt;=35000",Crowdfunding!D:D,"&lt;=39999")</f>
        <v>1</v>
      </c>
      <c r="E10">
        <f t="shared" si="0"/>
        <v>12</v>
      </c>
      <c r="F10" s="11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2103</v>
      </c>
      <c r="B11">
        <f>COUNTIFS(Crowdfunding!G:G,"successful",Crowdfunding!D:D,"&gt;=40000",Crowdfunding!D:D,"&lt;=44999")</f>
        <v>11</v>
      </c>
      <c r="C11">
        <f>COUNTIFS(Crowdfunding!G:G,"failed",Crowdfunding!D:D,"&gt;=40000",Crowdfunding!D:D,"&lt;=44999")</f>
        <v>3</v>
      </c>
      <c r="D11">
        <f>COUNTIFS(Crowdfunding!G:G,"canceled",Crowdfunding!D:D,"&gt;=40000",Crowdfunding!D:D,"&lt;=44999")</f>
        <v>0</v>
      </c>
      <c r="E11">
        <f t="shared" si="0"/>
        <v>14</v>
      </c>
      <c r="F11" s="11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2104</v>
      </c>
      <c r="B12">
        <f>COUNTIFS(Crowdfunding!G:G,"successful",Crowdfunding!D:D,"&gt;=45000",Crowdfunding!D:D,"&lt;=49999")</f>
        <v>8</v>
      </c>
      <c r="C12">
        <f>COUNTIFS(Crowdfunding!G:G,"failed",Crowdfunding!D:D,"&gt;=45000",Crowdfunding!D:D,"&lt;=49999")</f>
        <v>3</v>
      </c>
      <c r="D12">
        <f>COUNTIFS(Crowdfunding!G:G,"canceled",Crowdfunding!D:D,"&gt;=45000",Crowdfunding!D:D,"&lt;=49999")</f>
        <v>0</v>
      </c>
      <c r="E12">
        <f t="shared" si="0"/>
        <v>11</v>
      </c>
      <c r="F12" s="11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2105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0"/>
        <v>305</v>
      </c>
      <c r="F13" s="11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Outcome of Backer</vt:lpstr>
      <vt:lpstr>Pivot Table - Parent Category</vt:lpstr>
      <vt:lpstr>Pivot Table - Sub-Category</vt:lpstr>
      <vt:lpstr>Pivot Table - Category &amp; Years</vt:lpstr>
      <vt:lpstr>Outcomes Based on Goal</vt:lpstr>
      <vt:lpstr>Backer_Fail</vt:lpstr>
      <vt:lpstr>Backer_Success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Christopher Baker</cp:lastModifiedBy>
  <dcterms:created xsi:type="dcterms:W3CDTF">2021-09-29T18:52:28Z</dcterms:created>
  <dcterms:modified xsi:type="dcterms:W3CDTF">2023-07-06T17:34:27Z</dcterms:modified>
</cp:coreProperties>
</file>