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DCaps\FACSIM\"/>
    </mc:Choice>
  </mc:AlternateContent>
  <xr:revisionPtr revIDLastSave="0" documentId="8_{E3B2B44C-922D-46E5-966C-58793E53EE9A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K16" i="1" s="1"/>
  <c r="L16" i="1" s="1"/>
  <c r="N16" i="1" s="1"/>
  <c r="K14" i="1" l="1"/>
  <c r="M14" i="1" s="1"/>
  <c r="K9" i="1"/>
  <c r="L9" i="1" s="1"/>
  <c r="K11" i="1"/>
  <c r="L11" i="1" s="1"/>
  <c r="N11" i="1" s="1"/>
  <c r="L14" i="1" l="1"/>
  <c r="N14" i="1" s="1"/>
  <c r="M9" i="1"/>
  <c r="N9" i="1" s="1"/>
</calcChain>
</file>

<file path=xl/sharedStrings.xml><?xml version="1.0" encoding="utf-8"?>
<sst xmlns="http://schemas.openxmlformats.org/spreadsheetml/2006/main" count="43" uniqueCount="38">
  <si>
    <t>Wormack et al., 2017</t>
  </si>
  <si>
    <t>HNO3 -&gt; NO2 + OH</t>
  </si>
  <si>
    <t>NO3 -&gt; NO2 + O2</t>
  </si>
  <si>
    <t>O3-&gt; O + O2</t>
  </si>
  <si>
    <t>Thermolyse reaction</t>
  </si>
  <si>
    <t>N2O3 -&gt; NO + NO2</t>
  </si>
  <si>
    <t>HO2NO2 -&gt; HO2 + NO2</t>
  </si>
  <si>
    <t>HONO -&gt; OH + NO</t>
  </si>
  <si>
    <t>HNO -&gt; NO + H</t>
  </si>
  <si>
    <t>H2O2 -&gt; 2 OH</t>
  </si>
  <si>
    <t>N2O5 -&gt; NO2  + NO3</t>
  </si>
  <si>
    <t>A0</t>
  </si>
  <si>
    <t>n0</t>
  </si>
  <si>
    <t>Ea/R0</t>
  </si>
  <si>
    <t>Ainf</t>
  </si>
  <si>
    <t>ninf</t>
  </si>
  <si>
    <t>Ea/Rinf</t>
  </si>
  <si>
    <t>k(950 K)</t>
  </si>
  <si>
    <t xml:space="preserve">k(298 K ) </t>
  </si>
  <si>
    <t>CALCULATED</t>
  </si>
  <si>
    <t>M</t>
  </si>
  <si>
    <t>reported</t>
  </si>
  <si>
    <t>low/high pressure limit</t>
  </si>
  <si>
    <t>k(T) = k0(T)*M/(1+(k0(T)*M)/(kinf(T))*0.6^(1+(log10(k0(T)*M/kinf(T))))^(-1)</t>
  </si>
  <si>
    <t xml:space="preserve">k0(298 K ) </t>
  </si>
  <si>
    <t>kinf</t>
  </si>
  <si>
    <t>presssure</t>
  </si>
  <si>
    <t>hPa</t>
  </si>
  <si>
    <t>k(T)/M</t>
  </si>
  <si>
    <r>
      <t>k(T) = A(</t>
    </r>
    <r>
      <rPr>
        <b/>
        <sz val="11"/>
        <color rgb="FFFF0000"/>
        <rFont val="Calibri"/>
        <family val="2"/>
        <scheme val="minor"/>
      </rPr>
      <t>T/298</t>
    </r>
    <r>
      <rPr>
        <sz val="11"/>
        <color theme="1"/>
        <rFont val="Calibri"/>
        <family val="2"/>
        <scheme val="minor"/>
      </rPr>
      <t>)^n * exp(-(Ea/RT))</t>
    </r>
  </si>
  <si>
    <t>???</t>
  </si>
  <si>
    <t>roughly</t>
  </si>
  <si>
    <t>not verified</t>
  </si>
  <si>
    <t>10% higher</t>
  </si>
  <si>
    <t>5% higher</t>
  </si>
  <si>
    <t>factor X 2</t>
  </si>
  <si>
    <t>factor x 3</t>
  </si>
  <si>
    <t>factor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</si>
</sst>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2" borderId="0" xfId="0" applyFill="1"/>
    <xf numFmtId="11" fontId="0" fillId="3" borderId="0" xfId="0" applyNumberFormat="1" applyFill="1"/>
    <xf numFmtId="11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B15" sqref="B15"/>
    </sheetView>
  </sheetViews>
  <sheetFormatPr defaultColWidth="11.42578125" defaultRowHeight="15" x14ac:dyDescent="0.25"/>
  <cols>
    <col min="1" max="1" width="30.140625" customWidth="1"/>
    <col min="2" max="2" width="12" bestFit="1" customWidth="1"/>
    <col min="11" max="14" width="12" bestFit="1" customWidth="1"/>
  </cols>
  <sheetData>
    <row r="1" spans="1:18" x14ac:dyDescent="0.25">
      <c r="A1" t="s">
        <v>0</v>
      </c>
    </row>
    <row r="2" spans="1:18" x14ac:dyDescent="0.25">
      <c r="A2" t="s">
        <v>26</v>
      </c>
      <c r="B2" s="7">
        <v>870</v>
      </c>
      <c r="C2" t="s">
        <v>27</v>
      </c>
      <c r="D2" s="7" t="s">
        <v>30</v>
      </c>
    </row>
    <row r="3" spans="1:18" x14ac:dyDescent="0.25">
      <c r="A3" t="s">
        <v>20</v>
      </c>
      <c r="B3">
        <f>6.022E+23/22414*B2/1013</f>
        <v>2.3074441117088453E+19</v>
      </c>
    </row>
    <row r="5" spans="1:18" x14ac:dyDescent="0.25">
      <c r="A5" s="1" t="s">
        <v>4</v>
      </c>
      <c r="B5" t="s">
        <v>29</v>
      </c>
    </row>
    <row r="6" spans="1:18" x14ac:dyDescent="0.25">
      <c r="A6" s="3" t="s">
        <v>22</v>
      </c>
      <c r="B6" t="s">
        <v>23</v>
      </c>
      <c r="K6" t="s">
        <v>19</v>
      </c>
    </row>
    <row r="7" spans="1:18" x14ac:dyDescent="0.25">
      <c r="A7" s="3"/>
      <c r="H7" t="s">
        <v>21</v>
      </c>
      <c r="K7" s="4">
        <v>950</v>
      </c>
      <c r="P7">
        <v>298</v>
      </c>
      <c r="R7">
        <v>950</v>
      </c>
    </row>
    <row r="8" spans="1:18" x14ac:dyDescent="0.25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18</v>
      </c>
      <c r="I8" t="s">
        <v>17</v>
      </c>
      <c r="K8" t="s">
        <v>20</v>
      </c>
      <c r="L8" t="s">
        <v>24</v>
      </c>
      <c r="M8" t="s">
        <v>25</v>
      </c>
      <c r="N8" t="s">
        <v>28</v>
      </c>
    </row>
    <row r="9" spans="1:18" x14ac:dyDescent="0.25">
      <c r="A9" t="s">
        <v>1</v>
      </c>
      <c r="B9" s="2">
        <v>1.83E-4</v>
      </c>
      <c r="C9">
        <v>-1.98</v>
      </c>
      <c r="D9">
        <v>24054</v>
      </c>
      <c r="E9" s="6">
        <v>1260000000000000</v>
      </c>
      <c r="F9">
        <v>0</v>
      </c>
      <c r="G9">
        <v>24054</v>
      </c>
      <c r="H9" s="2">
        <v>5.5099999999999997E-21</v>
      </c>
      <c r="I9">
        <v>409.81</v>
      </c>
      <c r="K9">
        <f>$B$3*273/$K$7</f>
        <v>6.6308657104896287E+18</v>
      </c>
      <c r="L9">
        <f>$B9*(K$7/298)^$C9*EXP(-$D9/K$7)*K9</f>
        <v>1232.3682614736285</v>
      </c>
      <c r="M9">
        <f>$E9*(K$7/298)^$F9*EXP(-$G9/K$7)*K9</f>
        <v>8.4256709774366778E+22</v>
      </c>
      <c r="N9" s="5">
        <f>((L9*K9)/(1+L9*K9/M9)) * 0.6^((1+(LOG10(L9*K9/M9))^2)^(-1)) / K9</f>
        <v>873.13238025083433</v>
      </c>
      <c r="P9" t="s">
        <v>31</v>
      </c>
      <c r="Q9" s="8"/>
      <c r="R9" s="2" t="s">
        <v>35</v>
      </c>
    </row>
    <row r="10" spans="1:18" x14ac:dyDescent="0.25">
      <c r="A10" t="s">
        <v>2</v>
      </c>
      <c r="Q10" s="8"/>
      <c r="R10" s="2"/>
    </row>
    <row r="11" spans="1:18" x14ac:dyDescent="0.25">
      <c r="A11" t="s">
        <v>3</v>
      </c>
      <c r="B11" s="2">
        <v>7.1600000000000001E-10</v>
      </c>
      <c r="C11">
        <v>0</v>
      </c>
      <c r="D11">
        <v>11200</v>
      </c>
      <c r="H11" s="2">
        <v>6.4899999999999995E-7</v>
      </c>
      <c r="I11">
        <v>10000</v>
      </c>
      <c r="K11">
        <f>$B$3*273/$K$7</f>
        <v>6.6308657104896287E+18</v>
      </c>
      <c r="L11">
        <f>$B11*(K$7/298)^$C11*EXP(-$D11/K$7)*K11</f>
        <v>36006.415544221236</v>
      </c>
      <c r="N11" s="5">
        <f>L11</f>
        <v>36006.415544221236</v>
      </c>
      <c r="P11" t="s">
        <v>31</v>
      </c>
      <c r="Q11" s="8" t="s">
        <v>33</v>
      </c>
      <c r="R11" s="2" t="s">
        <v>36</v>
      </c>
    </row>
    <row r="12" spans="1:18" x14ac:dyDescent="0.25">
      <c r="A12" t="s">
        <v>5</v>
      </c>
      <c r="Q12" s="8"/>
      <c r="R12" s="2"/>
    </row>
    <row r="13" spans="1:18" x14ac:dyDescent="0.25">
      <c r="A13" t="s">
        <v>6</v>
      </c>
      <c r="Q13" s="8"/>
      <c r="R13" s="2"/>
    </row>
    <row r="14" spans="1:18" x14ac:dyDescent="0.25">
      <c r="A14" t="s">
        <v>7</v>
      </c>
      <c r="B14" s="2">
        <v>1.98E-3</v>
      </c>
      <c r="C14">
        <v>-3.8</v>
      </c>
      <c r="D14">
        <v>25257</v>
      </c>
      <c r="E14" s="2">
        <v>1.09E+16</v>
      </c>
      <c r="F14">
        <v>-1.23</v>
      </c>
      <c r="G14">
        <v>25016</v>
      </c>
      <c r="H14" s="2">
        <v>1.4100000000000001E-21</v>
      </c>
      <c r="I14">
        <v>171.88</v>
      </c>
      <c r="K14">
        <f>$B$3*273/$K$7</f>
        <v>6.6308657104896287E+18</v>
      </c>
      <c r="L14">
        <f>$B14*(K$7/298)^$C14*EXP(-$D14/K$7)*K14</f>
        <v>455.63521752785522</v>
      </c>
      <c r="M14">
        <f>$E14*(K$7/298)^$F14*EXP(-$G14/K$7)*K14</f>
        <v>6.3615963925958965E+22</v>
      </c>
      <c r="N14" s="5">
        <f>((L14*K14)/(1+L14*K14/M14)) * 0.6^((1+(LOG10(L14*K14/M14))^2)^(-1)) / K14</f>
        <v>361.27114718270889</v>
      </c>
      <c r="P14" t="s">
        <v>31</v>
      </c>
      <c r="Q14" s="8" t="s">
        <v>34</v>
      </c>
      <c r="R14" s="2" t="s">
        <v>37</v>
      </c>
    </row>
    <row r="15" spans="1:18" x14ac:dyDescent="0.25">
      <c r="A15" t="s">
        <v>8</v>
      </c>
      <c r="Q15" s="8"/>
      <c r="R15" s="2"/>
    </row>
    <row r="16" spans="1:18" x14ac:dyDescent="0.25">
      <c r="A16" t="s">
        <v>9</v>
      </c>
      <c r="B16" s="2">
        <v>2.0300000000000001E-3</v>
      </c>
      <c r="C16">
        <v>-4.8600000000000003</v>
      </c>
      <c r="D16">
        <v>26820</v>
      </c>
      <c r="H16" s="2">
        <v>3.3400000000000003E-27</v>
      </c>
      <c r="I16">
        <v>1.25E-3</v>
      </c>
      <c r="K16">
        <f>$B$3*273/$K$7</f>
        <v>6.6308657104896287E+18</v>
      </c>
      <c r="L16">
        <f>$B16*(K$7/298)^$C16*EXP(-$D16/K$7)*K16</f>
        <v>26.375557006171849</v>
      </c>
      <c r="N16" s="5">
        <f>L16</f>
        <v>26.375557006171849</v>
      </c>
      <c r="P16" t="s">
        <v>32</v>
      </c>
      <c r="Q16" s="8" t="s">
        <v>34</v>
      </c>
      <c r="R16" t="s">
        <v>32</v>
      </c>
    </row>
    <row r="17" spans="1:1" x14ac:dyDescent="0.25">
      <c r="A17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Deutscher Wetterdienst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Kubistin Dagmar</dc:creator>
  <cp:lastModifiedBy>Calum Bavin</cp:lastModifiedBy>
  <dcterms:created xsi:type="dcterms:W3CDTF">2019-09-16T14:29:58Z</dcterms:created>
  <dcterms:modified xsi:type="dcterms:W3CDTF">2019-09-17T08:16:16Z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