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 codeName="{8C4F1C90-05EB-6A55-5F09-09C24B55AC0B}"/>
  <workbookPr codeName="ThisWorkbook"/>
  <bookViews>
    <workbookView xWindow="120" yWindow="60" windowWidth="15180" windowHeight="9345" tabRatio="737" activeTab="3"/>
  </bookViews>
  <sheets>
    <sheet name="Primm" sheetId="1" r:id="rId1"/>
    <sheet name="Lexington" sheetId="2" r:id="rId2"/>
    <sheet name="Concord" sheetId="3" r:id="rId3"/>
    <sheet name="Leaderboard" sheetId="7" r:id="rId4"/>
    <sheet name="3 day totals" sheetId="4" r:id="rId5"/>
    <sheet name="Daily handicaps" sheetId="6" r:id="rId6"/>
    <sheet name="Names" sheetId="10" r:id="rId7"/>
  </sheets>
  <definedNames>
    <definedName name="_xlnm.Print_Area" localSheetId="4">'3 day totals'!$A$1:$T$41</definedName>
    <definedName name="_xlnm.Print_Area" localSheetId="2">Concord!$A$60:$V$81</definedName>
    <definedName name="_xlnm.Print_Area" localSheetId="3">Leaderboard!$A$1:$O$31</definedName>
    <definedName name="_xlnm.Print_Area" localSheetId="1">Lexington!$A$60:$V$79</definedName>
    <definedName name="_xlnm.Print_Area" localSheetId="0">Primm!$A$60:$V$84</definedName>
  </definedNames>
  <calcPr calcId="145621"/>
</workbook>
</file>

<file path=xl/calcChain.xml><?xml version="1.0" encoding="utf-8"?>
<calcChain xmlns="http://schemas.openxmlformats.org/spreadsheetml/2006/main">
  <c r="P21" i="4" l="1"/>
  <c r="P20" i="4"/>
  <c r="P16" i="4" l="1"/>
  <c r="P8" i="4"/>
  <c r="P7" i="4"/>
  <c r="O8" i="4"/>
  <c r="O23" i="4"/>
  <c r="O16" i="4"/>
  <c r="O32" i="4"/>
  <c r="O15" i="4"/>
  <c r="N28" i="4" l="1"/>
  <c r="N12" i="4"/>
  <c r="N16" i="4"/>
  <c r="N25" i="4"/>
  <c r="N32" i="4"/>
  <c r="V56" i="1"/>
  <c r="U56" i="1"/>
  <c r="T56" i="1"/>
  <c r="S56" i="1"/>
  <c r="R56" i="1"/>
  <c r="Q56" i="1"/>
  <c r="P56" i="1"/>
  <c r="O56" i="1"/>
  <c r="N56" i="1"/>
  <c r="C84" i="3" l="1"/>
  <c r="C84" i="2"/>
  <c r="C86" i="1"/>
  <c r="B45" i="4"/>
  <c r="B51" i="4"/>
  <c r="B55" i="4" s="1"/>
  <c r="AB32" i="3"/>
  <c r="AA32" i="3"/>
  <c r="Z32" i="3"/>
  <c r="Y32" i="3"/>
  <c r="AB31" i="3"/>
  <c r="AA31" i="3"/>
  <c r="Z31" i="3"/>
  <c r="Y31" i="3"/>
  <c r="AB30" i="3"/>
  <c r="AA30" i="3"/>
  <c r="Z30" i="3"/>
  <c r="Y30" i="3"/>
  <c r="AB29" i="3"/>
  <c r="AA29" i="3"/>
  <c r="Z29" i="3"/>
  <c r="Y29" i="3"/>
  <c r="AB28" i="3"/>
  <c r="AA28" i="3"/>
  <c r="Z28" i="3"/>
  <c r="Y28" i="3"/>
  <c r="AB27" i="3"/>
  <c r="AA27" i="3"/>
  <c r="Z27" i="3"/>
  <c r="Y27" i="3"/>
  <c r="AB26" i="3"/>
  <c r="AA26" i="3"/>
  <c r="Z26" i="3"/>
  <c r="Y26" i="3"/>
  <c r="AB25" i="3"/>
  <c r="AA25" i="3"/>
  <c r="Z25" i="3"/>
  <c r="Y25" i="3"/>
  <c r="AB24" i="3"/>
  <c r="AA24" i="3"/>
  <c r="Z24" i="3"/>
  <c r="Y24" i="3"/>
  <c r="AB23" i="3"/>
  <c r="AA23" i="3"/>
  <c r="Z23" i="3"/>
  <c r="Y23" i="3"/>
  <c r="AB22" i="3"/>
  <c r="AA22" i="3"/>
  <c r="Z22" i="3"/>
  <c r="Y22" i="3"/>
  <c r="AB21" i="3"/>
  <c r="AA21" i="3"/>
  <c r="Z21" i="3"/>
  <c r="Y21" i="3"/>
  <c r="AB20" i="3"/>
  <c r="AA20" i="3"/>
  <c r="Z20" i="3"/>
  <c r="Y20" i="3"/>
  <c r="AB19" i="3"/>
  <c r="AA19" i="3"/>
  <c r="Z19" i="3"/>
  <c r="Y19" i="3"/>
  <c r="AB18" i="3"/>
  <c r="AA18" i="3"/>
  <c r="Z18" i="3"/>
  <c r="Y18" i="3"/>
  <c r="AB17" i="3"/>
  <c r="AA17" i="3"/>
  <c r="Z17" i="3"/>
  <c r="Y17" i="3"/>
  <c r="AB16" i="3"/>
  <c r="AA16" i="3"/>
  <c r="Z16" i="3"/>
  <c r="Y16" i="3"/>
  <c r="AB15" i="3"/>
  <c r="AA15" i="3"/>
  <c r="Z15" i="3"/>
  <c r="Y15" i="3"/>
  <c r="AB14" i="3"/>
  <c r="AA14" i="3"/>
  <c r="Z14" i="3"/>
  <c r="Y14" i="3"/>
  <c r="AB13" i="3"/>
  <c r="AA13" i="3"/>
  <c r="Z13" i="3"/>
  <c r="Y13" i="3"/>
  <c r="AB12" i="3"/>
  <c r="AA12" i="3"/>
  <c r="Z12" i="3"/>
  <c r="Y12" i="3"/>
  <c r="AB11" i="3"/>
  <c r="AA11" i="3"/>
  <c r="Z11" i="3"/>
  <c r="Y11" i="3"/>
  <c r="AB10" i="3"/>
  <c r="AA10" i="3"/>
  <c r="Z10" i="3"/>
  <c r="Y10" i="3"/>
  <c r="AB9" i="3"/>
  <c r="AA9" i="3"/>
  <c r="Z9" i="3"/>
  <c r="Y9" i="3"/>
  <c r="AB8" i="3"/>
  <c r="AA8" i="3"/>
  <c r="Z8" i="3"/>
  <c r="Y8" i="3"/>
  <c r="Y9" i="2"/>
  <c r="Z9" i="2"/>
  <c r="AA9" i="2"/>
  <c r="AB9" i="2"/>
  <c r="Y10" i="2"/>
  <c r="Z10" i="2"/>
  <c r="AA10" i="2"/>
  <c r="AB10" i="2"/>
  <c r="Y11" i="2"/>
  <c r="Z11" i="2"/>
  <c r="AA11" i="2"/>
  <c r="AB11" i="2"/>
  <c r="Y12" i="2"/>
  <c r="Z12" i="2"/>
  <c r="AA12" i="2"/>
  <c r="AB12" i="2"/>
  <c r="Y13" i="2"/>
  <c r="Z13" i="2"/>
  <c r="AA13" i="2"/>
  <c r="AB13" i="2"/>
  <c r="Y14" i="2"/>
  <c r="Z14" i="2"/>
  <c r="AA14" i="2"/>
  <c r="AB14" i="2"/>
  <c r="Y15" i="2"/>
  <c r="Z15" i="2"/>
  <c r="AA15" i="2"/>
  <c r="AB15" i="2"/>
  <c r="Y16" i="2"/>
  <c r="Z16" i="2"/>
  <c r="AA16" i="2"/>
  <c r="AB16" i="2"/>
  <c r="Y17" i="2"/>
  <c r="Z17" i="2"/>
  <c r="AA17" i="2"/>
  <c r="AB17" i="2"/>
  <c r="Y18" i="2"/>
  <c r="Z18" i="2"/>
  <c r="AA18" i="2"/>
  <c r="AB18" i="2"/>
  <c r="Y19" i="2"/>
  <c r="Z19" i="2"/>
  <c r="AA19" i="2"/>
  <c r="AB19" i="2"/>
  <c r="Y20" i="2"/>
  <c r="Z20" i="2"/>
  <c r="AA20" i="2"/>
  <c r="AB20" i="2"/>
  <c r="Y21" i="2"/>
  <c r="Z21" i="2"/>
  <c r="AA21" i="2"/>
  <c r="AB21" i="2"/>
  <c r="Y22" i="2"/>
  <c r="Z22" i="2"/>
  <c r="AA22" i="2"/>
  <c r="AB22" i="2"/>
  <c r="Y23" i="2"/>
  <c r="Z23" i="2"/>
  <c r="AA23" i="2"/>
  <c r="AB23" i="2"/>
  <c r="Y24" i="2"/>
  <c r="Z24" i="2"/>
  <c r="AA24" i="2"/>
  <c r="AB24" i="2"/>
  <c r="Y25" i="2"/>
  <c r="Z25" i="2"/>
  <c r="AA25" i="2"/>
  <c r="AB25" i="2"/>
  <c r="Y26" i="2"/>
  <c r="Z26" i="2"/>
  <c r="AA26" i="2"/>
  <c r="AB26" i="2"/>
  <c r="Y27" i="2"/>
  <c r="Z27" i="2"/>
  <c r="AA27" i="2"/>
  <c r="AB27" i="2"/>
  <c r="Y28" i="2"/>
  <c r="Z28" i="2"/>
  <c r="AA28" i="2"/>
  <c r="AB28" i="2"/>
  <c r="Y29" i="2"/>
  <c r="Z29" i="2"/>
  <c r="AA29" i="2"/>
  <c r="AB29" i="2"/>
  <c r="Y30" i="2"/>
  <c r="Z30" i="2"/>
  <c r="AA30" i="2"/>
  <c r="AB30" i="2"/>
  <c r="Y31" i="2"/>
  <c r="Z31" i="2"/>
  <c r="AA31" i="2"/>
  <c r="AB31" i="2"/>
  <c r="Y32" i="2"/>
  <c r="Z32" i="2"/>
  <c r="AA32" i="2"/>
  <c r="AB32" i="2"/>
  <c r="AB32" i="1"/>
  <c r="AA32" i="1"/>
  <c r="Z32" i="1"/>
  <c r="Y32" i="1"/>
  <c r="AB31" i="1"/>
  <c r="AA31" i="1"/>
  <c r="Z31" i="1"/>
  <c r="Y31" i="1"/>
  <c r="AB30" i="1"/>
  <c r="AA30" i="1"/>
  <c r="Z30" i="1"/>
  <c r="Y30" i="1"/>
  <c r="AB29" i="1"/>
  <c r="AA29" i="1"/>
  <c r="Z29" i="1"/>
  <c r="Y29" i="1"/>
  <c r="AB28" i="1"/>
  <c r="AA28" i="1"/>
  <c r="Z28" i="1"/>
  <c r="Y28" i="1"/>
  <c r="AB27" i="1"/>
  <c r="AA27" i="1"/>
  <c r="Z27" i="1"/>
  <c r="Y27" i="1"/>
  <c r="AB26" i="1"/>
  <c r="AA26" i="1"/>
  <c r="Z26" i="1"/>
  <c r="Y26" i="1"/>
  <c r="AB25" i="1"/>
  <c r="AA25" i="1"/>
  <c r="Z25" i="1"/>
  <c r="Y25" i="1"/>
  <c r="AB24" i="1"/>
  <c r="AA24" i="1"/>
  <c r="Z24" i="1"/>
  <c r="Y24" i="1"/>
  <c r="AB23" i="1"/>
  <c r="AA23" i="1"/>
  <c r="Z23" i="1"/>
  <c r="Y23" i="1"/>
  <c r="AB22" i="1"/>
  <c r="AA22" i="1"/>
  <c r="Z22" i="1"/>
  <c r="Y22" i="1"/>
  <c r="AB21" i="1"/>
  <c r="AA21" i="1"/>
  <c r="Z21" i="1"/>
  <c r="Y21" i="1"/>
  <c r="AB20" i="1"/>
  <c r="AA20" i="1"/>
  <c r="Z20" i="1"/>
  <c r="Y20" i="1"/>
  <c r="AB19" i="1"/>
  <c r="AA19" i="1"/>
  <c r="Z19" i="1"/>
  <c r="Y19" i="1"/>
  <c r="AB18" i="1"/>
  <c r="AA18" i="1"/>
  <c r="Z18" i="1"/>
  <c r="Y18" i="1"/>
  <c r="AB17" i="1"/>
  <c r="AA17" i="1"/>
  <c r="Z17" i="1"/>
  <c r="Y17" i="1"/>
  <c r="AB16" i="1"/>
  <c r="AA16" i="1"/>
  <c r="Z16" i="1"/>
  <c r="Y16" i="1"/>
  <c r="AB15" i="1"/>
  <c r="AA15" i="1"/>
  <c r="Z15" i="1"/>
  <c r="Y15" i="1"/>
  <c r="AB14" i="1"/>
  <c r="AA14" i="1"/>
  <c r="Z14" i="1"/>
  <c r="Y14" i="1"/>
  <c r="AB13" i="1"/>
  <c r="AA13" i="1"/>
  <c r="Z13" i="1"/>
  <c r="Y13" i="1"/>
  <c r="AB12" i="1"/>
  <c r="AA12" i="1"/>
  <c r="Z12" i="1"/>
  <c r="Y12" i="1"/>
  <c r="AB11" i="1"/>
  <c r="AA11" i="1"/>
  <c r="Z11" i="1"/>
  <c r="Y11" i="1"/>
  <c r="AB10" i="1"/>
  <c r="AA10" i="1"/>
  <c r="Z10" i="1"/>
  <c r="Y10" i="1"/>
  <c r="AB9" i="1"/>
  <c r="AA9" i="1"/>
  <c r="Z9" i="1"/>
  <c r="Y9" i="1"/>
  <c r="AB8" i="1"/>
  <c r="AA8" i="1"/>
  <c r="Z8" i="1"/>
  <c r="Y8" i="1"/>
  <c r="D34" i="6"/>
  <c r="D33" i="6"/>
  <c r="D32" i="6"/>
  <c r="D31" i="6"/>
  <c r="D30" i="6"/>
  <c r="D29" i="6"/>
  <c r="D28" i="6"/>
  <c r="H28" i="6" s="1"/>
  <c r="C26" i="3" s="1"/>
  <c r="D27" i="6"/>
  <c r="D26" i="6"/>
  <c r="D25" i="6"/>
  <c r="D24" i="6"/>
  <c r="H24" i="6" s="1"/>
  <c r="C22" i="3" s="1"/>
  <c r="D23" i="6"/>
  <c r="H23" i="6" s="1"/>
  <c r="C21" i="3" s="1"/>
  <c r="H48" i="3" s="1"/>
  <c r="D22" i="6"/>
  <c r="D21" i="6"/>
  <c r="D20" i="6"/>
  <c r="D19" i="6"/>
  <c r="F19" i="6" s="1"/>
  <c r="D18" i="6"/>
  <c r="F18" i="6" s="1"/>
  <c r="C16" i="1" s="1"/>
  <c r="D17" i="6"/>
  <c r="D16" i="6"/>
  <c r="H16" i="6" s="1"/>
  <c r="C14" i="3" s="1"/>
  <c r="U41" i="3" s="1"/>
  <c r="D15" i="6"/>
  <c r="D14" i="6"/>
  <c r="D13" i="6"/>
  <c r="F13" i="6" s="1"/>
  <c r="C11" i="1" s="1"/>
  <c r="D12" i="6"/>
  <c r="D11" i="6"/>
  <c r="D10" i="6"/>
  <c r="H10" i="6" s="1"/>
  <c r="C8" i="3" s="1"/>
  <c r="D9" i="6"/>
  <c r="H9" i="6" s="1"/>
  <c r="C7" i="3" s="1"/>
  <c r="O47" i="7"/>
  <c r="K47" i="7"/>
  <c r="J47" i="7"/>
  <c r="B47" i="7"/>
  <c r="A47" i="7"/>
  <c r="G13" i="7"/>
  <c r="I13" i="7"/>
  <c r="B41" i="3"/>
  <c r="W14" i="3"/>
  <c r="X14" i="3" s="1"/>
  <c r="M14" i="3"/>
  <c r="B14" i="3"/>
  <c r="A14" i="3"/>
  <c r="A41" i="3" s="1"/>
  <c r="W14" i="2"/>
  <c r="M14" i="2"/>
  <c r="B14" i="2"/>
  <c r="B41" i="2" s="1"/>
  <c r="A14" i="2"/>
  <c r="A41" i="2" s="1"/>
  <c r="A41" i="1"/>
  <c r="W14" i="1"/>
  <c r="M14" i="1"/>
  <c r="X14" i="1" s="1"/>
  <c r="M47" i="7" s="1"/>
  <c r="B14" i="1"/>
  <c r="B41" i="1" s="1"/>
  <c r="A14" i="1"/>
  <c r="H31" i="6"/>
  <c r="C29" i="3" s="1"/>
  <c r="P56" i="3" s="1"/>
  <c r="G16" i="6"/>
  <c r="C14" i="2" s="1"/>
  <c r="O41" i="2" s="1"/>
  <c r="B16" i="6"/>
  <c r="A16" i="6"/>
  <c r="T14" i="4"/>
  <c r="I31" i="7"/>
  <c r="I30" i="7"/>
  <c r="I29" i="7"/>
  <c r="I28" i="7"/>
  <c r="G31" i="7"/>
  <c r="G30" i="7"/>
  <c r="G29" i="7"/>
  <c r="G28" i="7"/>
  <c r="T32" i="4"/>
  <c r="T31" i="4"/>
  <c r="T30" i="4"/>
  <c r="B46" i="4"/>
  <c r="A63" i="7"/>
  <c r="B63" i="7"/>
  <c r="J63" i="7"/>
  <c r="K63" i="7"/>
  <c r="A64" i="7"/>
  <c r="B64" i="7"/>
  <c r="J64" i="7"/>
  <c r="K64" i="7"/>
  <c r="A65" i="7"/>
  <c r="B65" i="7"/>
  <c r="J65" i="7"/>
  <c r="K65" i="7"/>
  <c r="A30" i="3"/>
  <c r="A57" i="3" s="1"/>
  <c r="B30" i="3"/>
  <c r="B57" i="3" s="1"/>
  <c r="M30" i="3"/>
  <c r="W30" i="3"/>
  <c r="A31" i="3"/>
  <c r="A58" i="3" s="1"/>
  <c r="B31" i="3"/>
  <c r="B58" i="3" s="1"/>
  <c r="M31" i="3"/>
  <c r="W31" i="3"/>
  <c r="X31" i="3" s="1"/>
  <c r="A32" i="3"/>
  <c r="A59" i="3" s="1"/>
  <c r="B32" i="3"/>
  <c r="B59" i="3" s="1"/>
  <c r="M32" i="3"/>
  <c r="W32" i="3"/>
  <c r="W30" i="2"/>
  <c r="W31" i="2"/>
  <c r="W32" i="2"/>
  <c r="X32" i="2" s="1"/>
  <c r="N65" i="7" s="1"/>
  <c r="M30" i="2"/>
  <c r="M31" i="2"/>
  <c r="M32" i="2"/>
  <c r="A30" i="2"/>
  <c r="A57" i="2" s="1"/>
  <c r="B30" i="2"/>
  <c r="B57" i="2" s="1"/>
  <c r="A31" i="2"/>
  <c r="A58" i="2" s="1"/>
  <c r="B31" i="2"/>
  <c r="B58" i="2" s="1"/>
  <c r="A32" i="2"/>
  <c r="A59" i="2" s="1"/>
  <c r="B32" i="2"/>
  <c r="B59" i="2" s="1"/>
  <c r="A32" i="6"/>
  <c r="B32" i="6"/>
  <c r="H32" i="6"/>
  <c r="C30" i="3" s="1"/>
  <c r="Q57" i="3" s="1"/>
  <c r="F32" i="6"/>
  <c r="C30" i="1" s="1"/>
  <c r="G32" i="6"/>
  <c r="C30" i="2" s="1"/>
  <c r="K57" i="2" s="1"/>
  <c r="A33" i="6"/>
  <c r="B33" i="6"/>
  <c r="A34" i="6"/>
  <c r="B34" i="6"/>
  <c r="H34" i="6"/>
  <c r="C32" i="3" s="1"/>
  <c r="W30" i="1"/>
  <c r="W31" i="1"/>
  <c r="X31" i="1" s="1"/>
  <c r="W32" i="1"/>
  <c r="M30" i="1"/>
  <c r="M31" i="1"/>
  <c r="M32" i="1"/>
  <c r="A30" i="1"/>
  <c r="A57" i="1"/>
  <c r="B30" i="1"/>
  <c r="B57" i="1"/>
  <c r="A31" i="1"/>
  <c r="A58" i="1"/>
  <c r="B31" i="1"/>
  <c r="B58" i="1"/>
  <c r="A32" i="1"/>
  <c r="A59" i="1"/>
  <c r="B32" i="1"/>
  <c r="B59" i="1"/>
  <c r="T22" i="4"/>
  <c r="P34" i="4"/>
  <c r="T28" i="4"/>
  <c r="T21" i="4"/>
  <c r="T11" i="4"/>
  <c r="H30" i="6"/>
  <c r="C28" i="3" s="1"/>
  <c r="H26" i="6"/>
  <c r="C24" i="3" s="1"/>
  <c r="F14" i="6"/>
  <c r="C12" i="1" s="1"/>
  <c r="H12" i="6"/>
  <c r="C10" i="3"/>
  <c r="E37" i="3" s="1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2" i="7"/>
  <c r="G11" i="7"/>
  <c r="G10" i="7"/>
  <c r="G9" i="7"/>
  <c r="G7" i="7"/>
  <c r="M4" i="2"/>
  <c r="W4" i="3"/>
  <c r="X4" i="3" s="1"/>
  <c r="M4" i="3"/>
  <c r="W4" i="1"/>
  <c r="M4" i="1"/>
  <c r="B47" i="4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2" i="7"/>
  <c r="I11" i="7"/>
  <c r="I10" i="7"/>
  <c r="I9" i="7"/>
  <c r="I8" i="7"/>
  <c r="I7" i="7"/>
  <c r="I6" i="7"/>
  <c r="B21" i="3"/>
  <c r="B48" i="3"/>
  <c r="B28" i="3"/>
  <c r="B55" i="3"/>
  <c r="B7" i="3"/>
  <c r="B34" i="3"/>
  <c r="M28" i="3"/>
  <c r="W28" i="3"/>
  <c r="O61" i="7"/>
  <c r="M7" i="3"/>
  <c r="W7" i="3"/>
  <c r="M8" i="3"/>
  <c r="W8" i="3"/>
  <c r="X8" i="3" s="1"/>
  <c r="M9" i="3"/>
  <c r="W9" i="3"/>
  <c r="X9" i="3" s="1"/>
  <c r="M10" i="3"/>
  <c r="W10" i="3"/>
  <c r="O43" i="7"/>
  <c r="M11" i="3"/>
  <c r="W11" i="3"/>
  <c r="M12" i="3"/>
  <c r="W12" i="3"/>
  <c r="O45" i="7"/>
  <c r="M13" i="3"/>
  <c r="W13" i="3"/>
  <c r="M15" i="3"/>
  <c r="O48" i="7"/>
  <c r="W15" i="3"/>
  <c r="M16" i="3"/>
  <c r="W16" i="3"/>
  <c r="X16" i="3" s="1"/>
  <c r="M17" i="3"/>
  <c r="O50" i="7"/>
  <c r="W17" i="3"/>
  <c r="M18" i="3"/>
  <c r="W18" i="3"/>
  <c r="M19" i="3"/>
  <c r="O52" i="7"/>
  <c r="W19" i="3"/>
  <c r="M20" i="3"/>
  <c r="W20" i="3"/>
  <c r="M21" i="3"/>
  <c r="O54" i="7"/>
  <c r="W21" i="3"/>
  <c r="M22" i="3"/>
  <c r="W22" i="3"/>
  <c r="X22" i="3" s="1"/>
  <c r="M23" i="3"/>
  <c r="X23" i="3" s="1"/>
  <c r="W23" i="3"/>
  <c r="M24" i="3"/>
  <c r="X24" i="3" s="1"/>
  <c r="W24" i="3"/>
  <c r="M25" i="3"/>
  <c r="X25" i="3" s="1"/>
  <c r="W25" i="3"/>
  <c r="M26" i="3"/>
  <c r="W26" i="3"/>
  <c r="M27" i="3"/>
  <c r="W27" i="3"/>
  <c r="X27" i="3" s="1"/>
  <c r="M29" i="3"/>
  <c r="W29" i="3"/>
  <c r="X29" i="3" s="1"/>
  <c r="B21" i="2"/>
  <c r="B48" i="2" s="1"/>
  <c r="B28" i="2"/>
  <c r="B55" i="2" s="1"/>
  <c r="B7" i="2"/>
  <c r="M28" i="2"/>
  <c r="W28" i="2"/>
  <c r="M29" i="2"/>
  <c r="W29" i="2"/>
  <c r="X29" i="2" s="1"/>
  <c r="N62" i="7" s="1"/>
  <c r="M20" i="2"/>
  <c r="W20" i="2"/>
  <c r="M18" i="2"/>
  <c r="W18" i="2"/>
  <c r="M15" i="2"/>
  <c r="W15" i="2"/>
  <c r="M27" i="2"/>
  <c r="X27" i="2" s="1"/>
  <c r="W27" i="2"/>
  <c r="M25" i="2"/>
  <c r="W25" i="2"/>
  <c r="M13" i="2"/>
  <c r="W13" i="2"/>
  <c r="M11" i="2"/>
  <c r="W11" i="2"/>
  <c r="X11" i="2" s="1"/>
  <c r="M12" i="2"/>
  <c r="X12" i="2" s="1"/>
  <c r="W12" i="2"/>
  <c r="M17" i="2"/>
  <c r="X17" i="2" s="1"/>
  <c r="W17" i="2"/>
  <c r="M24" i="2"/>
  <c r="X24" i="2" s="1"/>
  <c r="W24" i="2"/>
  <c r="M10" i="2"/>
  <c r="X10" i="2" s="1"/>
  <c r="N43" i="7" s="1"/>
  <c r="W10" i="2"/>
  <c r="M9" i="2"/>
  <c r="W9" i="2"/>
  <c r="X9" i="2" s="1"/>
  <c r="N42" i="7" s="1"/>
  <c r="M7" i="2"/>
  <c r="W7" i="2"/>
  <c r="M19" i="2"/>
  <c r="W19" i="2"/>
  <c r="M23" i="2"/>
  <c r="W23" i="2"/>
  <c r="M22" i="2"/>
  <c r="W22" i="2"/>
  <c r="M26" i="2"/>
  <c r="W26" i="2"/>
  <c r="M16" i="2"/>
  <c r="X16" i="2" s="1"/>
  <c r="W16" i="2"/>
  <c r="M21" i="2"/>
  <c r="W21" i="2"/>
  <c r="M8" i="2"/>
  <c r="W8" i="2"/>
  <c r="B21" i="1"/>
  <c r="B48" i="1"/>
  <c r="B28" i="1"/>
  <c r="B55" i="1"/>
  <c r="B7" i="1"/>
  <c r="B34" i="1"/>
  <c r="M15" i="1"/>
  <c r="W15" i="1"/>
  <c r="X15" i="1" s="1"/>
  <c r="M22" i="1"/>
  <c r="W22" i="1"/>
  <c r="M24" i="1"/>
  <c r="W24" i="1"/>
  <c r="M21" i="1"/>
  <c r="W21" i="1"/>
  <c r="M19" i="1"/>
  <c r="W19" i="1"/>
  <c r="M18" i="1"/>
  <c r="W18" i="1"/>
  <c r="M27" i="1"/>
  <c r="W27" i="1"/>
  <c r="M8" i="1"/>
  <c r="W8" i="1"/>
  <c r="M23" i="1"/>
  <c r="W23" i="1"/>
  <c r="M29" i="1"/>
  <c r="W29" i="1"/>
  <c r="M17" i="1"/>
  <c r="W17" i="1"/>
  <c r="M28" i="1"/>
  <c r="W28" i="1"/>
  <c r="M7" i="1"/>
  <c r="W7" i="1"/>
  <c r="M13" i="1"/>
  <c r="W13" i="1"/>
  <c r="M16" i="1"/>
  <c r="W16" i="1"/>
  <c r="M10" i="1"/>
  <c r="W10" i="1"/>
  <c r="M26" i="1"/>
  <c r="W26" i="1"/>
  <c r="M11" i="1"/>
  <c r="W11" i="1"/>
  <c r="M20" i="1"/>
  <c r="W20" i="1"/>
  <c r="X20" i="1" s="1"/>
  <c r="M12" i="1"/>
  <c r="W12" i="1"/>
  <c r="M9" i="1"/>
  <c r="W9" i="1"/>
  <c r="M25" i="1"/>
  <c r="W25" i="1"/>
  <c r="A21" i="1"/>
  <c r="A48" i="1"/>
  <c r="A28" i="1"/>
  <c r="A55" i="1"/>
  <c r="A7" i="1"/>
  <c r="A34" i="1"/>
  <c r="Q34" i="4"/>
  <c r="B15" i="3"/>
  <c r="B42" i="3" s="1"/>
  <c r="B24" i="3"/>
  <c r="B51" i="3" s="1"/>
  <c r="B12" i="3"/>
  <c r="B39" i="3" s="1"/>
  <c r="I27" i="7"/>
  <c r="B13" i="2"/>
  <c r="B40" i="2"/>
  <c r="B20" i="2"/>
  <c r="B47" i="2"/>
  <c r="B25" i="2"/>
  <c r="B52" i="2"/>
  <c r="B48" i="4"/>
  <c r="B13" i="3"/>
  <c r="B40" i="3" s="1"/>
  <c r="B9" i="3"/>
  <c r="B36" i="3" s="1"/>
  <c r="B8" i="3"/>
  <c r="B35" i="3" s="1"/>
  <c r="B19" i="3"/>
  <c r="B46" i="3" s="1"/>
  <c r="B10" i="3"/>
  <c r="B37" i="3" s="1"/>
  <c r="B11" i="3"/>
  <c r="B38" i="3" s="1"/>
  <c r="B16" i="3"/>
  <c r="B43" i="3" s="1"/>
  <c r="B17" i="3"/>
  <c r="B44" i="3" s="1"/>
  <c r="B18" i="3"/>
  <c r="B45" i="3" s="1"/>
  <c r="B20" i="3"/>
  <c r="B47" i="3" s="1"/>
  <c r="B22" i="3"/>
  <c r="B49" i="3" s="1"/>
  <c r="B23" i="3"/>
  <c r="B50" i="3" s="1"/>
  <c r="B25" i="3"/>
  <c r="B52" i="3" s="1"/>
  <c r="B26" i="3"/>
  <c r="B53" i="3" s="1"/>
  <c r="B27" i="3"/>
  <c r="B54" i="3" s="1"/>
  <c r="B29" i="3"/>
  <c r="B56" i="3" s="1"/>
  <c r="T24" i="4"/>
  <c r="T25" i="4"/>
  <c r="T26" i="4"/>
  <c r="B9" i="6"/>
  <c r="B10" i="6"/>
  <c r="B11" i="6"/>
  <c r="B12" i="6"/>
  <c r="B13" i="6"/>
  <c r="B14" i="6"/>
  <c r="B15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A10" i="6"/>
  <c r="A11" i="6"/>
  <c r="A12" i="6"/>
  <c r="A13" i="6"/>
  <c r="A14" i="6"/>
  <c r="A15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9" i="6"/>
  <c r="J41" i="7"/>
  <c r="K41" i="7"/>
  <c r="J42" i="7"/>
  <c r="K42" i="7"/>
  <c r="J43" i="7"/>
  <c r="K43" i="7"/>
  <c r="J44" i="7"/>
  <c r="K44" i="7"/>
  <c r="J45" i="7"/>
  <c r="K45" i="7"/>
  <c r="J46" i="7"/>
  <c r="K46" i="7"/>
  <c r="J48" i="7"/>
  <c r="K48" i="7"/>
  <c r="J49" i="7"/>
  <c r="K49" i="7"/>
  <c r="J50" i="7"/>
  <c r="K50" i="7"/>
  <c r="J51" i="7"/>
  <c r="K51" i="7"/>
  <c r="J52" i="7"/>
  <c r="K52" i="7"/>
  <c r="J53" i="7"/>
  <c r="K53" i="7"/>
  <c r="J54" i="7"/>
  <c r="K54" i="7"/>
  <c r="J55" i="7"/>
  <c r="K55" i="7"/>
  <c r="J56" i="7"/>
  <c r="K56" i="7"/>
  <c r="J57" i="7"/>
  <c r="K57" i="7"/>
  <c r="J58" i="7"/>
  <c r="K58" i="7"/>
  <c r="J59" i="7"/>
  <c r="K59" i="7"/>
  <c r="J60" i="7"/>
  <c r="K60" i="7"/>
  <c r="J61" i="7"/>
  <c r="K61" i="7"/>
  <c r="J62" i="7"/>
  <c r="K62" i="7"/>
  <c r="K40" i="7"/>
  <c r="J40" i="7"/>
  <c r="A41" i="7"/>
  <c r="B41" i="7"/>
  <c r="A42" i="7"/>
  <c r="B42" i="7"/>
  <c r="A43" i="7"/>
  <c r="B43" i="7"/>
  <c r="A44" i="7"/>
  <c r="B44" i="7"/>
  <c r="A45" i="7"/>
  <c r="B45" i="7"/>
  <c r="A46" i="7"/>
  <c r="B46" i="7"/>
  <c r="A48" i="7"/>
  <c r="B48" i="7"/>
  <c r="A49" i="7"/>
  <c r="B49" i="7"/>
  <c r="A50" i="7"/>
  <c r="B50" i="7"/>
  <c r="A51" i="7"/>
  <c r="B51" i="7"/>
  <c r="A52" i="7"/>
  <c r="B52" i="7"/>
  <c r="A53" i="7"/>
  <c r="B53" i="7"/>
  <c r="A54" i="7"/>
  <c r="B54" i="7"/>
  <c r="A55" i="7"/>
  <c r="B55" i="7"/>
  <c r="A56" i="7"/>
  <c r="B56" i="7"/>
  <c r="A57" i="7"/>
  <c r="B57" i="7"/>
  <c r="A58" i="7"/>
  <c r="B58" i="7"/>
  <c r="A59" i="7"/>
  <c r="B59" i="7"/>
  <c r="A60" i="7"/>
  <c r="B60" i="7"/>
  <c r="A61" i="7"/>
  <c r="B61" i="7"/>
  <c r="A62" i="7"/>
  <c r="B62" i="7"/>
  <c r="B40" i="7"/>
  <c r="A40" i="7"/>
  <c r="T16" i="4"/>
  <c r="T17" i="4"/>
  <c r="T18" i="4"/>
  <c r="T19" i="4"/>
  <c r="T23" i="4"/>
  <c r="A9" i="3"/>
  <c r="A36" i="3" s="1"/>
  <c r="A18" i="3"/>
  <c r="A45" i="3" s="1"/>
  <c r="A24" i="3"/>
  <c r="A51" i="3" s="1"/>
  <c r="A10" i="3"/>
  <c r="A37" i="3" s="1"/>
  <c r="A7" i="3"/>
  <c r="A34" i="3" s="1"/>
  <c r="A29" i="3"/>
  <c r="A56" i="3" s="1"/>
  <c r="A28" i="3"/>
  <c r="A55" i="3" s="1"/>
  <c r="A27" i="3"/>
  <c r="A54" i="3" s="1"/>
  <c r="A26" i="3"/>
  <c r="A53" i="3" s="1"/>
  <c r="A25" i="3"/>
  <c r="A52" i="3" s="1"/>
  <c r="A23" i="3"/>
  <c r="A50" i="3" s="1"/>
  <c r="A22" i="3"/>
  <c r="A49" i="3" s="1"/>
  <c r="A21" i="3"/>
  <c r="A48" i="3" s="1"/>
  <c r="A20" i="3"/>
  <c r="A47" i="3" s="1"/>
  <c r="A19" i="3"/>
  <c r="A46" i="3" s="1"/>
  <c r="A17" i="3"/>
  <c r="A44" i="3" s="1"/>
  <c r="A16" i="3"/>
  <c r="A43" i="3" s="1"/>
  <c r="A15" i="3"/>
  <c r="A42" i="3" s="1"/>
  <c r="A13" i="3"/>
  <c r="A40" i="3" s="1"/>
  <c r="A12" i="3"/>
  <c r="A39" i="3" s="1"/>
  <c r="A11" i="3"/>
  <c r="A38" i="3" s="1"/>
  <c r="A8" i="3"/>
  <c r="A35" i="3" s="1"/>
  <c r="AB7" i="3"/>
  <c r="AA7" i="3"/>
  <c r="Z7" i="3"/>
  <c r="Y7" i="3"/>
  <c r="B9" i="2"/>
  <c r="B36" i="2" s="1"/>
  <c r="B12" i="2"/>
  <c r="B39" i="2" s="1"/>
  <c r="A9" i="2"/>
  <c r="A36" i="2" s="1"/>
  <c r="A25" i="2"/>
  <c r="A52" i="2" s="1"/>
  <c r="B24" i="2"/>
  <c r="B51" i="2" s="1"/>
  <c r="B18" i="2"/>
  <c r="B45" i="2" s="1"/>
  <c r="A24" i="2"/>
  <c r="A51" i="2"/>
  <c r="A18" i="2"/>
  <c r="A45" i="2" s="1"/>
  <c r="A7" i="2"/>
  <c r="A34" i="2" s="1"/>
  <c r="B15" i="2"/>
  <c r="B42" i="2" s="1"/>
  <c r="B29" i="2"/>
  <c r="B56" i="2"/>
  <c r="A29" i="2"/>
  <c r="A56" i="2" s="1"/>
  <c r="A28" i="2"/>
  <c r="A55" i="2" s="1"/>
  <c r="B27" i="2"/>
  <c r="B54" i="2" s="1"/>
  <c r="A27" i="2"/>
  <c r="A54" i="2" s="1"/>
  <c r="B26" i="2"/>
  <c r="B53" i="2" s="1"/>
  <c r="A26" i="2"/>
  <c r="A53" i="2" s="1"/>
  <c r="B23" i="2"/>
  <c r="B50" i="2" s="1"/>
  <c r="A23" i="2"/>
  <c r="A50" i="2"/>
  <c r="B22" i="2"/>
  <c r="B49" i="2" s="1"/>
  <c r="A22" i="2"/>
  <c r="A49" i="2" s="1"/>
  <c r="A21" i="2"/>
  <c r="A48" i="2" s="1"/>
  <c r="A20" i="2"/>
  <c r="A47" i="2" s="1"/>
  <c r="B19" i="2"/>
  <c r="B46" i="2" s="1"/>
  <c r="A19" i="2"/>
  <c r="A46" i="2"/>
  <c r="B17" i="2"/>
  <c r="B44" i="2" s="1"/>
  <c r="A17" i="2"/>
  <c r="A44" i="2"/>
  <c r="B16" i="2"/>
  <c r="B43" i="2" s="1"/>
  <c r="A16" i="2"/>
  <c r="A43" i="2" s="1"/>
  <c r="A15" i="2"/>
  <c r="A42" i="2" s="1"/>
  <c r="A13" i="2"/>
  <c r="A40" i="2"/>
  <c r="A12" i="2"/>
  <c r="A39" i="2" s="1"/>
  <c r="B11" i="2"/>
  <c r="B38" i="2"/>
  <c r="A11" i="2"/>
  <c r="A38" i="2" s="1"/>
  <c r="B10" i="2"/>
  <c r="B37" i="2"/>
  <c r="A10" i="2"/>
  <c r="A37" i="2" s="1"/>
  <c r="B8" i="2"/>
  <c r="B35" i="2" s="1"/>
  <c r="A8" i="2"/>
  <c r="A35" i="2" s="1"/>
  <c r="AB8" i="2"/>
  <c r="AA8" i="2"/>
  <c r="Z8" i="2"/>
  <c r="Y8" i="2"/>
  <c r="AB7" i="2"/>
  <c r="AA7" i="2"/>
  <c r="Z7" i="2"/>
  <c r="Y7" i="2"/>
  <c r="B9" i="1"/>
  <c r="B36" i="1"/>
  <c r="B25" i="1"/>
  <c r="B52" i="1" s="1"/>
  <c r="B17" i="1"/>
  <c r="B44" i="1" s="1"/>
  <c r="B11" i="1"/>
  <c r="B38" i="1" s="1"/>
  <c r="B24" i="1"/>
  <c r="B51" i="1"/>
  <c r="B18" i="1"/>
  <c r="B45" i="1" s="1"/>
  <c r="A9" i="1"/>
  <c r="A36" i="1" s="1"/>
  <c r="A25" i="1"/>
  <c r="A52" i="1" s="1"/>
  <c r="A17" i="1"/>
  <c r="A44" i="1" s="1"/>
  <c r="A11" i="1"/>
  <c r="A38" i="1" s="1"/>
  <c r="A24" i="1"/>
  <c r="A51" i="1"/>
  <c r="A18" i="1"/>
  <c r="A45" i="1" s="1"/>
  <c r="B15" i="1"/>
  <c r="B42" i="1"/>
  <c r="A12" i="1"/>
  <c r="A39" i="1" s="1"/>
  <c r="A15" i="1"/>
  <c r="A42" i="1" s="1"/>
  <c r="B12" i="1"/>
  <c r="B39" i="1" s="1"/>
  <c r="B23" i="1"/>
  <c r="B50" i="1"/>
  <c r="B13" i="1"/>
  <c r="B40" i="1" s="1"/>
  <c r="A8" i="1"/>
  <c r="A35" i="1" s="1"/>
  <c r="B8" i="1"/>
  <c r="B35" i="1" s="1"/>
  <c r="A10" i="1"/>
  <c r="A37" i="1"/>
  <c r="B10" i="1"/>
  <c r="B37" i="1" s="1"/>
  <c r="A13" i="1"/>
  <c r="A40" i="1" s="1"/>
  <c r="A16" i="1"/>
  <c r="A43" i="1" s="1"/>
  <c r="B16" i="1"/>
  <c r="B43" i="1" s="1"/>
  <c r="A19" i="1"/>
  <c r="A46" i="1" s="1"/>
  <c r="B19" i="1"/>
  <c r="B46" i="1"/>
  <c r="A20" i="1"/>
  <c r="A47" i="1" s="1"/>
  <c r="B20" i="1"/>
  <c r="B47" i="1"/>
  <c r="A22" i="1"/>
  <c r="A49" i="1" s="1"/>
  <c r="B22" i="1"/>
  <c r="B49" i="1" s="1"/>
  <c r="A23" i="1"/>
  <c r="A50" i="1" s="1"/>
  <c r="A26" i="1"/>
  <c r="A53" i="1"/>
  <c r="B26" i="1"/>
  <c r="B53" i="1" s="1"/>
  <c r="A27" i="1"/>
  <c r="A54" i="1" s="1"/>
  <c r="B27" i="1"/>
  <c r="B54" i="1" s="1"/>
  <c r="A29" i="1"/>
  <c r="A56" i="1"/>
  <c r="B29" i="1"/>
  <c r="B56" i="1"/>
  <c r="T7" i="4"/>
  <c r="T8" i="4"/>
  <c r="T9" i="4"/>
  <c r="T10" i="4"/>
  <c r="T12" i="4"/>
  <c r="T13" i="4"/>
  <c r="T15" i="4"/>
  <c r="T27" i="4"/>
  <c r="T29" i="4"/>
  <c r="R34" i="4"/>
  <c r="O34" i="4"/>
  <c r="AB7" i="1"/>
  <c r="AA7" i="1"/>
  <c r="Z7" i="1"/>
  <c r="Y7" i="1"/>
  <c r="W4" i="2"/>
  <c r="G6" i="7"/>
  <c r="G8" i="7"/>
  <c r="O46" i="7"/>
  <c r="G18" i="6"/>
  <c r="C16" i="2" s="1"/>
  <c r="T43" i="2" s="1"/>
  <c r="H20" i="6"/>
  <c r="C18" i="3" s="1"/>
  <c r="D45" i="3" s="1"/>
  <c r="F30" i="6"/>
  <c r="C28" i="1" s="1"/>
  <c r="G30" i="6"/>
  <c r="C28" i="2" s="1"/>
  <c r="X32" i="3"/>
  <c r="O65" i="7"/>
  <c r="O62" i="7"/>
  <c r="O59" i="7"/>
  <c r="O57" i="7"/>
  <c r="O55" i="7"/>
  <c r="O53" i="7"/>
  <c r="O51" i="7"/>
  <c r="O49" i="7"/>
  <c r="O44" i="7"/>
  <c r="O64" i="7"/>
  <c r="O60" i="7"/>
  <c r="O56" i="7"/>
  <c r="O63" i="7"/>
  <c r="O41" i="7"/>
  <c r="N55" i="7"/>
  <c r="N46" i="7"/>
  <c r="N51" i="7"/>
  <c r="X4" i="2"/>
  <c r="N50" i="7"/>
  <c r="M63" i="7"/>
  <c r="M64" i="7"/>
  <c r="M44" i="7"/>
  <c r="X13" i="1"/>
  <c r="X18" i="1"/>
  <c r="H27" i="6"/>
  <c r="C25" i="3" s="1"/>
  <c r="V52" i="3" s="1"/>
  <c r="G10" i="6"/>
  <c r="C8" i="2" s="1"/>
  <c r="H14" i="6"/>
  <c r="C12" i="3" s="1"/>
  <c r="O39" i="3" s="1"/>
  <c r="F26" i="6"/>
  <c r="C24" i="1" s="1"/>
  <c r="G14" i="6"/>
  <c r="C12" i="2" s="1"/>
  <c r="G23" i="6"/>
  <c r="C21" i="2"/>
  <c r="S48" i="2" s="1"/>
  <c r="O58" i="7"/>
  <c r="O42" i="7"/>
  <c r="N57" i="7"/>
  <c r="N58" i="7"/>
  <c r="M60" i="7"/>
  <c r="M42" i="7"/>
  <c r="M57" i="7"/>
  <c r="M43" i="7"/>
  <c r="M59" i="7"/>
  <c r="N34" i="4"/>
  <c r="F10" i="6"/>
  <c r="C8" i="1" s="1"/>
  <c r="U35" i="1" s="1"/>
  <c r="F12" i="6"/>
  <c r="C10" i="1" s="1"/>
  <c r="G26" i="6"/>
  <c r="C24" i="2" s="1"/>
  <c r="U51" i="2" s="1"/>
  <c r="T20" i="4"/>
  <c r="G12" i="6"/>
  <c r="C10" i="2" s="1"/>
  <c r="F24" i="6"/>
  <c r="C22" i="1" s="1"/>
  <c r="J49" i="1" s="1"/>
  <c r="F23" i="6"/>
  <c r="C21" i="1" s="1"/>
  <c r="E48" i="1" s="1"/>
  <c r="J48" i="1"/>
  <c r="G22" i="6"/>
  <c r="C20" i="2" s="1"/>
  <c r="F22" i="6"/>
  <c r="C20" i="1" s="1"/>
  <c r="U47" i="1" s="1"/>
  <c r="H22" i="6"/>
  <c r="C20" i="3" s="1"/>
  <c r="G19" i="6"/>
  <c r="C17" i="2" s="1"/>
  <c r="G44" i="2" s="1"/>
  <c r="H19" i="6"/>
  <c r="C17" i="3" s="1"/>
  <c r="V44" i="3" s="1"/>
  <c r="C17" i="1"/>
  <c r="F56" i="3"/>
  <c r="F34" i="6"/>
  <c r="C32" i="1" s="1"/>
  <c r="G34" i="6"/>
  <c r="C32" i="2"/>
  <c r="O59" i="2" s="1"/>
  <c r="H18" i="6"/>
  <c r="C16" i="3"/>
  <c r="P43" i="3" s="1"/>
  <c r="G20" i="6"/>
  <c r="C18" i="2" s="1"/>
  <c r="F20" i="6"/>
  <c r="C18" i="1"/>
  <c r="V45" i="1" s="1"/>
  <c r="O40" i="7"/>
  <c r="M54" i="7"/>
  <c r="M41" i="7"/>
  <c r="T51" i="2"/>
  <c r="D44" i="2"/>
  <c r="B34" i="2"/>
  <c r="O56" i="3"/>
  <c r="D56" i="3"/>
  <c r="R56" i="3"/>
  <c r="I55" i="3"/>
  <c r="R39" i="3"/>
  <c r="U57" i="2"/>
  <c r="T57" i="2"/>
  <c r="Q57" i="2"/>
  <c r="N44" i="1"/>
  <c r="G44" i="1"/>
  <c r="V44" i="1"/>
  <c r="N56" i="7"/>
  <c r="L44" i="1"/>
  <c r="S44" i="1"/>
  <c r="P44" i="1"/>
  <c r="H44" i="1"/>
  <c r="I44" i="1"/>
  <c r="F44" i="1"/>
  <c r="E44" i="1"/>
  <c r="Q44" i="1"/>
  <c r="U44" i="1"/>
  <c r="K44" i="1"/>
  <c r="T44" i="1"/>
  <c r="J45" i="1"/>
  <c r="S44" i="3"/>
  <c r="R47" i="1"/>
  <c r="E47" i="1"/>
  <c r="P47" i="1"/>
  <c r="K47" i="1"/>
  <c r="J47" i="1"/>
  <c r="G35" i="1"/>
  <c r="V37" i="3"/>
  <c r="F37" i="3"/>
  <c r="U37" i="3"/>
  <c r="P37" i="3"/>
  <c r="S37" i="3"/>
  <c r="F48" i="2"/>
  <c r="F48" i="1"/>
  <c r="N39" i="1"/>
  <c r="V48" i="1"/>
  <c r="O37" i="2"/>
  <c r="I48" i="2"/>
  <c r="O48" i="2"/>
  <c r="R55" i="3"/>
  <c r="U56" i="3"/>
  <c r="T48" i="1"/>
  <c r="K37" i="2"/>
  <c r="S48" i="1"/>
  <c r="T48" i="2"/>
  <c r="D48" i="1"/>
  <c r="L48" i="2"/>
  <c r="J55" i="3"/>
  <c r="J56" i="3"/>
  <c r="I56" i="3"/>
  <c r="L55" i="3"/>
  <c r="Q43" i="2"/>
  <c r="J43" i="2"/>
  <c r="U43" i="2"/>
  <c r="S43" i="2"/>
  <c r="U39" i="1"/>
  <c r="H39" i="1"/>
  <c r="G39" i="1"/>
  <c r="E39" i="1"/>
  <c r="D39" i="1"/>
  <c r="G13" i="6"/>
  <c r="C11" i="2" s="1"/>
  <c r="H13" i="6"/>
  <c r="C11" i="3" s="1"/>
  <c r="T43" i="3"/>
  <c r="P39" i="1"/>
  <c r="T39" i="1"/>
  <c r="P43" i="2"/>
  <c r="S44" i="2"/>
  <c r="J37" i="2"/>
  <c r="N57" i="3"/>
  <c r="V57" i="3"/>
  <c r="R57" i="3"/>
  <c r="R44" i="3"/>
  <c r="S51" i="2"/>
  <c r="V51" i="2"/>
  <c r="F51" i="2"/>
  <c r="J51" i="2"/>
  <c r="Q51" i="2"/>
  <c r="H51" i="2"/>
  <c r="D41" i="3"/>
  <c r="L41" i="2"/>
  <c r="G39" i="3"/>
  <c r="N39" i="3"/>
  <c r="K55" i="3"/>
  <c r="D55" i="3"/>
  <c r="F55" i="3"/>
  <c r="O55" i="3"/>
  <c r="V55" i="3"/>
  <c r="G9" i="6"/>
  <c r="C7" i="2" s="1"/>
  <c r="F61" i="7"/>
  <c r="F63" i="7"/>
  <c r="K44" i="3"/>
  <c r="F44" i="3"/>
  <c r="U44" i="3"/>
  <c r="I44" i="3"/>
  <c r="I48" i="3"/>
  <c r="S48" i="3"/>
  <c r="R48" i="3"/>
  <c r="T48" i="3"/>
  <c r="P48" i="3"/>
  <c r="Q48" i="3"/>
  <c r="L48" i="3"/>
  <c r="K48" i="3"/>
  <c r="D48" i="3"/>
  <c r="N48" i="3"/>
  <c r="J48" i="3"/>
  <c r="U48" i="3"/>
  <c r="O48" i="3"/>
  <c r="E48" i="3"/>
  <c r="F48" i="3"/>
  <c r="V48" i="3"/>
  <c r="G48" i="3"/>
  <c r="G52" i="3"/>
  <c r="H52" i="3"/>
  <c r="E52" i="3"/>
  <c r="L52" i="3"/>
  <c r="Q52" i="3"/>
  <c r="S52" i="3"/>
  <c r="D52" i="3"/>
  <c r="J52" i="3"/>
  <c r="T52" i="3"/>
  <c r="R52" i="3"/>
  <c r="N52" i="3"/>
  <c r="O52" i="3"/>
  <c r="L43" i="3"/>
  <c r="H43" i="3"/>
  <c r="E43" i="3"/>
  <c r="L39" i="3"/>
  <c r="Q39" i="3"/>
  <c r="P39" i="3"/>
  <c r="K39" i="3"/>
  <c r="S39" i="3"/>
  <c r="D39" i="3"/>
  <c r="L45" i="3"/>
  <c r="F43" i="7"/>
  <c r="F40" i="7"/>
  <c r="F44" i="7"/>
  <c r="F52" i="7"/>
  <c r="F62" i="7"/>
  <c r="F49" i="7"/>
  <c r="F47" i="7"/>
  <c r="F51" i="7"/>
  <c r="F56" i="7"/>
  <c r="F53" i="7"/>
  <c r="F45" i="7"/>
  <c r="F58" i="7"/>
  <c r="F60" i="7"/>
  <c r="F55" i="7"/>
  <c r="F57" i="7"/>
  <c r="F65" i="7"/>
  <c r="F50" i="7"/>
  <c r="F42" i="7"/>
  <c r="F64" i="7"/>
  <c r="F46" i="7"/>
  <c r="F54" i="7"/>
  <c r="F41" i="7"/>
  <c r="F48" i="7"/>
  <c r="F59" i="7"/>
  <c r="B50" i="4"/>
  <c r="B56" i="4" s="1"/>
  <c r="X30" i="3" l="1"/>
  <c r="X11" i="3"/>
  <c r="X20" i="3"/>
  <c r="X15" i="3"/>
  <c r="X7" i="3"/>
  <c r="X12" i="3"/>
  <c r="X13" i="3"/>
  <c r="X28" i="3"/>
  <c r="X18" i="3"/>
  <c r="X17" i="3"/>
  <c r="X21" i="3"/>
  <c r="M48" i="3"/>
  <c r="X19" i="3"/>
  <c r="X26" i="3"/>
  <c r="L42" i="7"/>
  <c r="L57" i="7"/>
  <c r="X22" i="2"/>
  <c r="X31" i="2"/>
  <c r="N64" i="7" s="1"/>
  <c r="L64" i="7" s="1"/>
  <c r="X25" i="2"/>
  <c r="F25" i="4" s="1"/>
  <c r="X28" i="2"/>
  <c r="X30" i="2"/>
  <c r="N63" i="7" s="1"/>
  <c r="X23" i="2"/>
  <c r="X15" i="2"/>
  <c r="N48" i="7" s="1"/>
  <c r="X18" i="2"/>
  <c r="X26" i="2"/>
  <c r="X8" i="2"/>
  <c r="X7" i="2"/>
  <c r="X19" i="2"/>
  <c r="N52" i="7" s="1"/>
  <c r="X21" i="2"/>
  <c r="N54" i="7" s="1"/>
  <c r="L54" i="7" s="1"/>
  <c r="X20" i="2"/>
  <c r="N53" i="7" s="1"/>
  <c r="X13" i="2"/>
  <c r="X14" i="2"/>
  <c r="N47" i="7" s="1"/>
  <c r="L47" i="7" s="1"/>
  <c r="L43" i="7"/>
  <c r="X26" i="1"/>
  <c r="X9" i="1"/>
  <c r="F9" i="4" s="1"/>
  <c r="X28" i="1"/>
  <c r="M61" i="7" s="1"/>
  <c r="X27" i="1"/>
  <c r="X29" i="1"/>
  <c r="X23" i="1"/>
  <c r="X8" i="1"/>
  <c r="X30" i="1"/>
  <c r="X10" i="1"/>
  <c r="X21" i="1"/>
  <c r="F21" i="4" s="1"/>
  <c r="X32" i="1"/>
  <c r="M65" i="7" s="1"/>
  <c r="L65" i="7" s="1"/>
  <c r="X16" i="1"/>
  <c r="M49" i="7" s="1"/>
  <c r="X25" i="1"/>
  <c r="X22" i="1"/>
  <c r="X11" i="1"/>
  <c r="X24" i="1"/>
  <c r="F24" i="4" s="1"/>
  <c r="X12" i="1"/>
  <c r="M45" i="7" s="1"/>
  <c r="X7" i="1"/>
  <c r="E41" i="3"/>
  <c r="J41" i="2"/>
  <c r="T41" i="3"/>
  <c r="I41" i="2"/>
  <c r="S41" i="3"/>
  <c r="N41" i="3"/>
  <c r="F41" i="3"/>
  <c r="E59" i="3"/>
  <c r="U59" i="3"/>
  <c r="J59" i="3"/>
  <c r="T59" i="3"/>
  <c r="O59" i="3"/>
  <c r="Q59" i="3"/>
  <c r="G59" i="3"/>
  <c r="K59" i="3"/>
  <c r="S59" i="3"/>
  <c r="N59" i="3"/>
  <c r="V59" i="3"/>
  <c r="P59" i="3"/>
  <c r="D59" i="3"/>
  <c r="R59" i="3"/>
  <c r="F59" i="3"/>
  <c r="I59" i="3"/>
  <c r="L59" i="3"/>
  <c r="H59" i="3"/>
  <c r="D59" i="2"/>
  <c r="N59" i="2"/>
  <c r="L59" i="2"/>
  <c r="U57" i="1"/>
  <c r="T57" i="1"/>
  <c r="P57" i="1"/>
  <c r="G57" i="1"/>
  <c r="V57" i="1"/>
  <c r="O57" i="1"/>
  <c r="F57" i="1"/>
  <c r="Q57" i="1"/>
  <c r="E57" i="3"/>
  <c r="K57" i="3"/>
  <c r="U57" i="3"/>
  <c r="F57" i="3"/>
  <c r="P57" i="3"/>
  <c r="L57" i="2"/>
  <c r="O57" i="2"/>
  <c r="G57" i="2"/>
  <c r="J57" i="2"/>
  <c r="H57" i="3"/>
  <c r="G57" i="3"/>
  <c r="S57" i="3"/>
  <c r="D57" i="3"/>
  <c r="I57" i="3"/>
  <c r="R57" i="2"/>
  <c r="D57" i="2"/>
  <c r="P57" i="2"/>
  <c r="F57" i="2"/>
  <c r="L57" i="3"/>
  <c r="O57" i="3"/>
  <c r="T57" i="3"/>
  <c r="J57" i="3"/>
  <c r="N57" i="2"/>
  <c r="S57" i="2"/>
  <c r="V56" i="3"/>
  <c r="E56" i="3"/>
  <c r="H56" i="3"/>
  <c r="T56" i="3"/>
  <c r="S56" i="3"/>
  <c r="L56" i="3"/>
  <c r="T55" i="2"/>
  <c r="I55" i="2"/>
  <c r="L55" i="2"/>
  <c r="O55" i="2"/>
  <c r="G55" i="2"/>
  <c r="O53" i="3"/>
  <c r="N53" i="3"/>
  <c r="R53" i="3"/>
  <c r="K53" i="3"/>
  <c r="U53" i="3"/>
  <c r="V53" i="3"/>
  <c r="P53" i="3"/>
  <c r="I53" i="3"/>
  <c r="S53" i="3"/>
  <c r="L53" i="3"/>
  <c r="F53" i="3"/>
  <c r="E53" i="3"/>
  <c r="J53" i="3"/>
  <c r="H53" i="3"/>
  <c r="T53" i="3"/>
  <c r="G53" i="3"/>
  <c r="Q53" i="3"/>
  <c r="D53" i="3"/>
  <c r="F28" i="6"/>
  <c r="C26" i="1" s="1"/>
  <c r="O53" i="1" s="1"/>
  <c r="G28" i="6"/>
  <c r="C26" i="2" s="1"/>
  <c r="F52" i="3"/>
  <c r="K52" i="3"/>
  <c r="U52" i="3"/>
  <c r="P52" i="3"/>
  <c r="I52" i="3"/>
  <c r="F51" i="3"/>
  <c r="E51" i="3"/>
  <c r="D51" i="3"/>
  <c r="P51" i="3"/>
  <c r="R51" i="3"/>
  <c r="J51" i="3"/>
  <c r="G51" i="3"/>
  <c r="U51" i="3"/>
  <c r="K51" i="3"/>
  <c r="V51" i="3"/>
  <c r="Q51" i="3"/>
  <c r="L51" i="3"/>
  <c r="K51" i="2"/>
  <c r="O51" i="2"/>
  <c r="P51" i="2"/>
  <c r="I51" i="2"/>
  <c r="G51" i="2"/>
  <c r="R51" i="2"/>
  <c r="D51" i="2"/>
  <c r="E51" i="2"/>
  <c r="G49" i="3"/>
  <c r="V49" i="3"/>
  <c r="E49" i="3"/>
  <c r="T49" i="3"/>
  <c r="O49" i="3"/>
  <c r="H49" i="3"/>
  <c r="P49" i="3"/>
  <c r="R49" i="3"/>
  <c r="D49" i="3"/>
  <c r="Q49" i="3"/>
  <c r="N49" i="3"/>
  <c r="W49" i="3" s="1"/>
  <c r="S49" i="3"/>
  <c r="F49" i="3"/>
  <c r="U49" i="3"/>
  <c r="K49" i="3"/>
  <c r="J49" i="3"/>
  <c r="L49" i="3"/>
  <c r="I49" i="3"/>
  <c r="F49" i="1"/>
  <c r="V49" i="1"/>
  <c r="H49" i="1"/>
  <c r="I49" i="1"/>
  <c r="G24" i="6"/>
  <c r="C22" i="2" s="1"/>
  <c r="I49" i="2" s="1"/>
  <c r="D49" i="1"/>
  <c r="T49" i="1"/>
  <c r="N49" i="1"/>
  <c r="K49" i="1"/>
  <c r="P49" i="1"/>
  <c r="E49" i="1"/>
  <c r="G49" i="1"/>
  <c r="Q49" i="1"/>
  <c r="R49" i="1"/>
  <c r="L49" i="1"/>
  <c r="U49" i="1"/>
  <c r="S49" i="1"/>
  <c r="O49" i="1"/>
  <c r="W48" i="3"/>
  <c r="X48" i="3" s="1"/>
  <c r="I48" i="1"/>
  <c r="P48" i="1"/>
  <c r="H48" i="1"/>
  <c r="P47" i="2"/>
  <c r="H47" i="2"/>
  <c r="N47" i="2"/>
  <c r="U47" i="2"/>
  <c r="F47" i="2"/>
  <c r="R47" i="2"/>
  <c r="O47" i="2"/>
  <c r="E47" i="2"/>
  <c r="D47" i="2"/>
  <c r="K47" i="2"/>
  <c r="I47" i="2"/>
  <c r="J47" i="2"/>
  <c r="V47" i="2"/>
  <c r="G47" i="2"/>
  <c r="L47" i="2"/>
  <c r="Q47" i="2"/>
  <c r="T47" i="2"/>
  <c r="S47" i="2"/>
  <c r="S47" i="3"/>
  <c r="E47" i="3"/>
  <c r="H47" i="3"/>
  <c r="G47" i="3"/>
  <c r="J47" i="3"/>
  <c r="N47" i="3"/>
  <c r="Q47" i="3"/>
  <c r="K47" i="3"/>
  <c r="U47" i="3"/>
  <c r="T47" i="3"/>
  <c r="I47" i="3"/>
  <c r="D47" i="3"/>
  <c r="O47" i="3"/>
  <c r="P47" i="3"/>
  <c r="V47" i="3"/>
  <c r="L47" i="3"/>
  <c r="R47" i="3"/>
  <c r="F47" i="3"/>
  <c r="Q47" i="1"/>
  <c r="G47" i="1"/>
  <c r="D47" i="1"/>
  <c r="F47" i="1"/>
  <c r="S47" i="1"/>
  <c r="N47" i="1"/>
  <c r="L47" i="1"/>
  <c r="V47" i="1"/>
  <c r="W47" i="1" s="1"/>
  <c r="T47" i="1"/>
  <c r="O47" i="1"/>
  <c r="I47" i="1"/>
  <c r="H47" i="1"/>
  <c r="L45" i="2"/>
  <c r="F45" i="2"/>
  <c r="O45" i="2"/>
  <c r="I45" i="2"/>
  <c r="D45" i="2"/>
  <c r="G45" i="3"/>
  <c r="P45" i="3"/>
  <c r="O45" i="1"/>
  <c r="R45" i="3"/>
  <c r="O45" i="3"/>
  <c r="S45" i="3"/>
  <c r="E45" i="3"/>
  <c r="U45" i="1"/>
  <c r="N44" i="3"/>
  <c r="T44" i="3"/>
  <c r="D44" i="3"/>
  <c r="E44" i="3"/>
  <c r="O44" i="3"/>
  <c r="H44" i="3"/>
  <c r="L44" i="3"/>
  <c r="F44" i="2"/>
  <c r="G44" i="3"/>
  <c r="P44" i="3"/>
  <c r="Q44" i="3"/>
  <c r="J44" i="3"/>
  <c r="O44" i="2"/>
  <c r="D43" i="3"/>
  <c r="I43" i="3"/>
  <c r="K43" i="3"/>
  <c r="S43" i="3"/>
  <c r="F43" i="3"/>
  <c r="G43" i="2"/>
  <c r="F43" i="2"/>
  <c r="V43" i="2"/>
  <c r="L43" i="2"/>
  <c r="J43" i="3"/>
  <c r="V43" i="3"/>
  <c r="R43" i="3"/>
  <c r="N43" i="3"/>
  <c r="E43" i="2"/>
  <c r="I43" i="2"/>
  <c r="O43" i="2"/>
  <c r="N43" i="2"/>
  <c r="O43" i="3"/>
  <c r="Q43" i="3"/>
  <c r="G43" i="3"/>
  <c r="U43" i="3"/>
  <c r="K43" i="2"/>
  <c r="R43" i="2"/>
  <c r="D43" i="2"/>
  <c r="M43" i="2" s="1"/>
  <c r="H43" i="2"/>
  <c r="S41" i="2"/>
  <c r="P41" i="2"/>
  <c r="R41" i="2"/>
  <c r="N41" i="2"/>
  <c r="J41" i="3"/>
  <c r="H41" i="3"/>
  <c r="G41" i="3"/>
  <c r="K41" i="2"/>
  <c r="D41" i="2"/>
  <c r="T41" i="2"/>
  <c r="V41" i="2"/>
  <c r="Q41" i="2"/>
  <c r="R41" i="3"/>
  <c r="L41" i="3"/>
  <c r="K41" i="3"/>
  <c r="G41" i="2"/>
  <c r="I41" i="3"/>
  <c r="Q41" i="3"/>
  <c r="H41" i="2"/>
  <c r="F41" i="2"/>
  <c r="E41" i="2"/>
  <c r="U41" i="2"/>
  <c r="V41" i="3"/>
  <c r="P41" i="3"/>
  <c r="O41" i="3"/>
  <c r="F16" i="6"/>
  <c r="C14" i="1" s="1"/>
  <c r="T39" i="2"/>
  <c r="I39" i="2"/>
  <c r="G39" i="2"/>
  <c r="H39" i="2"/>
  <c r="R39" i="2"/>
  <c r="U39" i="2"/>
  <c r="J39" i="2"/>
  <c r="F39" i="2"/>
  <c r="L39" i="2"/>
  <c r="D39" i="2"/>
  <c r="Q39" i="2"/>
  <c r="P39" i="2"/>
  <c r="N39" i="2"/>
  <c r="V39" i="2"/>
  <c r="S39" i="2"/>
  <c r="E39" i="2"/>
  <c r="K39" i="2"/>
  <c r="O39" i="2"/>
  <c r="T39" i="3"/>
  <c r="W39" i="3" s="1"/>
  <c r="I39" i="3"/>
  <c r="V39" i="3"/>
  <c r="F39" i="3"/>
  <c r="E39" i="3"/>
  <c r="H39" i="3"/>
  <c r="P38" i="3"/>
  <c r="K38" i="3"/>
  <c r="H38" i="3"/>
  <c r="V38" i="3"/>
  <c r="Q38" i="3"/>
  <c r="G38" i="3"/>
  <c r="N38" i="3"/>
  <c r="U38" i="3"/>
  <c r="T38" i="3"/>
  <c r="R38" i="3"/>
  <c r="L38" i="3"/>
  <c r="D38" i="3"/>
  <c r="O38" i="3"/>
  <c r="S38" i="3"/>
  <c r="F38" i="3"/>
  <c r="J38" i="3"/>
  <c r="E38" i="3"/>
  <c r="I38" i="3"/>
  <c r="J38" i="1"/>
  <c r="I38" i="1"/>
  <c r="O38" i="2"/>
  <c r="V38" i="2"/>
  <c r="H38" i="2"/>
  <c r="J38" i="2"/>
  <c r="F38" i="2"/>
  <c r="D38" i="2"/>
  <c r="K38" i="2"/>
  <c r="U38" i="2"/>
  <c r="I38" i="2"/>
  <c r="L38" i="2"/>
  <c r="P38" i="2"/>
  <c r="G38" i="2"/>
  <c r="Q38" i="2"/>
  <c r="E38" i="2"/>
  <c r="R38" i="2"/>
  <c r="S38" i="2"/>
  <c r="T38" i="2"/>
  <c r="N38" i="2"/>
  <c r="K37" i="3"/>
  <c r="N37" i="3"/>
  <c r="O37" i="3"/>
  <c r="H37" i="3"/>
  <c r="D37" i="3"/>
  <c r="L37" i="3"/>
  <c r="Q37" i="3"/>
  <c r="W37" i="3" s="1"/>
  <c r="G37" i="3"/>
  <c r="J37" i="3"/>
  <c r="R37" i="3"/>
  <c r="I37" i="3"/>
  <c r="T37" i="3"/>
  <c r="T35" i="2"/>
  <c r="O35" i="2"/>
  <c r="I35" i="2"/>
  <c r="V35" i="2"/>
  <c r="D35" i="3"/>
  <c r="N35" i="3"/>
  <c r="T35" i="3"/>
  <c r="U35" i="3"/>
  <c r="J35" i="3"/>
  <c r="V35" i="3"/>
  <c r="Q35" i="3"/>
  <c r="I35" i="3"/>
  <c r="H35" i="3"/>
  <c r="E35" i="3"/>
  <c r="G35" i="3"/>
  <c r="K35" i="3"/>
  <c r="L35" i="3"/>
  <c r="S35" i="3"/>
  <c r="F35" i="3"/>
  <c r="P35" i="3"/>
  <c r="R35" i="3"/>
  <c r="O35" i="3"/>
  <c r="P35" i="1"/>
  <c r="T35" i="1"/>
  <c r="G34" i="3"/>
  <c r="J34" i="3"/>
  <c r="D34" i="3"/>
  <c r="H34" i="3"/>
  <c r="E34" i="3"/>
  <c r="O34" i="3"/>
  <c r="I34" i="3"/>
  <c r="V34" i="3"/>
  <c r="R34" i="3"/>
  <c r="P34" i="3"/>
  <c r="Q34" i="3"/>
  <c r="U34" i="3"/>
  <c r="T34" i="3"/>
  <c r="K34" i="3"/>
  <c r="L34" i="3"/>
  <c r="N34" i="3"/>
  <c r="S34" i="3"/>
  <c r="F34" i="3"/>
  <c r="V34" i="2"/>
  <c r="J34" i="2"/>
  <c r="S34" i="2"/>
  <c r="H34" i="2"/>
  <c r="L34" i="2"/>
  <c r="E34" i="2"/>
  <c r="Q34" i="2"/>
  <c r="R34" i="2"/>
  <c r="P34" i="2"/>
  <c r="K34" i="2"/>
  <c r="N34" i="2"/>
  <c r="F34" i="2"/>
  <c r="T34" i="2"/>
  <c r="O34" i="2"/>
  <c r="I34" i="2"/>
  <c r="G34" i="2"/>
  <c r="U34" i="2"/>
  <c r="D34" i="2"/>
  <c r="F9" i="6"/>
  <c r="C7" i="1" s="1"/>
  <c r="R34" i="1" s="1"/>
  <c r="G59" i="1"/>
  <c r="R59" i="1"/>
  <c r="O59" i="1"/>
  <c r="F59" i="1"/>
  <c r="S59" i="1"/>
  <c r="H59" i="1"/>
  <c r="J59" i="1"/>
  <c r="P59" i="1"/>
  <c r="T59" i="1"/>
  <c r="I59" i="1"/>
  <c r="Q59" i="1"/>
  <c r="V59" i="1"/>
  <c r="E59" i="1"/>
  <c r="K59" i="1"/>
  <c r="L59" i="1"/>
  <c r="D59" i="1"/>
  <c r="U59" i="1"/>
  <c r="N59" i="1"/>
  <c r="T51" i="1"/>
  <c r="I51" i="1"/>
  <c r="F51" i="1"/>
  <c r="J51" i="1"/>
  <c r="E51" i="1"/>
  <c r="H51" i="1"/>
  <c r="Q51" i="1"/>
  <c r="D51" i="1"/>
  <c r="R51" i="1"/>
  <c r="P51" i="1"/>
  <c r="S51" i="1"/>
  <c r="U51" i="1"/>
  <c r="L51" i="1"/>
  <c r="V51" i="1"/>
  <c r="T55" i="1"/>
  <c r="H55" i="1"/>
  <c r="L55" i="1"/>
  <c r="V55" i="1"/>
  <c r="S55" i="1"/>
  <c r="U55" i="1"/>
  <c r="I55" i="1"/>
  <c r="D55" i="1"/>
  <c r="E55" i="1"/>
  <c r="R55" i="1"/>
  <c r="K55" i="1"/>
  <c r="G55" i="1"/>
  <c r="N55" i="1"/>
  <c r="F55" i="1"/>
  <c r="J55" i="1"/>
  <c r="Q55" i="1"/>
  <c r="O55" i="1"/>
  <c r="P55" i="1"/>
  <c r="S43" i="1"/>
  <c r="Q43" i="1"/>
  <c r="P43" i="1"/>
  <c r="I43" i="1"/>
  <c r="N43" i="1"/>
  <c r="J43" i="1"/>
  <c r="K43" i="1"/>
  <c r="I37" i="1"/>
  <c r="P37" i="1"/>
  <c r="F37" i="1"/>
  <c r="U37" i="1"/>
  <c r="N37" i="1"/>
  <c r="H53" i="1"/>
  <c r="G53" i="1"/>
  <c r="T53" i="1"/>
  <c r="Q53" i="1"/>
  <c r="G45" i="1"/>
  <c r="V35" i="1"/>
  <c r="S45" i="1"/>
  <c r="S38" i="1"/>
  <c r="H34" i="1"/>
  <c r="N34" i="1"/>
  <c r="U34" i="1"/>
  <c r="H57" i="1"/>
  <c r="F35" i="1"/>
  <c r="N48" i="1"/>
  <c r="K57" i="1"/>
  <c r="K48" i="1"/>
  <c r="S57" i="1"/>
  <c r="R57" i="1"/>
  <c r="L48" i="1"/>
  <c r="R45" i="1"/>
  <c r="S35" i="1"/>
  <c r="D35" i="1"/>
  <c r="H45" i="1"/>
  <c r="D45" i="1"/>
  <c r="P45" i="1"/>
  <c r="L45" i="1"/>
  <c r="T45" i="1"/>
  <c r="L57" i="1"/>
  <c r="I57" i="1"/>
  <c r="U48" i="1"/>
  <c r="J35" i="1"/>
  <c r="F45" i="1"/>
  <c r="N45" i="1"/>
  <c r="R38" i="1"/>
  <c r="F34" i="1"/>
  <c r="V34" i="1"/>
  <c r="J57" i="1"/>
  <c r="E35" i="1"/>
  <c r="R48" i="1"/>
  <c r="D57" i="1"/>
  <c r="O35" i="1"/>
  <c r="E45" i="1"/>
  <c r="K45" i="1"/>
  <c r="Q45" i="1"/>
  <c r="I45" i="1"/>
  <c r="N57" i="1"/>
  <c r="E57" i="1"/>
  <c r="X4" i="1"/>
  <c r="L63" i="7"/>
  <c r="H21" i="6"/>
  <c r="C19" i="3" s="1"/>
  <c r="G21" i="6"/>
  <c r="C19" i="2" s="1"/>
  <c r="H25" i="6"/>
  <c r="C23" i="3" s="1"/>
  <c r="G25" i="6"/>
  <c r="C23" i="2" s="1"/>
  <c r="H33" i="6"/>
  <c r="C31" i="3" s="1"/>
  <c r="F33" i="6"/>
  <c r="C31" i="1" s="1"/>
  <c r="G38" i="1"/>
  <c r="F25" i="6"/>
  <c r="C23" i="1" s="1"/>
  <c r="F21" i="6"/>
  <c r="C19" i="1" s="1"/>
  <c r="W53" i="3"/>
  <c r="T38" i="1"/>
  <c r="N38" i="1"/>
  <c r="U38" i="1"/>
  <c r="H38" i="1"/>
  <c r="L38" i="1"/>
  <c r="E38" i="1"/>
  <c r="Q38" i="1"/>
  <c r="O38" i="1"/>
  <c r="K38" i="1"/>
  <c r="V38" i="1"/>
  <c r="P38" i="1"/>
  <c r="F38" i="1"/>
  <c r="Q37" i="2"/>
  <c r="S37" i="2"/>
  <c r="T37" i="2"/>
  <c r="R37" i="2"/>
  <c r="G37" i="2"/>
  <c r="F37" i="2"/>
  <c r="H37" i="2"/>
  <c r="E37" i="2"/>
  <c r="L37" i="2"/>
  <c r="U37" i="2"/>
  <c r="I37" i="2"/>
  <c r="P37" i="2"/>
  <c r="V37" i="2"/>
  <c r="D37" i="2"/>
  <c r="G17" i="6"/>
  <c r="C15" i="2" s="1"/>
  <c r="F17" i="6"/>
  <c r="C15" i="1" s="1"/>
  <c r="H17" i="6"/>
  <c r="C15" i="3" s="1"/>
  <c r="F29" i="6"/>
  <c r="C27" i="1" s="1"/>
  <c r="H29" i="6"/>
  <c r="C27" i="3" s="1"/>
  <c r="G29" i="6"/>
  <c r="C27" i="2" s="1"/>
  <c r="D38" i="1"/>
  <c r="N37" i="2"/>
  <c r="G33" i="6"/>
  <c r="C31" i="2" s="1"/>
  <c r="Q45" i="3"/>
  <c r="N45" i="3"/>
  <c r="T45" i="3"/>
  <c r="V45" i="3"/>
  <c r="I45" i="3"/>
  <c r="F45" i="3"/>
  <c r="P55" i="2"/>
  <c r="H44" i="2"/>
  <c r="R37" i="1"/>
  <c r="J37" i="1"/>
  <c r="Q37" i="1"/>
  <c r="T37" i="1"/>
  <c r="H37" i="1"/>
  <c r="D37" i="1"/>
  <c r="G37" i="1"/>
  <c r="S37" i="1"/>
  <c r="O37" i="1"/>
  <c r="L37" i="1"/>
  <c r="E37" i="1"/>
  <c r="K37" i="1"/>
  <c r="V37" i="1"/>
  <c r="M53" i="7"/>
  <c r="N49" i="7"/>
  <c r="D48" i="2"/>
  <c r="Q48" i="2"/>
  <c r="U48" i="2"/>
  <c r="V48" i="2"/>
  <c r="K48" i="2"/>
  <c r="G48" i="2"/>
  <c r="H48" i="2"/>
  <c r="J48" i="2"/>
  <c r="P48" i="2"/>
  <c r="E48" i="2"/>
  <c r="R48" i="2"/>
  <c r="N48" i="2"/>
  <c r="P35" i="2"/>
  <c r="E35" i="2"/>
  <c r="K35" i="2"/>
  <c r="H35" i="2"/>
  <c r="L35" i="2"/>
  <c r="S35" i="2"/>
  <c r="D35" i="2"/>
  <c r="F35" i="2"/>
  <c r="G35" i="2"/>
  <c r="N35" i="2"/>
  <c r="R35" i="2"/>
  <c r="J35" i="2"/>
  <c r="U35" i="2"/>
  <c r="Q35" i="2"/>
  <c r="M55" i="7"/>
  <c r="L55" i="7" s="1"/>
  <c r="X10" i="3"/>
  <c r="V39" i="1"/>
  <c r="K39" i="1"/>
  <c r="F39" i="1"/>
  <c r="O39" i="1"/>
  <c r="J39" i="1"/>
  <c r="R39" i="1"/>
  <c r="S39" i="1"/>
  <c r="Q39" i="1"/>
  <c r="L39" i="1"/>
  <c r="I39" i="1"/>
  <c r="J44" i="2"/>
  <c r="P44" i="2"/>
  <c r="T44" i="2"/>
  <c r="Q44" i="2"/>
  <c r="E44" i="2"/>
  <c r="V44" i="2"/>
  <c r="K44" i="2"/>
  <c r="L44" i="2"/>
  <c r="I44" i="2"/>
  <c r="U44" i="2"/>
  <c r="D55" i="2"/>
  <c r="J55" i="2"/>
  <c r="U55" i="2"/>
  <c r="H55" i="2"/>
  <c r="R55" i="2"/>
  <c r="S55" i="2"/>
  <c r="F55" i="2"/>
  <c r="Q55" i="2"/>
  <c r="V55" i="2"/>
  <c r="K55" i="2"/>
  <c r="H45" i="3"/>
  <c r="J45" i="3"/>
  <c r="K45" i="3"/>
  <c r="N55" i="2"/>
  <c r="E55" i="2"/>
  <c r="R44" i="2"/>
  <c r="N44" i="2"/>
  <c r="U45" i="3"/>
  <c r="U45" i="2"/>
  <c r="V45" i="2"/>
  <c r="P45" i="2"/>
  <c r="G45" i="2"/>
  <c r="R45" i="2"/>
  <c r="J45" i="2"/>
  <c r="Q45" i="2"/>
  <c r="N45" i="2"/>
  <c r="K45" i="2"/>
  <c r="E45" i="2"/>
  <c r="H45" i="2"/>
  <c r="T45" i="2"/>
  <c r="S45" i="2"/>
  <c r="T59" i="2"/>
  <c r="J59" i="2"/>
  <c r="V59" i="2"/>
  <c r="S59" i="2"/>
  <c r="P59" i="2"/>
  <c r="H59" i="2"/>
  <c r="F59" i="2"/>
  <c r="Q59" i="2"/>
  <c r="E59" i="2"/>
  <c r="G59" i="2"/>
  <c r="K59" i="2"/>
  <c r="R59" i="2"/>
  <c r="I59" i="2"/>
  <c r="U59" i="2"/>
  <c r="M40" i="7"/>
  <c r="P53" i="1"/>
  <c r="D53" i="1"/>
  <c r="S53" i="1"/>
  <c r="J53" i="1"/>
  <c r="V53" i="1"/>
  <c r="O51" i="3"/>
  <c r="N51" i="3"/>
  <c r="T51" i="3"/>
  <c r="I51" i="3"/>
  <c r="H51" i="3"/>
  <c r="S51" i="3"/>
  <c r="H55" i="3"/>
  <c r="Q55" i="3"/>
  <c r="S55" i="3"/>
  <c r="N55" i="3"/>
  <c r="G55" i="3"/>
  <c r="E55" i="3"/>
  <c r="U55" i="3"/>
  <c r="T55" i="3"/>
  <c r="P55" i="3"/>
  <c r="L43" i="1"/>
  <c r="E43" i="1"/>
  <c r="U49" i="2"/>
  <c r="M62" i="7"/>
  <c r="L62" i="7" s="1"/>
  <c r="F29" i="4"/>
  <c r="M46" i="7"/>
  <c r="L46" i="7" s="1"/>
  <c r="N45" i="7"/>
  <c r="F12" i="4"/>
  <c r="M58" i="7"/>
  <c r="L58" i="7" s="1"/>
  <c r="N59" i="7"/>
  <c r="L59" i="7" s="1"/>
  <c r="H43" i="1"/>
  <c r="D43" i="1"/>
  <c r="G43" i="1"/>
  <c r="F43" i="1"/>
  <c r="T43" i="1"/>
  <c r="O43" i="1"/>
  <c r="V43" i="1"/>
  <c r="U43" i="1"/>
  <c r="R43" i="1"/>
  <c r="N35" i="1"/>
  <c r="Q35" i="1"/>
  <c r="K35" i="1"/>
  <c r="L35" i="1"/>
  <c r="R35" i="1"/>
  <c r="I35" i="1"/>
  <c r="H35" i="1"/>
  <c r="M56" i="7"/>
  <c r="L56" i="7" s="1"/>
  <c r="F23" i="4"/>
  <c r="N41" i="7"/>
  <c r="L41" i="7" s="1"/>
  <c r="F8" i="4"/>
  <c r="E67" i="2"/>
  <c r="K51" i="1"/>
  <c r="G51" i="1"/>
  <c r="O51" i="1"/>
  <c r="N51" i="1"/>
  <c r="N60" i="7"/>
  <c r="L60" i="7" s="1"/>
  <c r="F27" i="4"/>
  <c r="N44" i="7"/>
  <c r="L44" i="7" s="1"/>
  <c r="F11" i="4"/>
  <c r="N61" i="7"/>
  <c r="O44" i="1"/>
  <c r="J44" i="1"/>
  <c r="D44" i="1"/>
  <c r="R44" i="1"/>
  <c r="Q48" i="1"/>
  <c r="O48" i="1"/>
  <c r="M48" i="7"/>
  <c r="F14" i="4"/>
  <c r="G56" i="3"/>
  <c r="N56" i="3"/>
  <c r="Q56" i="3"/>
  <c r="K56" i="3"/>
  <c r="G48" i="1"/>
  <c r="L51" i="2"/>
  <c r="N51" i="2"/>
  <c r="W51" i="2" s="1"/>
  <c r="U39" i="3"/>
  <c r="J39" i="3"/>
  <c r="F18" i="4"/>
  <c r="M51" i="7"/>
  <c r="L51" i="7" s="1"/>
  <c r="N40" i="7"/>
  <c r="F11" i="6"/>
  <c r="C9" i="1" s="1"/>
  <c r="H11" i="6"/>
  <c r="C9" i="3" s="1"/>
  <c r="G11" i="6"/>
  <c r="C9" i="2" s="1"/>
  <c r="G15" i="6"/>
  <c r="C13" i="2" s="1"/>
  <c r="H15" i="6"/>
  <c r="C13" i="3" s="1"/>
  <c r="F15" i="6"/>
  <c r="C13" i="1" s="1"/>
  <c r="F27" i="6"/>
  <c r="C25" i="1" s="1"/>
  <c r="G27" i="6"/>
  <c r="C25" i="2" s="1"/>
  <c r="X19" i="1"/>
  <c r="H57" i="2"/>
  <c r="E57" i="2"/>
  <c r="V57" i="2"/>
  <c r="I57" i="2"/>
  <c r="G31" i="6"/>
  <c r="C29" i="2" s="1"/>
  <c r="F31" i="6"/>
  <c r="C29" i="1" s="1"/>
  <c r="T34" i="4"/>
  <c r="X17" i="1"/>
  <c r="M57" i="3" l="1"/>
  <c r="W43" i="3"/>
  <c r="M38" i="3"/>
  <c r="W52" i="3"/>
  <c r="W41" i="3"/>
  <c r="M41" i="3"/>
  <c r="W47" i="3"/>
  <c r="M35" i="3"/>
  <c r="M39" i="3"/>
  <c r="E68" i="3"/>
  <c r="F28" i="4"/>
  <c r="C67" i="3"/>
  <c r="F10" i="4"/>
  <c r="D68" i="3"/>
  <c r="D66" i="3"/>
  <c r="C66" i="3"/>
  <c r="D67" i="3"/>
  <c r="C68" i="3"/>
  <c r="E66" i="3"/>
  <c r="E67" i="3"/>
  <c r="L49" i="7"/>
  <c r="L61" i="7"/>
  <c r="F22" i="4"/>
  <c r="F31" i="4"/>
  <c r="D68" i="2"/>
  <c r="F30" i="4"/>
  <c r="M57" i="2"/>
  <c r="L48" i="7"/>
  <c r="F15" i="4"/>
  <c r="F26" i="4"/>
  <c r="D67" i="2"/>
  <c r="M34" i="2"/>
  <c r="W48" i="2"/>
  <c r="L53" i="7"/>
  <c r="W47" i="2"/>
  <c r="C67" i="2"/>
  <c r="F20" i="4"/>
  <c r="E66" i="2"/>
  <c r="F13" i="4"/>
  <c r="D66" i="2"/>
  <c r="E68" i="2"/>
  <c r="C68" i="2"/>
  <c r="C66" i="2"/>
  <c r="M59" i="1"/>
  <c r="F32" i="4"/>
  <c r="M48" i="1"/>
  <c r="F16" i="4"/>
  <c r="M49" i="1"/>
  <c r="W51" i="1"/>
  <c r="W49" i="1"/>
  <c r="L45" i="7"/>
  <c r="E67" i="1"/>
  <c r="D68" i="1"/>
  <c r="E66" i="1"/>
  <c r="F7" i="4"/>
  <c r="D67" i="1"/>
  <c r="M47" i="1"/>
  <c r="W59" i="3"/>
  <c r="W59" i="1"/>
  <c r="W59" i="2"/>
  <c r="M59" i="3"/>
  <c r="W57" i="3"/>
  <c r="X57" i="3" s="1"/>
  <c r="W57" i="1"/>
  <c r="M57" i="1"/>
  <c r="W57" i="2"/>
  <c r="M56" i="3"/>
  <c r="W55" i="1"/>
  <c r="X55" i="1" s="1"/>
  <c r="M55" i="1"/>
  <c r="M55" i="3"/>
  <c r="N53" i="1"/>
  <c r="L53" i="1"/>
  <c r="F53" i="1"/>
  <c r="U53" i="1"/>
  <c r="M53" i="3"/>
  <c r="X53" i="3" s="1"/>
  <c r="D53" i="2"/>
  <c r="N53" i="2"/>
  <c r="G53" i="2"/>
  <c r="F53" i="2"/>
  <c r="L53" i="2"/>
  <c r="E53" i="2"/>
  <c r="K53" i="2"/>
  <c r="O53" i="2"/>
  <c r="I53" i="2"/>
  <c r="V53" i="2"/>
  <c r="T53" i="2"/>
  <c r="H53" i="2"/>
  <c r="J53" i="2"/>
  <c r="P53" i="2"/>
  <c r="U53" i="2"/>
  <c r="Q53" i="2"/>
  <c r="R53" i="2"/>
  <c r="S53" i="2"/>
  <c r="E53" i="1"/>
  <c r="I53" i="1"/>
  <c r="R53" i="1"/>
  <c r="K53" i="1"/>
  <c r="M52" i="3"/>
  <c r="X52" i="3" s="1"/>
  <c r="M51" i="2"/>
  <c r="M51" i="3"/>
  <c r="V49" i="2"/>
  <c r="H49" i="2"/>
  <c r="R49" i="2"/>
  <c r="F49" i="2"/>
  <c r="E49" i="2"/>
  <c r="J49" i="2"/>
  <c r="G49" i="2"/>
  <c r="O49" i="2"/>
  <c r="S49" i="2"/>
  <c r="T49" i="2"/>
  <c r="P49" i="2"/>
  <c r="D49" i="2"/>
  <c r="K49" i="2"/>
  <c r="L49" i="2"/>
  <c r="Q49" i="2"/>
  <c r="N49" i="2"/>
  <c r="W49" i="2" s="1"/>
  <c r="M49" i="3"/>
  <c r="X49" i="3" s="1"/>
  <c r="W48" i="1"/>
  <c r="X48" i="1" s="1"/>
  <c r="M47" i="3"/>
  <c r="X47" i="3" s="1"/>
  <c r="M47" i="2"/>
  <c r="X47" i="2" s="1"/>
  <c r="E53" i="7" s="1"/>
  <c r="W45" i="1"/>
  <c r="M45" i="1"/>
  <c r="M44" i="3"/>
  <c r="M44" i="2"/>
  <c r="W44" i="3"/>
  <c r="W43" i="2"/>
  <c r="X43" i="2" s="1"/>
  <c r="E49" i="7" s="1"/>
  <c r="M43" i="3"/>
  <c r="X43" i="3" s="1"/>
  <c r="G41" i="1"/>
  <c r="L41" i="1"/>
  <c r="J41" i="1"/>
  <c r="Q41" i="1"/>
  <c r="S41" i="1"/>
  <c r="D41" i="1"/>
  <c r="H41" i="1"/>
  <c r="F41" i="1"/>
  <c r="P41" i="1"/>
  <c r="E41" i="1"/>
  <c r="O41" i="1"/>
  <c r="T41" i="1"/>
  <c r="V41" i="1"/>
  <c r="U41" i="1"/>
  <c r="N41" i="1"/>
  <c r="I41" i="1"/>
  <c r="K41" i="1"/>
  <c r="R41" i="1"/>
  <c r="M41" i="2"/>
  <c r="X41" i="3"/>
  <c r="W41" i="2"/>
  <c r="M39" i="2"/>
  <c r="W39" i="2"/>
  <c r="X39" i="2" s="1"/>
  <c r="E45" i="7" s="1"/>
  <c r="M38" i="2"/>
  <c r="W38" i="3"/>
  <c r="X38" i="3" s="1"/>
  <c r="W38" i="2"/>
  <c r="X38" i="2" s="1"/>
  <c r="E44" i="7" s="1"/>
  <c r="M37" i="3"/>
  <c r="X37" i="3" s="1"/>
  <c r="W35" i="3"/>
  <c r="X35" i="3" s="1"/>
  <c r="T34" i="1"/>
  <c r="W34" i="3"/>
  <c r="M34" i="3"/>
  <c r="P34" i="1"/>
  <c r="D34" i="1"/>
  <c r="K34" i="1"/>
  <c r="O34" i="1"/>
  <c r="S34" i="1"/>
  <c r="J34" i="1"/>
  <c r="G34" i="1"/>
  <c r="Q34" i="1"/>
  <c r="L34" i="1"/>
  <c r="I34" i="1"/>
  <c r="E34" i="1"/>
  <c r="W34" i="2"/>
  <c r="X34" i="2" s="1"/>
  <c r="M51" i="1"/>
  <c r="X51" i="1" s="1"/>
  <c r="W43" i="1"/>
  <c r="W44" i="1"/>
  <c r="M44" i="1"/>
  <c r="M39" i="1"/>
  <c r="M43" i="1"/>
  <c r="X47" i="1"/>
  <c r="D50" i="7"/>
  <c r="D54" i="7"/>
  <c r="L36" i="2"/>
  <c r="K36" i="2"/>
  <c r="R36" i="2"/>
  <c r="H36" i="2"/>
  <c r="Q36" i="2"/>
  <c r="U36" i="2"/>
  <c r="J36" i="2"/>
  <c r="F36" i="2"/>
  <c r="T36" i="2"/>
  <c r="I36" i="2"/>
  <c r="E36" i="2"/>
  <c r="S36" i="2"/>
  <c r="D36" i="2"/>
  <c r="N36" i="2"/>
  <c r="V36" i="2"/>
  <c r="G36" i="2"/>
  <c r="P36" i="2"/>
  <c r="O36" i="2"/>
  <c r="W35" i="1"/>
  <c r="D63" i="7"/>
  <c r="U42" i="2"/>
  <c r="E42" i="2"/>
  <c r="H42" i="2"/>
  <c r="Q42" i="2"/>
  <c r="N42" i="2"/>
  <c r="D42" i="2"/>
  <c r="K42" i="2"/>
  <c r="S42" i="2"/>
  <c r="O42" i="2"/>
  <c r="G42" i="2"/>
  <c r="J42" i="2"/>
  <c r="I42" i="2"/>
  <c r="F42" i="2"/>
  <c r="P42" i="2"/>
  <c r="V42" i="2"/>
  <c r="T42" i="2"/>
  <c r="R42" i="2"/>
  <c r="L42" i="2"/>
  <c r="G46" i="1"/>
  <c r="F46" i="1"/>
  <c r="P46" i="1"/>
  <c r="R46" i="1"/>
  <c r="L46" i="1"/>
  <c r="N46" i="1"/>
  <c r="K46" i="1"/>
  <c r="O46" i="1"/>
  <c r="E46" i="1"/>
  <c r="D46" i="1"/>
  <c r="I46" i="1"/>
  <c r="S46" i="1"/>
  <c r="H46" i="1"/>
  <c r="T46" i="1"/>
  <c r="V46" i="1"/>
  <c r="U46" i="1"/>
  <c r="J46" i="1"/>
  <c r="Q46" i="1"/>
  <c r="O56" i="2"/>
  <c r="H56" i="2"/>
  <c r="I56" i="2"/>
  <c r="J56" i="2"/>
  <c r="F56" i="2"/>
  <c r="G56" i="2"/>
  <c r="E56" i="2"/>
  <c r="P56" i="2"/>
  <c r="Q56" i="2"/>
  <c r="S56" i="2"/>
  <c r="K56" i="2"/>
  <c r="L56" i="2"/>
  <c r="D56" i="2"/>
  <c r="R56" i="2"/>
  <c r="T56" i="2"/>
  <c r="U56" i="2"/>
  <c r="V56" i="2"/>
  <c r="N56" i="2"/>
  <c r="W55" i="3"/>
  <c r="X55" i="3" s="1"/>
  <c r="L40" i="7"/>
  <c r="M35" i="2"/>
  <c r="W37" i="2"/>
  <c r="M37" i="2"/>
  <c r="W38" i="1"/>
  <c r="P50" i="1"/>
  <c r="N50" i="1"/>
  <c r="S50" i="1"/>
  <c r="J50" i="1"/>
  <c r="T50" i="1"/>
  <c r="I50" i="1"/>
  <c r="E50" i="1"/>
  <c r="R50" i="1"/>
  <c r="F50" i="1"/>
  <c r="U50" i="1"/>
  <c r="K50" i="1"/>
  <c r="O50" i="1"/>
  <c r="V50" i="1"/>
  <c r="G50" i="1"/>
  <c r="D50" i="1"/>
  <c r="Q50" i="1"/>
  <c r="H50" i="1"/>
  <c r="L50" i="1"/>
  <c r="L58" i="1"/>
  <c r="O58" i="1"/>
  <c r="V58" i="1"/>
  <c r="P58" i="1"/>
  <c r="U58" i="1"/>
  <c r="Q58" i="1"/>
  <c r="T58" i="1"/>
  <c r="I58" i="1"/>
  <c r="S58" i="1"/>
  <c r="G58" i="1"/>
  <c r="F58" i="1"/>
  <c r="R58" i="1"/>
  <c r="D58" i="1"/>
  <c r="K58" i="1"/>
  <c r="H58" i="1"/>
  <c r="E58" i="1"/>
  <c r="N58" i="1"/>
  <c r="J58" i="1"/>
  <c r="L46" i="2"/>
  <c r="F46" i="2"/>
  <c r="T46" i="2"/>
  <c r="O46" i="2"/>
  <c r="N46" i="2"/>
  <c r="I46" i="2"/>
  <c r="G46" i="2"/>
  <c r="J46" i="2"/>
  <c r="R46" i="2"/>
  <c r="S46" i="2"/>
  <c r="Q46" i="2"/>
  <c r="U46" i="2"/>
  <c r="H46" i="2"/>
  <c r="D46" i="2"/>
  <c r="P46" i="2"/>
  <c r="K46" i="2"/>
  <c r="E46" i="2"/>
  <c r="V46" i="2"/>
  <c r="D55" i="7"/>
  <c r="X39" i="3"/>
  <c r="F19" i="4"/>
  <c r="M52" i="7"/>
  <c r="L52" i="7" s="1"/>
  <c r="R40" i="3"/>
  <c r="S40" i="3"/>
  <c r="F40" i="3"/>
  <c r="O40" i="3"/>
  <c r="T40" i="3"/>
  <c r="V40" i="3"/>
  <c r="U40" i="3"/>
  <c r="K40" i="3"/>
  <c r="E40" i="3"/>
  <c r="H40" i="3"/>
  <c r="L40" i="3"/>
  <c r="G40" i="3"/>
  <c r="D40" i="3"/>
  <c r="P40" i="3"/>
  <c r="Q40" i="3"/>
  <c r="J40" i="3"/>
  <c r="I40" i="3"/>
  <c r="N40" i="3"/>
  <c r="R36" i="1"/>
  <c r="I36" i="1"/>
  <c r="V36" i="1"/>
  <c r="P36" i="1"/>
  <c r="O36" i="1"/>
  <c r="S36" i="1"/>
  <c r="T36" i="1"/>
  <c r="N36" i="1"/>
  <c r="H36" i="1"/>
  <c r="L36" i="1"/>
  <c r="Q36" i="1"/>
  <c r="D36" i="1"/>
  <c r="G36" i="1"/>
  <c r="F36" i="1"/>
  <c r="E36" i="1"/>
  <c r="U36" i="1"/>
  <c r="J36" i="1"/>
  <c r="K36" i="1"/>
  <c r="E52" i="2"/>
  <c r="F52" i="2"/>
  <c r="I52" i="2"/>
  <c r="J52" i="2"/>
  <c r="P52" i="2"/>
  <c r="K52" i="2"/>
  <c r="R52" i="2"/>
  <c r="O52" i="2"/>
  <c r="N52" i="2"/>
  <c r="G52" i="2"/>
  <c r="U52" i="2"/>
  <c r="L52" i="2"/>
  <c r="D52" i="2"/>
  <c r="Q52" i="2"/>
  <c r="V52" i="2"/>
  <c r="H52" i="2"/>
  <c r="S52" i="2"/>
  <c r="T52" i="2"/>
  <c r="S40" i="2"/>
  <c r="F40" i="2"/>
  <c r="Q40" i="2"/>
  <c r="K40" i="2"/>
  <c r="P40" i="2"/>
  <c r="I40" i="2"/>
  <c r="R40" i="2"/>
  <c r="O40" i="2"/>
  <c r="U40" i="2"/>
  <c r="T40" i="2"/>
  <c r="G40" i="2"/>
  <c r="E40" i="2"/>
  <c r="L40" i="2"/>
  <c r="J40" i="2"/>
  <c r="H40" i="2"/>
  <c r="N40" i="2"/>
  <c r="D40" i="2"/>
  <c r="V40" i="2"/>
  <c r="X51" i="2"/>
  <c r="E57" i="7" s="1"/>
  <c r="C68" i="1"/>
  <c r="M59" i="2"/>
  <c r="M45" i="2"/>
  <c r="W39" i="1"/>
  <c r="M48" i="2"/>
  <c r="X48" i="2" s="1"/>
  <c r="M37" i="1"/>
  <c r="M45" i="3"/>
  <c r="W45" i="3"/>
  <c r="X45" i="3" s="1"/>
  <c r="U54" i="2"/>
  <c r="J54" i="2"/>
  <c r="I54" i="2"/>
  <c r="N54" i="2"/>
  <c r="T54" i="2"/>
  <c r="G54" i="2"/>
  <c r="Q54" i="2"/>
  <c r="D54" i="2"/>
  <c r="P54" i="2"/>
  <c r="E54" i="2"/>
  <c r="R54" i="2"/>
  <c r="H54" i="2"/>
  <c r="F54" i="2"/>
  <c r="L54" i="2"/>
  <c r="O54" i="2"/>
  <c r="K54" i="2"/>
  <c r="S54" i="2"/>
  <c r="V54" i="2"/>
  <c r="P42" i="1"/>
  <c r="I42" i="1"/>
  <c r="U42" i="1"/>
  <c r="J42" i="1"/>
  <c r="T42" i="1"/>
  <c r="L42" i="1"/>
  <c r="Q42" i="1"/>
  <c r="K42" i="1"/>
  <c r="H42" i="1"/>
  <c r="O42" i="1"/>
  <c r="D42" i="1"/>
  <c r="F42" i="1"/>
  <c r="G42" i="1"/>
  <c r="R42" i="1"/>
  <c r="E42" i="1"/>
  <c r="V42" i="1"/>
  <c r="N42" i="1"/>
  <c r="S42" i="1"/>
  <c r="V50" i="2"/>
  <c r="U50" i="2"/>
  <c r="N50" i="2"/>
  <c r="F50" i="2"/>
  <c r="H50" i="2"/>
  <c r="T50" i="2"/>
  <c r="R50" i="2"/>
  <c r="G50" i="2"/>
  <c r="P50" i="2"/>
  <c r="S50" i="2"/>
  <c r="I50" i="2"/>
  <c r="J50" i="2"/>
  <c r="K50" i="2"/>
  <c r="L50" i="2"/>
  <c r="D50" i="2"/>
  <c r="O50" i="2"/>
  <c r="E50" i="2"/>
  <c r="Q50" i="2"/>
  <c r="F56" i="1"/>
  <c r="L56" i="1"/>
  <c r="J56" i="1"/>
  <c r="K56" i="1"/>
  <c r="H56" i="1"/>
  <c r="E56" i="1"/>
  <c r="I56" i="1"/>
  <c r="D56" i="1"/>
  <c r="G56" i="1"/>
  <c r="V52" i="1"/>
  <c r="I52" i="1"/>
  <c r="R52" i="1"/>
  <c r="H52" i="1"/>
  <c r="D52" i="1"/>
  <c r="Q52" i="1"/>
  <c r="O52" i="1"/>
  <c r="K52" i="1"/>
  <c r="N52" i="1"/>
  <c r="F52" i="1"/>
  <c r="S52" i="1"/>
  <c r="J52" i="1"/>
  <c r="G52" i="1"/>
  <c r="P52" i="1"/>
  <c r="U52" i="1"/>
  <c r="E52" i="1"/>
  <c r="L52" i="1"/>
  <c r="T52" i="1"/>
  <c r="D49" i="7"/>
  <c r="W37" i="1"/>
  <c r="S58" i="2"/>
  <c r="D58" i="2"/>
  <c r="V58" i="2"/>
  <c r="R58" i="2"/>
  <c r="F58" i="2"/>
  <c r="P58" i="2"/>
  <c r="H58" i="2"/>
  <c r="U58" i="2"/>
  <c r="Q58" i="2"/>
  <c r="L58" i="2"/>
  <c r="E58" i="2"/>
  <c r="J58" i="2"/>
  <c r="N58" i="2"/>
  <c r="T58" i="2"/>
  <c r="G58" i="2"/>
  <c r="K58" i="2"/>
  <c r="O58" i="2"/>
  <c r="I58" i="2"/>
  <c r="T54" i="3"/>
  <c r="F54" i="3"/>
  <c r="V54" i="3"/>
  <c r="N54" i="3"/>
  <c r="K54" i="3"/>
  <c r="J54" i="3"/>
  <c r="R54" i="3"/>
  <c r="G54" i="3"/>
  <c r="O54" i="3"/>
  <c r="L54" i="3"/>
  <c r="E54" i="3"/>
  <c r="I54" i="3"/>
  <c r="P54" i="3"/>
  <c r="S54" i="3"/>
  <c r="U54" i="3"/>
  <c r="H54" i="3"/>
  <c r="Q54" i="3"/>
  <c r="D54" i="3"/>
  <c r="T50" i="3"/>
  <c r="N50" i="3"/>
  <c r="P50" i="3"/>
  <c r="V50" i="3"/>
  <c r="G50" i="3"/>
  <c r="D50" i="3"/>
  <c r="U50" i="3"/>
  <c r="Q50" i="3"/>
  <c r="R50" i="3"/>
  <c r="K50" i="3"/>
  <c r="L50" i="3"/>
  <c r="F50" i="3"/>
  <c r="H50" i="3"/>
  <c r="O50" i="3"/>
  <c r="J50" i="3"/>
  <c r="S50" i="3"/>
  <c r="I50" i="3"/>
  <c r="E50" i="3"/>
  <c r="H40" i="1"/>
  <c r="T40" i="1"/>
  <c r="E40" i="1"/>
  <c r="Q40" i="1"/>
  <c r="N40" i="1"/>
  <c r="K40" i="1"/>
  <c r="F40" i="1"/>
  <c r="U40" i="1"/>
  <c r="V40" i="1"/>
  <c r="O40" i="1"/>
  <c r="R40" i="1"/>
  <c r="G40" i="1"/>
  <c r="I40" i="1"/>
  <c r="J40" i="1"/>
  <c r="D40" i="1"/>
  <c r="L40" i="1"/>
  <c r="P40" i="1"/>
  <c r="S40" i="1"/>
  <c r="V36" i="3"/>
  <c r="O36" i="3"/>
  <c r="S36" i="3"/>
  <c r="U36" i="3"/>
  <c r="J36" i="3"/>
  <c r="K36" i="3"/>
  <c r="I36" i="3"/>
  <c r="P36" i="3"/>
  <c r="F36" i="3"/>
  <c r="Q36" i="3"/>
  <c r="L36" i="3"/>
  <c r="T36" i="3"/>
  <c r="G36" i="3"/>
  <c r="N36" i="3"/>
  <c r="E36" i="3"/>
  <c r="H36" i="3"/>
  <c r="R36" i="3"/>
  <c r="D36" i="3"/>
  <c r="W56" i="3"/>
  <c r="X56" i="3" s="1"/>
  <c r="W51" i="3"/>
  <c r="W45" i="2"/>
  <c r="W55" i="2"/>
  <c r="P54" i="1"/>
  <c r="E54" i="1"/>
  <c r="N54" i="1"/>
  <c r="J54" i="1"/>
  <c r="D54" i="1"/>
  <c r="T54" i="1"/>
  <c r="U54" i="1"/>
  <c r="G54" i="1"/>
  <c r="S54" i="1"/>
  <c r="K54" i="1"/>
  <c r="V54" i="1"/>
  <c r="L54" i="1"/>
  <c r="Q54" i="1"/>
  <c r="I54" i="1"/>
  <c r="O54" i="1"/>
  <c r="R54" i="1"/>
  <c r="F54" i="1"/>
  <c r="H54" i="1"/>
  <c r="D40" i="7"/>
  <c r="F17" i="4"/>
  <c r="M50" i="7"/>
  <c r="L50" i="7" s="1"/>
  <c r="C66" i="1"/>
  <c r="C67" i="1"/>
  <c r="M35" i="1"/>
  <c r="D66" i="1"/>
  <c r="E68" i="1"/>
  <c r="D51" i="7"/>
  <c r="W44" i="2"/>
  <c r="M55" i="2"/>
  <c r="W35" i="2"/>
  <c r="X35" i="2" s="1"/>
  <c r="E41" i="7" s="1"/>
  <c r="D53" i="7"/>
  <c r="M38" i="1"/>
  <c r="S42" i="3"/>
  <c r="N42" i="3"/>
  <c r="J42" i="3"/>
  <c r="U42" i="3"/>
  <c r="L42" i="3"/>
  <c r="F42" i="3"/>
  <c r="P42" i="3"/>
  <c r="G42" i="3"/>
  <c r="D42" i="3"/>
  <c r="R42" i="3"/>
  <c r="K42" i="3"/>
  <c r="V42" i="3"/>
  <c r="E42" i="3"/>
  <c r="H42" i="3"/>
  <c r="Q42" i="3"/>
  <c r="I42" i="3"/>
  <c r="O42" i="3"/>
  <c r="T42" i="3"/>
  <c r="D61" i="7"/>
  <c r="E40" i="7"/>
  <c r="S58" i="3"/>
  <c r="T58" i="3"/>
  <c r="V58" i="3"/>
  <c r="R58" i="3"/>
  <c r="U58" i="3"/>
  <c r="P58" i="3"/>
  <c r="K58" i="3"/>
  <c r="H58" i="3"/>
  <c r="Q58" i="3"/>
  <c r="G58" i="3"/>
  <c r="O58" i="3"/>
  <c r="J58" i="3"/>
  <c r="F58" i="3"/>
  <c r="E58" i="3"/>
  <c r="I58" i="3"/>
  <c r="L58" i="3"/>
  <c r="D58" i="3"/>
  <c r="N58" i="3"/>
  <c r="H46" i="3"/>
  <c r="U46" i="3"/>
  <c r="I46" i="3"/>
  <c r="S46" i="3"/>
  <c r="V46" i="3"/>
  <c r="E46" i="3"/>
  <c r="D46" i="3"/>
  <c r="T46" i="3"/>
  <c r="G46" i="3"/>
  <c r="F46" i="3"/>
  <c r="K46" i="3"/>
  <c r="R46" i="3"/>
  <c r="O46" i="3"/>
  <c r="J46" i="3"/>
  <c r="L46" i="3"/>
  <c r="P46" i="3"/>
  <c r="Q46" i="3"/>
  <c r="N46" i="3"/>
  <c r="X44" i="3" l="1"/>
  <c r="X51" i="3"/>
  <c r="X57" i="2"/>
  <c r="E63" i="7" s="1"/>
  <c r="H29" i="4"/>
  <c r="C53" i="7"/>
  <c r="C49" i="7"/>
  <c r="W53" i="1"/>
  <c r="M53" i="1"/>
  <c r="V61" i="1"/>
  <c r="X45" i="1"/>
  <c r="H21" i="4"/>
  <c r="X59" i="1"/>
  <c r="D65" i="7" s="1"/>
  <c r="G15" i="4"/>
  <c r="X37" i="1"/>
  <c r="H31" i="4"/>
  <c r="X57" i="1"/>
  <c r="X49" i="1"/>
  <c r="G31" i="4"/>
  <c r="G16" i="4"/>
  <c r="G26" i="4"/>
  <c r="G24" i="4"/>
  <c r="H18" i="4"/>
  <c r="H20" i="4"/>
  <c r="G18" i="4"/>
  <c r="H28" i="4"/>
  <c r="H26" i="4"/>
  <c r="H24" i="4"/>
  <c r="H16" i="4"/>
  <c r="G29" i="4"/>
  <c r="H32" i="4"/>
  <c r="G13" i="4"/>
  <c r="G22" i="4"/>
  <c r="G28" i="4"/>
  <c r="G25" i="4"/>
  <c r="X39" i="1"/>
  <c r="G10" i="4"/>
  <c r="G12" i="4"/>
  <c r="H15" i="4"/>
  <c r="G7" i="4"/>
  <c r="G21" i="4"/>
  <c r="H8" i="4"/>
  <c r="H10" i="4"/>
  <c r="H12" i="4"/>
  <c r="H9" i="4"/>
  <c r="H7" i="4"/>
  <c r="H13" i="4"/>
  <c r="G8" i="4"/>
  <c r="G11" i="4"/>
  <c r="H22" i="4"/>
  <c r="W34" i="1"/>
  <c r="M34" i="1"/>
  <c r="X59" i="2"/>
  <c r="X59" i="3"/>
  <c r="W58" i="3"/>
  <c r="W56" i="2"/>
  <c r="W54" i="3"/>
  <c r="W53" i="2"/>
  <c r="M53" i="2"/>
  <c r="M52" i="2"/>
  <c r="K61" i="2"/>
  <c r="M49" i="2"/>
  <c r="X49" i="2" s="1"/>
  <c r="J20" i="4"/>
  <c r="J61" i="2"/>
  <c r="X44" i="2"/>
  <c r="E50" i="7" s="1"/>
  <c r="C50" i="7" s="1"/>
  <c r="X44" i="1"/>
  <c r="R61" i="2"/>
  <c r="M42" i="3"/>
  <c r="J61" i="3"/>
  <c r="Q61" i="3"/>
  <c r="K61" i="3"/>
  <c r="W41" i="1"/>
  <c r="M41" i="1"/>
  <c r="X41" i="2"/>
  <c r="E47" i="7" s="1"/>
  <c r="M40" i="3"/>
  <c r="U61" i="2"/>
  <c r="Q61" i="2"/>
  <c r="E61" i="2"/>
  <c r="S61" i="2"/>
  <c r="F61" i="2"/>
  <c r="H61" i="2"/>
  <c r="L61" i="2"/>
  <c r="P61" i="2"/>
  <c r="D61" i="2"/>
  <c r="X34" i="3"/>
  <c r="X43" i="1"/>
  <c r="J16" i="4" s="1"/>
  <c r="R61" i="1"/>
  <c r="I61" i="1"/>
  <c r="K61" i="1"/>
  <c r="Q61" i="1"/>
  <c r="L61" i="1"/>
  <c r="H61" i="1"/>
  <c r="X53" i="1"/>
  <c r="X35" i="1"/>
  <c r="J8" i="4" s="1"/>
  <c r="X38" i="1"/>
  <c r="J11" i="4" s="1"/>
  <c r="C63" i="7"/>
  <c r="E65" i="7"/>
  <c r="C65" i="7" s="1"/>
  <c r="E54" i="7"/>
  <c r="C54" i="7" s="1"/>
  <c r="J21" i="4"/>
  <c r="M36" i="3"/>
  <c r="D61" i="3"/>
  <c r="W36" i="3"/>
  <c r="N61" i="3"/>
  <c r="M50" i="3"/>
  <c r="M42" i="1"/>
  <c r="D44" i="7"/>
  <c r="C44" i="7" s="1"/>
  <c r="M58" i="3"/>
  <c r="X58" i="3" s="1"/>
  <c r="M40" i="1"/>
  <c r="W58" i="2"/>
  <c r="W54" i="2"/>
  <c r="F61" i="1"/>
  <c r="M58" i="1"/>
  <c r="M50" i="1"/>
  <c r="M56" i="2"/>
  <c r="W42" i="2"/>
  <c r="D41" i="7"/>
  <c r="C41" i="7" s="1"/>
  <c r="V61" i="2"/>
  <c r="W42" i="3"/>
  <c r="D59" i="7"/>
  <c r="H17" i="4"/>
  <c r="G17" i="4"/>
  <c r="C40" i="7"/>
  <c r="X45" i="2"/>
  <c r="G30" i="4"/>
  <c r="G32" i="4"/>
  <c r="G9" i="4"/>
  <c r="E61" i="3"/>
  <c r="L61" i="3"/>
  <c r="I61" i="3"/>
  <c r="S61" i="3"/>
  <c r="W40" i="1"/>
  <c r="H27" i="4"/>
  <c r="W52" i="1"/>
  <c r="M52" i="1"/>
  <c r="M56" i="1"/>
  <c r="J12" i="4"/>
  <c r="D45" i="7"/>
  <c r="C45" i="7" s="1"/>
  <c r="H30" i="4"/>
  <c r="H14" i="4"/>
  <c r="W40" i="2"/>
  <c r="H11" i="4"/>
  <c r="U61" i="1"/>
  <c r="M36" i="1"/>
  <c r="D61" i="1"/>
  <c r="W36" i="1"/>
  <c r="P61" i="1"/>
  <c r="W40" i="3"/>
  <c r="X40" i="3" s="1"/>
  <c r="W46" i="2"/>
  <c r="G20" i="4"/>
  <c r="G23" i="4"/>
  <c r="M36" i="2"/>
  <c r="T61" i="2"/>
  <c r="M54" i="1"/>
  <c r="O61" i="3"/>
  <c r="W50" i="3"/>
  <c r="M58" i="2"/>
  <c r="W52" i="2"/>
  <c r="E61" i="1"/>
  <c r="T61" i="1"/>
  <c r="M42" i="2"/>
  <c r="G61" i="2"/>
  <c r="M46" i="3"/>
  <c r="R61" i="3"/>
  <c r="G61" i="3"/>
  <c r="F61" i="3"/>
  <c r="V61" i="3"/>
  <c r="M50" i="2"/>
  <c r="W50" i="2"/>
  <c r="M54" i="2"/>
  <c r="S61" i="1"/>
  <c r="W58" i="1"/>
  <c r="W46" i="3"/>
  <c r="N61" i="1"/>
  <c r="W54" i="1"/>
  <c r="X55" i="2"/>
  <c r="H61" i="3"/>
  <c r="T61" i="3"/>
  <c r="P61" i="3"/>
  <c r="U61" i="3"/>
  <c r="M54" i="3"/>
  <c r="D43" i="7"/>
  <c r="G27" i="4"/>
  <c r="W56" i="1"/>
  <c r="W42" i="1"/>
  <c r="G14" i="4"/>
  <c r="M40" i="2"/>
  <c r="D57" i="7"/>
  <c r="C57" i="7" s="1"/>
  <c r="J24" i="4"/>
  <c r="J61" i="1"/>
  <c r="G61" i="1"/>
  <c r="O61" i="1"/>
  <c r="H19" i="4"/>
  <c r="G19" i="4"/>
  <c r="M46" i="2"/>
  <c r="W50" i="1"/>
  <c r="X37" i="2"/>
  <c r="E43" i="7" s="1"/>
  <c r="H25" i="4"/>
  <c r="M46" i="1"/>
  <c r="W46" i="1"/>
  <c r="H23" i="4"/>
  <c r="O61" i="2"/>
  <c r="W36" i="2"/>
  <c r="N61" i="2"/>
  <c r="I61" i="2"/>
  <c r="X50" i="3" l="1"/>
  <c r="X36" i="3"/>
  <c r="X54" i="3"/>
  <c r="J17" i="4"/>
  <c r="X52" i="2"/>
  <c r="E58" i="7" s="1"/>
  <c r="X54" i="2"/>
  <c r="E60" i="7" s="1"/>
  <c r="X56" i="2"/>
  <c r="E62" i="7" s="1"/>
  <c r="J30" i="4"/>
  <c r="X53" i="2"/>
  <c r="E59" i="7" s="1"/>
  <c r="C59" i="7" s="1"/>
  <c r="J32" i="4"/>
  <c r="X34" i="1"/>
  <c r="J7" i="4" s="1"/>
  <c r="E55" i="7"/>
  <c r="C55" i="7" s="1"/>
  <c r="J22" i="4"/>
  <c r="X42" i="3"/>
  <c r="X41" i="1"/>
  <c r="D47" i="7" s="1"/>
  <c r="C47" i="7" s="1"/>
  <c r="J10" i="4"/>
  <c r="X36" i="2"/>
  <c r="C63" i="2"/>
  <c r="X50" i="1"/>
  <c r="X46" i="1"/>
  <c r="X56" i="1"/>
  <c r="X54" i="1"/>
  <c r="X58" i="1"/>
  <c r="X40" i="1"/>
  <c r="C43" i="7"/>
  <c r="D52" i="7"/>
  <c r="D56" i="7"/>
  <c r="D60" i="7"/>
  <c r="D64" i="7"/>
  <c r="E51" i="7"/>
  <c r="C51" i="7" s="1"/>
  <c r="J18" i="4"/>
  <c r="E42" i="7"/>
  <c r="X42" i="1"/>
  <c r="E61" i="7"/>
  <c r="C61" i="7" s="1"/>
  <c r="J28" i="4"/>
  <c r="X46" i="3"/>
  <c r="X50" i="2"/>
  <c r="E56" i="7" s="1"/>
  <c r="X46" i="2"/>
  <c r="E52" i="7" s="1"/>
  <c r="X40" i="2"/>
  <c r="E46" i="7" s="1"/>
  <c r="X42" i="2"/>
  <c r="E48" i="7" s="1"/>
  <c r="C63" i="3"/>
  <c r="D62" i="7"/>
  <c r="D46" i="7"/>
  <c r="C63" i="1"/>
  <c r="X36" i="1"/>
  <c r="X52" i="1"/>
  <c r="X58" i="2"/>
  <c r="E64" i="7" s="1"/>
  <c r="E72" i="3" l="1"/>
  <c r="J27" i="4"/>
  <c r="C73" i="3"/>
  <c r="D72" i="3"/>
  <c r="J31" i="4"/>
  <c r="C60" i="7"/>
  <c r="J29" i="4"/>
  <c r="C62" i="7"/>
  <c r="J26" i="4"/>
  <c r="C56" i="7"/>
  <c r="C72" i="3"/>
  <c r="D71" i="3"/>
  <c r="E73" i="3"/>
  <c r="D73" i="3"/>
  <c r="C71" i="3"/>
  <c r="J9" i="4"/>
  <c r="D42" i="7"/>
  <c r="C42" i="7" s="1"/>
  <c r="D73" i="1"/>
  <c r="C72" i="1"/>
  <c r="E72" i="1"/>
  <c r="D72" i="1"/>
  <c r="C73" i="1"/>
  <c r="D71" i="1"/>
  <c r="E73" i="1"/>
  <c r="E71" i="1"/>
  <c r="C71" i="1"/>
  <c r="C52" i="7"/>
  <c r="C46" i="7"/>
  <c r="C72" i="2"/>
  <c r="C73" i="2"/>
  <c r="D71" i="2"/>
  <c r="J13" i="4"/>
  <c r="J15" i="4"/>
  <c r="J14" i="4"/>
  <c r="D48" i="7"/>
  <c r="C48" i="7" s="1"/>
  <c r="E71" i="2"/>
  <c r="D72" i="2"/>
  <c r="E71" i="3"/>
  <c r="C64" i="7"/>
  <c r="J23" i="4"/>
  <c r="D58" i="7"/>
  <c r="C58" i="7" s="1"/>
  <c r="J25" i="4"/>
  <c r="C71" i="2"/>
  <c r="E73" i="2"/>
  <c r="D73" i="2"/>
  <c r="E72" i="2"/>
  <c r="J19" i="4"/>
  <c r="L31" i="4" l="1"/>
  <c r="K28" i="4"/>
  <c r="K23" i="4"/>
  <c r="L23" i="4"/>
  <c r="L13" i="4"/>
  <c r="K13" i="4"/>
  <c r="L19" i="4"/>
  <c r="K19" i="4"/>
  <c r="K30" i="4"/>
  <c r="K27" i="4"/>
  <c r="L30" i="4"/>
  <c r="L15" i="4"/>
  <c r="K15" i="4"/>
  <c r="K18" i="4"/>
  <c r="L28" i="4"/>
  <c r="L27" i="4"/>
  <c r="K31" i="4"/>
  <c r="K25" i="4"/>
  <c r="L25" i="4"/>
  <c r="L14" i="4"/>
  <c r="K14" i="4"/>
  <c r="L18" i="4"/>
  <c r="K9" i="4"/>
  <c r="L9" i="4"/>
  <c r="L20" i="4"/>
  <c r="L26" i="4"/>
  <c r="L8" i="4"/>
  <c r="L24" i="4"/>
  <c r="K22" i="4"/>
  <c r="K29" i="4"/>
  <c r="K26" i="4"/>
  <c r="K8" i="4"/>
  <c r="K24" i="4"/>
  <c r="K11" i="4"/>
  <c r="L10" i="4"/>
  <c r="K32" i="4"/>
  <c r="K12" i="4"/>
  <c r="L11" i="4"/>
  <c r="L16" i="4"/>
  <c r="K7" i="4"/>
  <c r="K17" i="4"/>
  <c r="L32" i="4"/>
  <c r="K16" i="4"/>
  <c r="L12" i="4"/>
  <c r="L22" i="4"/>
  <c r="L7" i="4"/>
  <c r="K21" i="4"/>
  <c r="K10" i="4"/>
  <c r="L17" i="4"/>
  <c r="L21" i="4"/>
  <c r="L29" i="4"/>
  <c r="K20" i="4"/>
</calcChain>
</file>

<file path=xl/sharedStrings.xml><?xml version="1.0" encoding="utf-8"?>
<sst xmlns="http://schemas.openxmlformats.org/spreadsheetml/2006/main" count="523" uniqueCount="126">
  <si>
    <t>In</t>
  </si>
  <si>
    <t>Hole</t>
  </si>
  <si>
    <t>Handicap</t>
  </si>
  <si>
    <t>Par</t>
  </si>
  <si>
    <t xml:space="preserve"> </t>
  </si>
  <si>
    <t>Player:</t>
  </si>
  <si>
    <t>Handicap:</t>
  </si>
  <si>
    <t>Net</t>
  </si>
  <si>
    <t>Skins:</t>
  </si>
  <si>
    <t>Skin Pool</t>
  </si>
  <si>
    <t>Each skin:</t>
  </si>
  <si>
    <t>Daily Low Gross</t>
  </si>
  <si>
    <t>1st</t>
  </si>
  <si>
    <t>2nd</t>
  </si>
  <si>
    <t>3rd</t>
  </si>
  <si>
    <t>Daily Low Net</t>
  </si>
  <si>
    <t>Langley</t>
  </si>
  <si>
    <t>Bayles</t>
  </si>
  <si>
    <t>Total</t>
  </si>
  <si>
    <t>Out</t>
  </si>
  <si>
    <t>Needham</t>
  </si>
  <si>
    <t xml:space="preserve">Total  </t>
  </si>
  <si>
    <t>Gross</t>
  </si>
  <si>
    <t>Standing</t>
  </si>
  <si>
    <t>Strokes</t>
  </si>
  <si>
    <t>Behind</t>
  </si>
  <si>
    <t>Day 1</t>
  </si>
  <si>
    <t>Money</t>
  </si>
  <si>
    <t>Day 2</t>
  </si>
  <si>
    <t>Day 3</t>
  </si>
  <si>
    <t>3 Day</t>
  </si>
  <si>
    <t>Slope</t>
  </si>
  <si>
    <t>Close-ups</t>
  </si>
  <si>
    <t>Long Drive:</t>
  </si>
  <si>
    <t>Putting Contest:</t>
  </si>
  <si>
    <t>Total Daily Money</t>
  </si>
  <si>
    <t>$$$$$</t>
  </si>
  <si>
    <t>4th</t>
  </si>
  <si>
    <t>High Net</t>
  </si>
  <si>
    <t>Standing after day:</t>
  </si>
  <si>
    <t>McFarland</t>
  </si>
  <si>
    <t>Valvo</t>
  </si>
  <si>
    <t>Wheatley</t>
  </si>
  <si>
    <t xml:space="preserve">  </t>
  </si>
  <si>
    <t>Index</t>
  </si>
  <si>
    <t>Course Slope Rating:</t>
  </si>
  <si>
    <t>Planned</t>
  </si>
  <si>
    <t>NET</t>
  </si>
  <si>
    <t>Day</t>
  </si>
  <si>
    <t>GROSS Scores</t>
  </si>
  <si>
    <t>Rosas</t>
  </si>
  <si>
    <t>Eagles</t>
  </si>
  <si>
    <t>Black</t>
  </si>
  <si>
    <t>Carriere</t>
  </si>
  <si>
    <t>McKinzie</t>
  </si>
  <si>
    <t>Tim</t>
  </si>
  <si>
    <t>Connie</t>
  </si>
  <si>
    <t>Robert</t>
  </si>
  <si>
    <t>Guthrie</t>
  </si>
  <si>
    <t>Bob</t>
  </si>
  <si>
    <t xml:space="preserve">Rick </t>
  </si>
  <si>
    <t>Jimmy</t>
  </si>
  <si>
    <t>Dan</t>
  </si>
  <si>
    <t xml:space="preserve">Paul </t>
  </si>
  <si>
    <t>Randy</t>
  </si>
  <si>
    <t>Eric</t>
  </si>
  <si>
    <t>Larson</t>
  </si>
  <si>
    <t>Rating</t>
  </si>
  <si>
    <t>Three day</t>
  </si>
  <si>
    <t>total in</t>
  </si>
  <si>
    <t>#12</t>
  </si>
  <si>
    <t>Jason</t>
  </si>
  <si>
    <t>Dave</t>
  </si>
  <si>
    <t>#8</t>
  </si>
  <si>
    <t>#17</t>
  </si>
  <si>
    <t>#13</t>
  </si>
  <si>
    <t>David</t>
  </si>
  <si>
    <t>Bunker</t>
  </si>
  <si>
    <t>Omel</t>
  </si>
  <si>
    <t>Cardenas</t>
  </si>
  <si>
    <t>Carmack</t>
  </si>
  <si>
    <t xml:space="preserve">Jim </t>
  </si>
  <si>
    <t>Gary</t>
  </si>
  <si>
    <t>Frick</t>
  </si>
  <si>
    <t>Mark</t>
  </si>
  <si>
    <t>Parsley</t>
  </si>
  <si>
    <t>Rhinehart</t>
  </si>
  <si>
    <t>Kirk</t>
  </si>
  <si>
    <t>Smart</t>
  </si>
  <si>
    <t>Yardage</t>
  </si>
  <si>
    <t>Coffey</t>
  </si>
  <si>
    <t>The Revere - Concord</t>
  </si>
  <si>
    <t>The Revere - Lexington</t>
  </si>
  <si>
    <t>Primm Valley - Lakes</t>
  </si>
  <si>
    <t>Primm</t>
  </si>
  <si>
    <t>Lexington</t>
  </si>
  <si>
    <t>Concord</t>
  </si>
  <si>
    <t>Big Sky 2013 Tournament</t>
  </si>
  <si>
    <t>2013 Big Sky Leaderboard</t>
  </si>
  <si>
    <t>Danny</t>
  </si>
  <si>
    <t>Baird</t>
  </si>
  <si>
    <t xml:space="preserve">Pat </t>
  </si>
  <si>
    <t>Buckley</t>
  </si>
  <si>
    <t>Tom</t>
  </si>
  <si>
    <t>Dransfield</t>
  </si>
  <si>
    <t>Shannon</t>
  </si>
  <si>
    <t>Hill</t>
  </si>
  <si>
    <t>Stewart</t>
  </si>
  <si>
    <t>Sampson</t>
  </si>
  <si>
    <t>Lny</t>
  </si>
  <si>
    <t>Smith</t>
  </si>
  <si>
    <t>#9</t>
  </si>
  <si>
    <t>#4</t>
  </si>
  <si>
    <t>#5</t>
  </si>
  <si>
    <t>#16</t>
  </si>
  <si>
    <t>Frank</t>
  </si>
  <si>
    <t>Daily Draw</t>
  </si>
  <si>
    <t>pictures</t>
  </si>
  <si>
    <t>appetizers</t>
  </si>
  <si>
    <t>misc</t>
  </si>
  <si>
    <t xml:space="preserve">   Net</t>
  </si>
  <si>
    <t>Dif</t>
  </si>
  <si>
    <t>#11</t>
  </si>
  <si>
    <t>#15</t>
  </si>
  <si>
    <t>Door</t>
  </si>
  <si>
    <t>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</si>
</sst>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  <numFmt numFmtId="165" formatCode="0.0"/>
    <numFmt numFmtId="166" formatCode="_(&quot;$&quot;* #,##0_);_(&quot;$&quot;* \(#,##0\);_(&quot;$&quot;* &quot;-&quot;??_);_(@_)"/>
  </numFmts>
  <fonts count="17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sz val="7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u val="singleAccounting"/>
      <sz val="10"/>
      <name val="Arial"/>
    </font>
    <font>
      <sz val="8"/>
      <name val="Arial"/>
    </font>
    <font>
      <b/>
      <sz val="14"/>
      <name val="Arial"/>
      <family val="2"/>
    </font>
    <font>
      <u/>
      <sz val="10"/>
      <name val="Arial"/>
    </font>
    <font>
      <sz val="22"/>
      <name val="Arial"/>
    </font>
    <font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2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7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/>
    </xf>
    <xf numFmtId="0" fontId="4" fillId="0" borderId="2" xfId="0" applyFont="1" applyBorder="1"/>
    <xf numFmtId="0" fontId="5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/>
    <xf numFmtId="0" fontId="5" fillId="0" borderId="11" xfId="0" applyFont="1" applyBorder="1" applyAlignment="1">
      <alignment horizontal="center"/>
    </xf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4" fillId="0" borderId="15" xfId="0" applyFont="1" applyBorder="1"/>
    <xf numFmtId="0" fontId="4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3" xfId="0" applyFont="1" applyBorder="1"/>
    <xf numFmtId="0" fontId="4" fillId="2" borderId="0" xfId="0" applyFont="1" applyFill="1" applyBorder="1" applyAlignment="1" applyProtection="1">
      <alignment horizontal="center"/>
      <protection locked="0"/>
    </xf>
    <xf numFmtId="0" fontId="5" fillId="0" borderId="8" xfId="0" applyFont="1" applyBorder="1"/>
    <xf numFmtId="0" fontId="0" fillId="0" borderId="0" xfId="0" applyBorder="1"/>
    <xf numFmtId="0" fontId="0" fillId="3" borderId="0" xfId="0" applyFill="1" applyBorder="1"/>
    <xf numFmtId="0" fontId="0" fillId="0" borderId="0" xfId="0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4" fillId="2" borderId="5" xfId="0" applyFont="1" applyFill="1" applyBorder="1" applyAlignment="1" applyProtection="1">
      <alignment horizontal="center"/>
      <protection locked="0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0" fontId="4" fillId="0" borderId="20" xfId="0" applyFont="1" applyBorder="1"/>
    <xf numFmtId="0" fontId="4" fillId="0" borderId="20" xfId="0" applyFont="1" applyBorder="1" applyAlignment="1">
      <alignment horizontal="center"/>
    </xf>
    <xf numFmtId="0" fontId="5" fillId="0" borderId="11" xfId="0" applyFont="1" applyBorder="1"/>
    <xf numFmtId="0" fontId="5" fillId="0" borderId="14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0" borderId="21" xfId="0" applyFont="1" applyBorder="1"/>
    <xf numFmtId="6" fontId="5" fillId="0" borderId="22" xfId="0" applyNumberFormat="1" applyFont="1" applyBorder="1" applyAlignment="1">
      <alignment horizontal="center"/>
    </xf>
    <xf numFmtId="6" fontId="5" fillId="0" borderId="23" xfId="0" applyNumberFormat="1" applyFont="1" applyBorder="1" applyAlignment="1">
      <alignment horizontal="center"/>
    </xf>
    <xf numFmtId="6" fontId="5" fillId="0" borderId="19" xfId="0" applyNumberFormat="1" applyFont="1" applyBorder="1" applyAlignment="1">
      <alignment horizontal="center"/>
    </xf>
    <xf numFmtId="164" fontId="4" fillId="0" borderId="0" xfId="0" applyNumberFormat="1" applyFont="1"/>
    <xf numFmtId="0" fontId="0" fillId="0" borderId="12" xfId="0" applyBorder="1"/>
    <xf numFmtId="0" fontId="0" fillId="0" borderId="12" xfId="0" applyBorder="1" applyAlignment="1">
      <alignment horizontal="center"/>
    </xf>
    <xf numFmtId="0" fontId="6" fillId="0" borderId="13" xfId="0" applyFont="1" applyBorder="1" applyAlignment="1">
      <alignment horizontal="center"/>
    </xf>
    <xf numFmtId="44" fontId="6" fillId="0" borderId="23" xfId="1" applyFont="1" applyBorder="1"/>
    <xf numFmtId="0" fontId="0" fillId="0" borderId="15" xfId="0" applyBorder="1"/>
    <xf numFmtId="0" fontId="0" fillId="0" borderId="15" xfId="0" applyBorder="1" applyAlignment="1">
      <alignment horizontal="center"/>
    </xf>
    <xf numFmtId="44" fontId="6" fillId="0" borderId="19" xfId="1" applyFont="1" applyBorder="1"/>
    <xf numFmtId="0" fontId="0" fillId="0" borderId="13" xfId="0" applyBorder="1"/>
    <xf numFmtId="0" fontId="6" fillId="0" borderId="11" xfId="0" applyFont="1" applyBorder="1"/>
    <xf numFmtId="0" fontId="6" fillId="0" borderId="14" xfId="0" applyFont="1" applyBorder="1"/>
    <xf numFmtId="0" fontId="6" fillId="0" borderId="16" xfId="0" applyFont="1" applyBorder="1"/>
    <xf numFmtId="0" fontId="6" fillId="0" borderId="0" xfId="0" applyFont="1"/>
    <xf numFmtId="0" fontId="6" fillId="0" borderId="21" xfId="0" applyFont="1" applyBorder="1"/>
    <xf numFmtId="0" fontId="6" fillId="0" borderId="20" xfId="0" applyFont="1" applyBorder="1"/>
    <xf numFmtId="0" fontId="4" fillId="0" borderId="21" xfId="0" applyFont="1" applyBorder="1"/>
    <xf numFmtId="0" fontId="5" fillId="0" borderId="20" xfId="0" applyFont="1" applyBorder="1"/>
    <xf numFmtId="0" fontId="3" fillId="0" borderId="20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4" fillId="0" borderId="22" xfId="0" applyFont="1" applyBorder="1" applyAlignment="1">
      <alignment horizontal="center"/>
    </xf>
    <xf numFmtId="0" fontId="5" fillId="0" borderId="12" xfId="0" applyFont="1" applyBorder="1" applyAlignment="1">
      <alignment horizontal="left"/>
    </xf>
    <xf numFmtId="164" fontId="5" fillId="0" borderId="0" xfId="0" applyNumberFormat="1" applyFont="1" applyBorder="1"/>
    <xf numFmtId="164" fontId="5" fillId="0" borderId="13" xfId="0" applyNumberFormat="1" applyFont="1" applyBorder="1" applyAlignment="1">
      <alignment horizontal="center"/>
    </xf>
    <xf numFmtId="164" fontId="5" fillId="0" borderId="19" xfId="0" applyNumberFormat="1" applyFont="1" applyBorder="1" applyAlignment="1">
      <alignment horizontal="center"/>
    </xf>
    <xf numFmtId="44" fontId="0" fillId="0" borderId="0" xfId="0" applyNumberFormat="1"/>
    <xf numFmtId="44" fontId="0" fillId="0" borderId="0" xfId="1" applyFont="1"/>
    <xf numFmtId="44" fontId="8" fillId="0" borderId="0" xfId="0" applyNumberFormat="1" applyFont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0" fillId="0" borderId="0" xfId="0" applyFont="1"/>
    <xf numFmtId="0" fontId="1" fillId="0" borderId="0" xfId="0" applyFont="1" applyAlignment="1">
      <alignment horizontal="center"/>
    </xf>
    <xf numFmtId="0" fontId="0" fillId="0" borderId="26" xfId="0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4" fillId="0" borderId="0" xfId="0" applyFont="1" applyBorder="1" applyProtection="1">
      <protection locked="0"/>
    </xf>
    <xf numFmtId="0" fontId="4" fillId="0" borderId="15" xfId="0" applyFont="1" applyBorder="1" applyProtection="1">
      <protection locked="0"/>
    </xf>
    <xf numFmtId="0" fontId="4" fillId="0" borderId="0" xfId="0" applyFont="1" applyProtection="1">
      <protection locked="0"/>
    </xf>
    <xf numFmtId="0" fontId="4" fillId="0" borderId="20" xfId="0" applyFont="1" applyBorder="1" applyProtection="1">
      <protection locked="0"/>
    </xf>
    <xf numFmtId="0" fontId="4" fillId="0" borderId="12" xfId="0" applyFont="1" applyBorder="1" applyProtection="1">
      <protection locked="0"/>
    </xf>
    <xf numFmtId="0" fontId="0" fillId="0" borderId="15" xfId="0" applyBorder="1" applyProtection="1">
      <protection locked="0"/>
    </xf>
    <xf numFmtId="0" fontId="6" fillId="0" borderId="22" xfId="0" applyFont="1" applyBorder="1" applyAlignment="1" applyProtection="1">
      <alignment horizontal="center"/>
      <protection locked="0"/>
    </xf>
    <xf numFmtId="164" fontId="0" fillId="0" borderId="0" xfId="0" applyNumberFormat="1"/>
    <xf numFmtId="0" fontId="0" fillId="0" borderId="0" xfId="0" applyFill="1"/>
    <xf numFmtId="0" fontId="12" fillId="0" borderId="0" xfId="0" applyFont="1"/>
    <xf numFmtId="0" fontId="12" fillId="0" borderId="0" xfId="0" applyFont="1" applyAlignment="1">
      <alignment horizontal="center"/>
    </xf>
    <xf numFmtId="165" fontId="0" fillId="0" borderId="0" xfId="0" applyNumberFormat="1"/>
    <xf numFmtId="165" fontId="10" fillId="0" borderId="0" xfId="0" applyNumberFormat="1" applyFont="1"/>
    <xf numFmtId="165" fontId="0" fillId="0" borderId="0" xfId="0" applyNumberFormat="1" applyAlignment="1">
      <alignment horizontal="center"/>
    </xf>
    <xf numFmtId="165" fontId="0" fillId="0" borderId="0" xfId="0" applyNumberFormat="1" applyBorder="1" applyAlignment="1" applyProtection="1">
      <alignment horizontal="center"/>
    </xf>
    <xf numFmtId="165" fontId="0" fillId="0" borderId="12" xfId="0" applyNumberFormat="1" applyBorder="1" applyAlignment="1">
      <alignment horizontal="center"/>
    </xf>
    <xf numFmtId="165" fontId="6" fillId="0" borderId="0" xfId="0" applyNumberFormat="1" applyFont="1" applyBorder="1"/>
    <xf numFmtId="165" fontId="6" fillId="0" borderId="15" xfId="0" applyNumberFormat="1" applyFont="1" applyBorder="1"/>
    <xf numFmtId="165" fontId="0" fillId="0" borderId="0" xfId="1" applyNumberFormat="1" applyFont="1" applyAlignment="1">
      <alignment horizontal="center"/>
    </xf>
    <xf numFmtId="165" fontId="11" fillId="0" borderId="0" xfId="1" applyNumberFormat="1" applyFont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2" borderId="7" xfId="0" applyFont="1" applyFill="1" applyBorder="1" applyAlignment="1" applyProtection="1">
      <alignment horizontal="center"/>
      <protection locked="0"/>
    </xf>
    <xf numFmtId="0" fontId="4" fillId="2" borderId="8" xfId="0" applyFont="1" applyFill="1" applyBorder="1" applyAlignment="1" applyProtection="1">
      <alignment horizontal="center"/>
      <protection locked="0"/>
    </xf>
    <xf numFmtId="0" fontId="4" fillId="0" borderId="33" xfId="0" applyFont="1" applyBorder="1" applyAlignment="1">
      <alignment horizontal="center"/>
    </xf>
    <xf numFmtId="0" fontId="12" fillId="0" borderId="11" xfId="0" applyFont="1" applyBorder="1" applyProtection="1"/>
    <xf numFmtId="0" fontId="12" fillId="0" borderId="12" xfId="0" applyFont="1" applyBorder="1" applyProtection="1"/>
    <xf numFmtId="0" fontId="0" fillId="0" borderId="12" xfId="0" applyBorder="1" applyProtection="1"/>
    <xf numFmtId="0" fontId="0" fillId="0" borderId="13" xfId="0" applyBorder="1" applyProtection="1"/>
    <xf numFmtId="0" fontId="0" fillId="0" borderId="0" xfId="0" applyBorder="1" applyProtection="1"/>
    <xf numFmtId="165" fontId="0" fillId="0" borderId="0" xfId="0" applyNumberFormat="1" applyBorder="1" applyProtection="1"/>
    <xf numFmtId="0" fontId="0" fillId="0" borderId="0" xfId="0" applyProtection="1"/>
    <xf numFmtId="0" fontId="0" fillId="0" borderId="12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0" fillId="0" borderId="14" xfId="0" applyBorder="1" applyProtection="1"/>
    <xf numFmtId="0" fontId="0" fillId="0" borderId="23" xfId="0" applyBorder="1" applyProtection="1"/>
    <xf numFmtId="0" fontId="0" fillId="0" borderId="23" xfId="0" applyBorder="1" applyAlignment="1" applyProtection="1">
      <alignment horizontal="center"/>
    </xf>
    <xf numFmtId="165" fontId="0" fillId="0" borderId="0" xfId="0" applyNumberFormat="1" applyProtection="1"/>
    <xf numFmtId="0" fontId="0" fillId="0" borderId="0" xfId="0" applyAlignment="1" applyProtection="1">
      <alignment horizontal="center"/>
    </xf>
    <xf numFmtId="0" fontId="0" fillId="4" borderId="0" xfId="0" applyFill="1" applyProtection="1"/>
    <xf numFmtId="0" fontId="0" fillId="4" borderId="0" xfId="0" applyFill="1" applyAlignment="1" applyProtection="1">
      <alignment horizontal="center"/>
    </xf>
    <xf numFmtId="0" fontId="10" fillId="0" borderId="0" xfId="0" applyFont="1" applyProtection="1">
      <protection locked="0"/>
    </xf>
    <xf numFmtId="0" fontId="0" fillId="3" borderId="12" xfId="0" applyFill="1" applyBorder="1"/>
    <xf numFmtId="0" fontId="0" fillId="3" borderId="13" xfId="0" applyFill="1" applyBorder="1"/>
    <xf numFmtId="0" fontId="0" fillId="3" borderId="23" xfId="0" applyFill="1" applyBorder="1"/>
    <xf numFmtId="0" fontId="0" fillId="3" borderId="15" xfId="0" applyFill="1" applyBorder="1"/>
    <xf numFmtId="0" fontId="0" fillId="3" borderId="19" xfId="0" applyFill="1" applyBorder="1"/>
    <xf numFmtId="166" fontId="5" fillId="0" borderId="23" xfId="1" applyNumberFormat="1" applyFont="1" applyBorder="1" applyAlignment="1">
      <alignment horizontal="center"/>
    </xf>
    <xf numFmtId="6" fontId="5" fillId="0" borderId="13" xfId="1" applyNumberFormat="1" applyFont="1" applyBorder="1" applyAlignment="1">
      <alignment horizontal="center"/>
    </xf>
    <xf numFmtId="0" fontId="5" fillId="0" borderId="16" xfId="0" applyFont="1" applyBorder="1"/>
    <xf numFmtId="6" fontId="5" fillId="0" borderId="19" xfId="1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Font="1" applyBorder="1"/>
    <xf numFmtId="0" fontId="4" fillId="0" borderId="34" xfId="0" applyFont="1" applyBorder="1" applyAlignment="1">
      <alignment horizontal="center"/>
    </xf>
    <xf numFmtId="0" fontId="4" fillId="2" borderId="24" xfId="0" applyFont="1" applyFill="1" applyBorder="1" applyAlignment="1" applyProtection="1">
      <alignment horizontal="center"/>
      <protection locked="0"/>
    </xf>
    <xf numFmtId="0" fontId="4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26" xfId="0" applyFont="1" applyBorder="1"/>
    <xf numFmtId="0" fontId="5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37" xfId="0" applyFont="1" applyBorder="1"/>
    <xf numFmtId="0" fontId="4" fillId="0" borderId="27" xfId="0" applyFont="1" applyBorder="1"/>
    <xf numFmtId="0" fontId="4" fillId="0" borderId="28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49" fontId="10" fillId="0" borderId="0" xfId="0" applyNumberFormat="1" applyFont="1" applyAlignment="1">
      <alignment horizontal="right"/>
    </xf>
    <xf numFmtId="0" fontId="0" fillId="3" borderId="24" xfId="0" applyFill="1" applyBorder="1"/>
    <xf numFmtId="165" fontId="0" fillId="0" borderId="24" xfId="0" applyNumberFormat="1" applyFill="1" applyBorder="1" applyAlignment="1" applyProtection="1">
      <alignment horizontal="center"/>
    </xf>
    <xf numFmtId="0" fontId="0" fillId="0" borderId="24" xfId="0" applyFill="1" applyBorder="1" applyAlignment="1">
      <alignment horizontal="center"/>
    </xf>
    <xf numFmtId="164" fontId="6" fillId="0" borderId="25" xfId="0" applyNumberFormat="1" applyFont="1" applyFill="1" applyBorder="1" applyAlignment="1">
      <alignment horizontal="center"/>
    </xf>
    <xf numFmtId="164" fontId="6" fillId="0" borderId="39" xfId="0" applyNumberFormat="1" applyFont="1" applyBorder="1" applyAlignment="1">
      <alignment horizontal="center"/>
    </xf>
    <xf numFmtId="164" fontId="6" fillId="0" borderId="39" xfId="0" applyNumberFormat="1" applyFont="1" applyFill="1" applyBorder="1" applyAlignment="1">
      <alignment horizontal="center"/>
    </xf>
    <xf numFmtId="0" fontId="0" fillId="3" borderId="28" xfId="0" applyFill="1" applyBorder="1"/>
    <xf numFmtId="164" fontId="6" fillId="0" borderId="29" xfId="0" applyNumberFormat="1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14" xfId="0" applyFill="1" applyBorder="1" applyProtection="1"/>
    <xf numFmtId="0" fontId="0" fillId="0" borderId="0" xfId="0" applyFill="1" applyBorder="1" applyAlignment="1" applyProtection="1">
      <alignment horizontal="center"/>
    </xf>
    <xf numFmtId="0" fontId="0" fillId="0" borderId="23" xfId="0" applyFill="1" applyBorder="1" applyAlignment="1" applyProtection="1">
      <alignment horizontal="center"/>
    </xf>
    <xf numFmtId="0" fontId="7" fillId="0" borderId="0" xfId="0" applyFont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0" xfId="0" applyFill="1" applyProtection="1"/>
    <xf numFmtId="165" fontId="0" fillId="0" borderId="0" xfId="0" applyNumberFormat="1" applyFill="1" applyProtection="1"/>
    <xf numFmtId="0" fontId="6" fillId="0" borderId="0" xfId="0" applyFont="1" applyBorder="1" applyProtection="1">
      <protection locked="0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24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0" fontId="6" fillId="0" borderId="0" xfId="0" applyFont="1" applyBorder="1"/>
    <xf numFmtId="0" fontId="6" fillId="0" borderId="0" xfId="0" applyFont="1" applyBorder="1" applyAlignment="1" applyProtection="1">
      <alignment horizontal="center"/>
      <protection locked="0"/>
    </xf>
    <xf numFmtId="0" fontId="0" fillId="0" borderId="0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0" xfId="0" applyFill="1" applyBorder="1" applyProtection="1"/>
    <xf numFmtId="0" fontId="0" fillId="0" borderId="42" xfId="0" applyBorder="1" applyProtection="1"/>
    <xf numFmtId="0" fontId="0" fillId="0" borderId="28" xfId="0" applyBorder="1" applyProtection="1"/>
    <xf numFmtId="0" fontId="0" fillId="0" borderId="28" xfId="0" applyBorder="1" applyAlignment="1" applyProtection="1">
      <alignment horizontal="center"/>
    </xf>
    <xf numFmtId="0" fontId="0" fillId="0" borderId="43" xfId="0" applyBorder="1" applyAlignment="1" applyProtection="1">
      <alignment horizontal="center"/>
    </xf>
    <xf numFmtId="0" fontId="0" fillId="0" borderId="11" xfId="0" applyBorder="1"/>
    <xf numFmtId="0" fontId="0" fillId="0" borderId="14" xfId="0" applyBorder="1"/>
    <xf numFmtId="0" fontId="0" fillId="0" borderId="23" xfId="0" applyBorder="1"/>
    <xf numFmtId="0" fontId="0" fillId="0" borderId="16" xfId="0" applyBorder="1"/>
    <xf numFmtId="0" fontId="0" fillId="0" borderId="19" xfId="0" applyBorder="1"/>
    <xf numFmtId="0" fontId="4" fillId="5" borderId="24" xfId="0" applyFont="1" applyFill="1" applyBorder="1" applyAlignment="1" applyProtection="1">
      <alignment horizontal="center"/>
      <protection locked="0"/>
    </xf>
    <xf numFmtId="0" fontId="4" fillId="5" borderId="5" xfId="0" applyFont="1" applyFill="1" applyBorder="1" applyAlignment="1" applyProtection="1">
      <alignment horizontal="center"/>
      <protection locked="0"/>
    </xf>
    <xf numFmtId="0" fontId="4" fillId="5" borderId="0" xfId="0" applyFont="1" applyFill="1" applyBorder="1" applyAlignment="1" applyProtection="1">
      <alignment horizontal="center"/>
      <protection locked="0"/>
    </xf>
    <xf numFmtId="0" fontId="4" fillId="5" borderId="7" xfId="0" applyFont="1" applyFill="1" applyBorder="1" applyAlignment="1" applyProtection="1">
      <alignment horizontal="center"/>
      <protection locked="0"/>
    </xf>
    <xf numFmtId="0" fontId="4" fillId="5" borderId="8" xfId="0" applyFont="1" applyFill="1" applyBorder="1" applyAlignment="1" applyProtection="1">
      <alignment horizontal="center"/>
      <protection locked="0"/>
    </xf>
    <xf numFmtId="0" fontId="4" fillId="6" borderId="24" xfId="0" applyFont="1" applyFill="1" applyBorder="1" applyAlignment="1" applyProtection="1">
      <alignment horizontal="center"/>
      <protection locked="0"/>
    </xf>
    <xf numFmtId="0" fontId="4" fillId="6" borderId="5" xfId="0" applyFont="1" applyFill="1" applyBorder="1" applyAlignment="1" applyProtection="1">
      <alignment horizontal="center"/>
      <protection locked="0"/>
    </xf>
    <xf numFmtId="0" fontId="4" fillId="6" borderId="0" xfId="0" applyFont="1" applyFill="1" applyBorder="1" applyAlignment="1" applyProtection="1">
      <alignment horizontal="center"/>
      <protection locked="0"/>
    </xf>
    <xf numFmtId="0" fontId="4" fillId="6" borderId="7" xfId="0" applyFont="1" applyFill="1" applyBorder="1" applyAlignment="1" applyProtection="1">
      <alignment horizontal="center"/>
      <protection locked="0"/>
    </xf>
    <xf numFmtId="0" fontId="4" fillId="6" borderId="8" xfId="0" applyFont="1" applyFill="1" applyBorder="1" applyAlignment="1" applyProtection="1">
      <alignment horizontal="center"/>
      <protection locked="0"/>
    </xf>
    <xf numFmtId="9" fontId="0" fillId="0" borderId="38" xfId="0" applyNumberFormat="1" applyBorder="1" applyAlignment="1">
      <alignment horizontal="center"/>
    </xf>
    <xf numFmtId="1" fontId="0" fillId="0" borderId="0" xfId="0" applyNumberFormat="1" applyFill="1" applyBorder="1" applyAlignment="1" applyProtection="1">
      <alignment horizontal="center"/>
    </xf>
    <xf numFmtId="1" fontId="0" fillId="0" borderId="0" xfId="0" applyNumberFormat="1" applyAlignment="1" applyProtection="1">
      <alignment horizontal="center"/>
    </xf>
    <xf numFmtId="44" fontId="1" fillId="0" borderId="0" xfId="0" applyNumberFormat="1" applyFont="1"/>
    <xf numFmtId="0" fontId="4" fillId="0" borderId="0" xfId="0" applyFont="1" applyAlignment="1" applyProtection="1">
      <alignment horizontal="center"/>
      <protection locked="0"/>
    </xf>
    <xf numFmtId="0" fontId="0" fillId="0" borderId="24" xfId="0" applyBorder="1" applyProtection="1">
      <protection locked="0"/>
    </xf>
    <xf numFmtId="0" fontId="0" fillId="0" borderId="0" xfId="0" applyProtection="1">
      <protection locked="0"/>
    </xf>
    <xf numFmtId="0" fontId="0" fillId="0" borderId="28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Border="1" applyProtection="1">
      <protection locked="0"/>
    </xf>
    <xf numFmtId="165" fontId="0" fillId="0" borderId="28" xfId="0" applyNumberFormat="1" applyBorder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0" fillId="0" borderId="16" xfId="0" applyFill="1" applyBorder="1" applyProtection="1"/>
    <xf numFmtId="0" fontId="0" fillId="0" borderId="15" xfId="0" applyFill="1" applyBorder="1" applyProtection="1"/>
    <xf numFmtId="0" fontId="0" fillId="0" borderId="15" xfId="0" applyFill="1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0" fontId="0" fillId="0" borderId="15" xfId="0" applyBorder="1" applyProtection="1"/>
    <xf numFmtId="0" fontId="0" fillId="0" borderId="19" xfId="0" applyBorder="1" applyAlignment="1" applyProtection="1">
      <alignment horizontal="center"/>
    </xf>
    <xf numFmtId="1" fontId="0" fillId="0" borderId="0" xfId="0" applyNumberFormat="1" applyBorder="1" applyAlignment="1" applyProtection="1">
      <alignment horizontal="center"/>
    </xf>
    <xf numFmtId="0" fontId="6" fillId="0" borderId="26" xfId="0" applyFont="1" applyBorder="1" applyAlignment="1">
      <alignment vertical="center"/>
    </xf>
    <xf numFmtId="0" fontId="6" fillId="0" borderId="37" xfId="0" applyFont="1" applyBorder="1" applyAlignment="1">
      <alignment vertical="center"/>
    </xf>
    <xf numFmtId="0" fontId="6" fillId="0" borderId="37" xfId="0" applyFont="1" applyBorder="1" applyAlignment="1">
      <alignment horizontal="left" vertical="center"/>
    </xf>
    <xf numFmtId="0" fontId="6" fillId="0" borderId="27" xfId="0" applyFont="1" applyBorder="1" applyAlignment="1">
      <alignment vertical="center"/>
    </xf>
    <xf numFmtId="0" fontId="6" fillId="0" borderId="14" xfId="0" applyFont="1" applyBorder="1" applyProtection="1">
      <protection locked="0"/>
    </xf>
    <xf numFmtId="0" fontId="6" fillId="0" borderId="16" xfId="0" applyFont="1" applyBorder="1" applyProtection="1">
      <protection locked="0"/>
    </xf>
    <xf numFmtId="0" fontId="4" fillId="0" borderId="39" xfId="0" applyFont="1" applyBorder="1"/>
    <xf numFmtId="0" fontId="4" fillId="0" borderId="29" xfId="0" applyFont="1" applyBorder="1"/>
    <xf numFmtId="0" fontId="13" fillId="0" borderId="0" xfId="0" applyFont="1" applyBorder="1" applyAlignment="1">
      <alignment horizontal="center"/>
    </xf>
    <xf numFmtId="0" fontId="13" fillId="0" borderId="39" xfId="0" applyFont="1" applyBorder="1" applyAlignment="1">
      <alignment horizontal="center"/>
    </xf>
    <xf numFmtId="0" fontId="0" fillId="0" borderId="14" xfId="0" applyBorder="1" applyAlignment="1" applyProtection="1">
      <alignment horizontal="center"/>
    </xf>
    <xf numFmtId="0" fontId="13" fillId="0" borderId="0" xfId="0" applyFont="1"/>
    <xf numFmtId="0" fontId="14" fillId="0" borderId="0" xfId="0" applyFont="1" applyBorder="1" applyAlignment="1">
      <alignment horizontal="center"/>
    </xf>
    <xf numFmtId="0" fontId="15" fillId="0" borderId="0" xfId="0" applyFont="1"/>
    <xf numFmtId="0" fontId="13" fillId="0" borderId="37" xfId="0" applyFont="1" applyBorder="1" applyAlignment="1">
      <alignment horizontal="center"/>
    </xf>
    <xf numFmtId="1" fontId="0" fillId="0" borderId="15" xfId="0" applyNumberFormat="1" applyBorder="1" applyAlignment="1" applyProtection="1">
      <alignment horizontal="center"/>
    </xf>
    <xf numFmtId="0" fontId="0" fillId="0" borderId="16" xfId="0" applyBorder="1" applyAlignment="1" applyProtection="1">
      <alignment horizontal="center"/>
    </xf>
    <xf numFmtId="0" fontId="0" fillId="4" borderId="16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0" borderId="45" xfId="0" applyFill="1" applyBorder="1" applyProtection="1"/>
    <xf numFmtId="0" fontId="0" fillId="0" borderId="24" xfId="0" applyFill="1" applyBorder="1" applyProtection="1"/>
    <xf numFmtId="0" fontId="0" fillId="0" borderId="24" xfId="0" applyFill="1" applyBorder="1" applyAlignment="1" applyProtection="1">
      <alignment horizontal="center"/>
    </xf>
    <xf numFmtId="0" fontId="0" fillId="0" borderId="46" xfId="0" applyFill="1" applyBorder="1" applyAlignment="1" applyProtection="1">
      <alignment horizontal="center"/>
    </xf>
    <xf numFmtId="0" fontId="0" fillId="0" borderId="19" xfId="0" applyFill="1" applyBorder="1" applyAlignment="1" applyProtection="1">
      <alignment horizontal="center"/>
    </xf>
    <xf numFmtId="0" fontId="0" fillId="0" borderId="16" xfId="0" applyBorder="1" applyProtection="1"/>
    <xf numFmtId="44" fontId="13" fillId="0" borderId="0" xfId="1" applyFont="1"/>
    <xf numFmtId="0" fontId="16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6/relationships/vbaProject" Target="vbaProject.bin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95250</xdr:colOff>
      <xdr:row>7</xdr:row>
      <xdr:rowOff>123825</xdr:rowOff>
    </xdr:from>
    <xdr:to>
      <xdr:col>28</xdr:col>
      <xdr:colOff>438150</xdr:colOff>
      <xdr:row>32</xdr:row>
      <xdr:rowOff>0</xdr:rowOff>
    </xdr:to>
    <xdr:sp macro="" textlink="">
      <xdr:nvSpPr>
        <xdr:cNvPr id="1027" name="WordArt 3" descr="Sand"/>
        <xdr:cNvSpPr>
          <a:spLocks noChangeArrowheads="1" noChangeShapeType="1" noTextEdit="1"/>
        </xdr:cNvSpPr>
      </xdr:nvSpPr>
      <xdr:spPr bwMode="auto">
        <a:xfrm rot="5400000">
          <a:off x="9377362" y="2900363"/>
          <a:ext cx="3400425" cy="342900"/>
        </a:xfrm>
        <a:prstGeom prst="rect">
          <a:avLst/>
        </a:prstGeom>
      </xdr:spPr>
      <xdr:txBody>
        <a:bodyPr vert="wordArtVert"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 fontAlgn="auto"/>
          <a:r>
            <a:rPr lang="en-US" sz="2400" kern="10" spc="0">
              <a:ln w="12700">
                <a:solidFill>
                  <a:srgbClr val="C4B596"/>
                </a:solidFill>
                <a:round/>
                <a:headEnd/>
                <a:tailEnd/>
              </a:ln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effectLst>
                <a:outerShdw dist="53882" dir="2700000" algn="ctr" rotWithShape="0">
                  <a:srgbClr val="CBCBCB"/>
                </a:outerShdw>
              </a:effectLst>
              <a:latin typeface="Times New Roman"/>
              <a:cs typeface="Times New Roman"/>
            </a:rPr>
            <a:t>Gross</a:t>
          </a:r>
        </a:p>
      </xdr:txBody>
    </xdr:sp>
    <xdr:clientData/>
  </xdr:twoCellAnchor>
  <xdr:twoCellAnchor>
    <xdr:from>
      <xdr:col>28</xdr:col>
      <xdr:colOff>209550</xdr:colOff>
      <xdr:row>35</xdr:row>
      <xdr:rowOff>95250</xdr:rowOff>
    </xdr:from>
    <xdr:to>
      <xdr:col>28</xdr:col>
      <xdr:colOff>457200</xdr:colOff>
      <xdr:row>59</xdr:row>
      <xdr:rowOff>0</xdr:rowOff>
    </xdr:to>
    <xdr:sp macro="" textlink="">
      <xdr:nvSpPr>
        <xdr:cNvPr id="1028" name="WordArt 4" descr="Sand"/>
        <xdr:cNvSpPr>
          <a:spLocks noChangeArrowheads="1" noChangeShapeType="1" noTextEdit="1"/>
        </xdr:cNvSpPr>
      </xdr:nvSpPr>
      <xdr:spPr bwMode="auto">
        <a:xfrm rot="5400000">
          <a:off x="9515475" y="6829425"/>
          <a:ext cx="3257550" cy="247650"/>
        </a:xfrm>
        <a:prstGeom prst="rect">
          <a:avLst/>
        </a:prstGeom>
      </xdr:spPr>
      <xdr:txBody>
        <a:bodyPr vert="wordArtVert"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 fontAlgn="auto"/>
          <a:r>
            <a:rPr lang="en-US" sz="3200" kern="10" spc="0">
              <a:ln w="12700">
                <a:solidFill>
                  <a:srgbClr val="C4B596"/>
                </a:solidFill>
                <a:round/>
                <a:headEnd/>
                <a:tailEnd/>
              </a:ln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effectLst>
                <a:outerShdw dist="53882" dir="2700000" algn="ctr" rotWithShape="0">
                  <a:srgbClr val="CBCBCB"/>
                </a:outerShdw>
              </a:effectLst>
              <a:latin typeface="Times New Roman"/>
              <a:cs typeface="Times New Roman"/>
            </a:rPr>
            <a:t>NET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7</xdr:row>
      <xdr:rowOff>123825</xdr:rowOff>
    </xdr:from>
    <xdr:to>
      <xdr:col>27</xdr:col>
      <xdr:colOff>0</xdr:colOff>
      <xdr:row>32</xdr:row>
      <xdr:rowOff>0</xdr:rowOff>
    </xdr:to>
    <xdr:sp macro="" textlink="">
      <xdr:nvSpPr>
        <xdr:cNvPr id="2049" name="WordArt 1" descr="Sand"/>
        <xdr:cNvSpPr>
          <a:spLocks noChangeArrowheads="1" noChangeShapeType="1" noTextEdit="1"/>
        </xdr:cNvSpPr>
      </xdr:nvSpPr>
      <xdr:spPr bwMode="auto">
        <a:xfrm rot="5400000">
          <a:off x="8582025" y="3190875"/>
          <a:ext cx="3600450" cy="0"/>
        </a:xfrm>
        <a:prstGeom prst="rect">
          <a:avLst/>
        </a:prstGeom>
      </xdr:spPr>
      <xdr:txBody>
        <a:bodyPr vert="wordArtVert"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 fontAlgn="auto"/>
          <a:r>
            <a:rPr lang="en-US" sz="2400" kern="10" spc="0">
              <a:ln w="12700">
                <a:solidFill>
                  <a:srgbClr val="C4B596"/>
                </a:solidFill>
                <a:round/>
                <a:headEnd/>
                <a:tailEnd/>
              </a:ln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effectLst>
                <a:outerShdw dist="53882" dir="2700000" algn="ctr" rotWithShape="0">
                  <a:srgbClr val="CBCBCB"/>
                </a:outerShdw>
              </a:effectLst>
              <a:latin typeface="Times New Roman"/>
              <a:cs typeface="Times New Roman"/>
            </a:rPr>
            <a:t>Gross</a:t>
          </a:r>
        </a:p>
      </xdr:txBody>
    </xdr:sp>
    <xdr:clientData/>
  </xdr:twoCellAnchor>
  <xdr:twoCellAnchor>
    <xdr:from>
      <xdr:col>27</xdr:col>
      <xdr:colOff>0</xdr:colOff>
      <xdr:row>35</xdr:row>
      <xdr:rowOff>95250</xdr:rowOff>
    </xdr:from>
    <xdr:to>
      <xdr:col>27</xdr:col>
      <xdr:colOff>0</xdr:colOff>
      <xdr:row>59</xdr:row>
      <xdr:rowOff>0</xdr:rowOff>
    </xdr:to>
    <xdr:sp macro="" textlink="">
      <xdr:nvSpPr>
        <xdr:cNvPr id="2050" name="WordArt 2" descr="Sand"/>
        <xdr:cNvSpPr>
          <a:spLocks noChangeArrowheads="1" noChangeShapeType="1" noTextEdit="1"/>
        </xdr:cNvSpPr>
      </xdr:nvSpPr>
      <xdr:spPr bwMode="auto">
        <a:xfrm rot="5400000">
          <a:off x="8648700" y="7305675"/>
          <a:ext cx="3467100" cy="0"/>
        </a:xfrm>
        <a:prstGeom prst="rect">
          <a:avLst/>
        </a:prstGeom>
      </xdr:spPr>
      <xdr:txBody>
        <a:bodyPr vert="wordArtVert"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 fontAlgn="auto"/>
          <a:r>
            <a:rPr lang="en-US" sz="3200" kern="10" spc="0">
              <a:ln w="12700">
                <a:solidFill>
                  <a:srgbClr val="C4B596"/>
                </a:solidFill>
                <a:round/>
                <a:headEnd/>
                <a:tailEnd/>
              </a:ln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effectLst>
                <a:outerShdw dist="53882" dir="2700000" algn="ctr" rotWithShape="0">
                  <a:srgbClr val="CBCBCB"/>
                </a:outerShdw>
              </a:effectLst>
              <a:latin typeface="Times New Roman"/>
              <a:cs typeface="Times New Roman"/>
            </a:rPr>
            <a:t>NET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7</xdr:row>
      <xdr:rowOff>123825</xdr:rowOff>
    </xdr:from>
    <xdr:to>
      <xdr:col>28</xdr:col>
      <xdr:colOff>0</xdr:colOff>
      <xdr:row>32</xdr:row>
      <xdr:rowOff>0</xdr:rowOff>
    </xdr:to>
    <xdr:sp macro="" textlink="">
      <xdr:nvSpPr>
        <xdr:cNvPr id="3073" name="WordArt 1" descr="Sand"/>
        <xdr:cNvSpPr>
          <a:spLocks noChangeArrowheads="1" noChangeShapeType="1" noTextEdit="1"/>
        </xdr:cNvSpPr>
      </xdr:nvSpPr>
      <xdr:spPr bwMode="auto">
        <a:xfrm rot="5400000">
          <a:off x="8382000" y="3190875"/>
          <a:ext cx="3600450" cy="0"/>
        </a:xfrm>
        <a:prstGeom prst="rect">
          <a:avLst/>
        </a:prstGeom>
      </xdr:spPr>
      <xdr:txBody>
        <a:bodyPr vert="wordArtVert"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 fontAlgn="auto"/>
          <a:r>
            <a:rPr lang="en-US" sz="2400" kern="10" spc="0">
              <a:ln w="12700">
                <a:solidFill>
                  <a:srgbClr val="C4B596"/>
                </a:solidFill>
                <a:round/>
                <a:headEnd/>
                <a:tailEnd/>
              </a:ln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effectLst>
                <a:outerShdw dist="53882" dir="2700000" algn="ctr" rotWithShape="0">
                  <a:srgbClr val="CBCBCB"/>
                </a:outerShdw>
              </a:effectLst>
              <a:latin typeface="Times New Roman"/>
              <a:cs typeface="Times New Roman"/>
            </a:rPr>
            <a:t>Gross</a:t>
          </a:r>
        </a:p>
      </xdr:txBody>
    </xdr:sp>
    <xdr:clientData/>
  </xdr:twoCellAnchor>
  <xdr:twoCellAnchor>
    <xdr:from>
      <xdr:col>28</xdr:col>
      <xdr:colOff>0</xdr:colOff>
      <xdr:row>36</xdr:row>
      <xdr:rowOff>142875</xdr:rowOff>
    </xdr:from>
    <xdr:to>
      <xdr:col>28</xdr:col>
      <xdr:colOff>0</xdr:colOff>
      <xdr:row>59</xdr:row>
      <xdr:rowOff>0</xdr:rowOff>
    </xdr:to>
    <xdr:sp macro="" textlink="">
      <xdr:nvSpPr>
        <xdr:cNvPr id="3074" name="WordArt 2" descr="Sand"/>
        <xdr:cNvSpPr>
          <a:spLocks noChangeArrowheads="1" noChangeShapeType="1" noTextEdit="1"/>
        </xdr:cNvSpPr>
      </xdr:nvSpPr>
      <xdr:spPr bwMode="auto">
        <a:xfrm rot="5400000">
          <a:off x="8553450" y="7410450"/>
          <a:ext cx="3257550" cy="0"/>
        </a:xfrm>
        <a:prstGeom prst="rect">
          <a:avLst/>
        </a:prstGeom>
      </xdr:spPr>
      <xdr:txBody>
        <a:bodyPr vert="wordArtVert"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 fontAlgn="auto"/>
          <a:r>
            <a:rPr lang="en-US" sz="3200" kern="10" spc="0">
              <a:ln w="12700">
                <a:solidFill>
                  <a:srgbClr val="C4B596"/>
                </a:solidFill>
                <a:round/>
                <a:headEnd/>
                <a:tailEnd/>
              </a:ln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effectLst>
                <a:outerShdw dist="53882" dir="2700000" algn="ctr" rotWithShape="0">
                  <a:srgbClr val="CBCBCB"/>
                </a:outerShdw>
              </a:effectLst>
              <a:latin typeface="Times New Roman"/>
              <a:cs typeface="Times New Roman"/>
            </a:rPr>
            <a:t>NET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86"/>
  <sheetViews>
    <sheetView topLeftCell="A48" zoomScale="110" zoomScaleNormal="110" workbookViewId="0">
      <selection activeCell="K82" sqref="K82"/>
    </sheetView>
  </sheetViews>
  <sheetFormatPr defaultRowHeight="12" x14ac:dyDescent="0.2"/>
  <cols>
    <col min="1" max="1" width="15" style="1" customWidth="1"/>
    <col min="2" max="2" width="9.140625" style="1"/>
    <col min="3" max="3" width="14.28515625" style="1" bestFit="1" customWidth="1"/>
    <col min="4" max="4" width="5.140625" style="3" customWidth="1"/>
    <col min="5" max="5" width="5.42578125" style="3" customWidth="1"/>
    <col min="6" max="6" width="5" style="3" customWidth="1"/>
    <col min="7" max="7" width="4.85546875" style="3" customWidth="1"/>
    <col min="8" max="24" width="5.140625" style="3" customWidth="1"/>
    <col min="25" max="25" width="7.7109375" style="1" customWidth="1"/>
    <col min="26" max="26" width="2.42578125" style="1" customWidth="1"/>
    <col min="27" max="28" width="2.85546875" style="1" customWidth="1"/>
    <col min="29" max="16384" width="9.140625" style="1"/>
  </cols>
  <sheetData>
    <row r="1" spans="1:28" ht="16.5" thickBot="1" x14ac:dyDescent="0.3">
      <c r="A1" s="176" t="s">
        <v>4</v>
      </c>
      <c r="B1" s="243" t="s">
        <v>93</v>
      </c>
      <c r="C1" s="2"/>
      <c r="D1" s="3" t="s">
        <v>4</v>
      </c>
      <c r="E1" s="3" t="s">
        <v>4</v>
      </c>
      <c r="G1" s="3" t="s">
        <v>4</v>
      </c>
      <c r="H1" s="3" t="s">
        <v>4</v>
      </c>
    </row>
    <row r="2" spans="1:28" ht="15" x14ac:dyDescent="0.25">
      <c r="A2" s="11" t="s">
        <v>4</v>
      </c>
      <c r="C2" s="150" t="s">
        <v>1</v>
      </c>
      <c r="D2" s="151">
        <v>1</v>
      </c>
      <c r="E2" s="151">
        <v>2</v>
      </c>
      <c r="F2" s="151">
        <v>3</v>
      </c>
      <c r="G2" s="151">
        <v>4</v>
      </c>
      <c r="H2" s="151">
        <v>5</v>
      </c>
      <c r="I2" s="151">
        <v>6</v>
      </c>
      <c r="J2" s="151">
        <v>7</v>
      </c>
      <c r="K2" s="151">
        <v>8</v>
      </c>
      <c r="L2" s="151">
        <v>9</v>
      </c>
      <c r="M2" s="156" t="s">
        <v>19</v>
      </c>
      <c r="N2" s="151">
        <v>10</v>
      </c>
      <c r="O2" s="151">
        <v>11</v>
      </c>
      <c r="P2" s="151">
        <v>12</v>
      </c>
      <c r="Q2" s="151">
        <v>13</v>
      </c>
      <c r="R2" s="151">
        <v>14</v>
      </c>
      <c r="S2" s="151">
        <v>15</v>
      </c>
      <c r="T2" s="151">
        <v>16</v>
      </c>
      <c r="U2" s="151">
        <v>17</v>
      </c>
      <c r="V2" s="151">
        <v>18</v>
      </c>
      <c r="W2" s="156" t="s">
        <v>0</v>
      </c>
      <c r="X2" s="152" t="s">
        <v>18</v>
      </c>
    </row>
    <row r="3" spans="1:28" x14ac:dyDescent="0.2">
      <c r="C3" s="153" t="s">
        <v>2</v>
      </c>
      <c r="D3" s="7">
        <v>11</v>
      </c>
      <c r="E3" s="7">
        <v>1</v>
      </c>
      <c r="F3" s="7">
        <v>15</v>
      </c>
      <c r="G3" s="7">
        <v>17</v>
      </c>
      <c r="H3" s="7">
        <v>13</v>
      </c>
      <c r="I3" s="7">
        <v>5</v>
      </c>
      <c r="J3" s="7">
        <v>7</v>
      </c>
      <c r="K3" s="7">
        <v>3</v>
      </c>
      <c r="L3" s="7">
        <v>9</v>
      </c>
      <c r="M3" s="157"/>
      <c r="N3" s="7">
        <v>2</v>
      </c>
      <c r="O3" s="7">
        <v>16</v>
      </c>
      <c r="P3" s="7">
        <v>6</v>
      </c>
      <c r="Q3" s="7">
        <v>4</v>
      </c>
      <c r="R3" s="7">
        <v>14</v>
      </c>
      <c r="S3" s="7">
        <v>8</v>
      </c>
      <c r="T3" s="7">
        <v>10</v>
      </c>
      <c r="U3" s="7">
        <v>18</v>
      </c>
      <c r="V3" s="7">
        <v>12</v>
      </c>
      <c r="W3" s="157"/>
      <c r="X3" s="236"/>
      <c r="Y3" s="6" t="s">
        <v>36</v>
      </c>
    </row>
    <row r="4" spans="1:28" ht="12.75" thickBot="1" x14ac:dyDescent="0.25">
      <c r="A4" s="1" t="s">
        <v>4</v>
      </c>
      <c r="C4" s="154" t="s">
        <v>3</v>
      </c>
      <c r="D4" s="155">
        <v>4</v>
      </c>
      <c r="E4" s="155">
        <v>4</v>
      </c>
      <c r="F4" s="155">
        <v>4</v>
      </c>
      <c r="G4" s="155">
        <v>3</v>
      </c>
      <c r="H4" s="155">
        <v>4</v>
      </c>
      <c r="I4" s="155">
        <v>4</v>
      </c>
      <c r="J4" s="155">
        <v>5</v>
      </c>
      <c r="K4" s="155">
        <v>5</v>
      </c>
      <c r="L4" s="155">
        <v>3</v>
      </c>
      <c r="M4" s="158">
        <f>SUM(D4:L4)</f>
        <v>36</v>
      </c>
      <c r="N4" s="155">
        <v>4</v>
      </c>
      <c r="O4" s="155">
        <v>3</v>
      </c>
      <c r="P4" s="155">
        <v>4</v>
      </c>
      <c r="Q4" s="155">
        <v>5</v>
      </c>
      <c r="R4" s="155">
        <v>4</v>
      </c>
      <c r="S4" s="155">
        <v>3</v>
      </c>
      <c r="T4" s="155">
        <v>4</v>
      </c>
      <c r="U4" s="155">
        <v>4</v>
      </c>
      <c r="V4" s="155">
        <v>5</v>
      </c>
      <c r="W4" s="158">
        <f>SUM(N4:V4)</f>
        <v>36</v>
      </c>
      <c r="X4" s="237">
        <f>SUM(W4,M4)</f>
        <v>72</v>
      </c>
    </row>
    <row r="5" spans="1:28" x14ac:dyDescent="0.2">
      <c r="C5" s="25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8" ht="18.75" thickBot="1" x14ac:dyDescent="0.3">
      <c r="A6" s="2" t="s">
        <v>5</v>
      </c>
      <c r="B6" s="2"/>
      <c r="C6" s="145" t="s">
        <v>6</v>
      </c>
      <c r="M6" s="144" t="s">
        <v>49</v>
      </c>
    </row>
    <row r="7" spans="1:28" x14ac:dyDescent="0.2">
      <c r="A7" s="13" t="str">
        <f>'3 day totals'!A7</f>
        <v>Danny</v>
      </c>
      <c r="B7" s="16" t="str">
        <f>'3 day totals'!B7</f>
        <v>Baird</v>
      </c>
      <c r="C7" s="146">
        <f>'Daily handicaps'!F9</f>
        <v>28</v>
      </c>
      <c r="D7" s="147">
        <v>7</v>
      </c>
      <c r="E7" s="147">
        <v>8</v>
      </c>
      <c r="F7" s="147">
        <v>5</v>
      </c>
      <c r="G7" s="147">
        <v>4</v>
      </c>
      <c r="H7" s="147">
        <v>3</v>
      </c>
      <c r="I7" s="147">
        <v>5</v>
      </c>
      <c r="J7" s="147">
        <v>8</v>
      </c>
      <c r="K7" s="147">
        <v>7</v>
      </c>
      <c r="L7" s="147">
        <v>3</v>
      </c>
      <c r="M7" s="146">
        <f>SUM(D7:L7)</f>
        <v>50</v>
      </c>
      <c r="N7" s="147">
        <v>7</v>
      </c>
      <c r="O7" s="147">
        <v>4</v>
      </c>
      <c r="P7" s="147">
        <v>6</v>
      </c>
      <c r="Q7" s="147">
        <v>7</v>
      </c>
      <c r="R7" s="147">
        <v>6</v>
      </c>
      <c r="S7" s="147">
        <v>4</v>
      </c>
      <c r="T7" s="147">
        <v>5</v>
      </c>
      <c r="U7" s="147">
        <v>6</v>
      </c>
      <c r="V7" s="147">
        <v>7</v>
      </c>
      <c r="W7" s="148">
        <f>SUM(N7:V7)</f>
        <v>52</v>
      </c>
      <c r="X7" s="149">
        <f>SUM(W7,M7)</f>
        <v>102</v>
      </c>
      <c r="Y7" s="1" t="str">
        <f>IF(OR(D7-D$4&gt;4,E7-E$4&gt;4,F7-F$4&gt;4,G7-G$4&gt;4,H7-H$4&gt;4,I7-I$4&gt;4,J7-J$4&gt;4,K7-K$4&gt;4,L7-L$4&gt;4,N7-N$4&gt;4,O7-O$4&gt;4,P7-P$4&gt;4,Q7-Q$4&gt;4,R7-R$4&gt;4,S7-S$4&gt;4,T7-T$4&gt;4,U7-U$4&gt;4,V7-V$4&gt;4),"Error","")</f>
        <v/>
      </c>
      <c r="Z7" s="1" t="str">
        <f>IF(D7-D$4&gt;4,D$2,IF(E7-E$4&gt;4,E$2,IF(F7-F$4&gt;4,F$2,IF(G7-G$4&gt;4,G$2,IF(H7-H$4&gt;4,H$2,IF(I7-I$4&gt;4,I$2,""))))))</f>
        <v/>
      </c>
      <c r="AA7" s="1" t="str">
        <f>IF(J7-J$4&gt;4,J$2,IF(K7-K$4&gt;4,K$2,IF(L7-L$4&gt;4,L$2,IF(N7-N$4&gt;4,N$2,IF(O7-O$4&gt;4,O$2,IF(P7-P$4&gt;4,P$2,""))))))</f>
        <v/>
      </c>
      <c r="AB7" s="1" t="str">
        <f>IF(Q7-Q$4&gt;4,Q$2,IF(R7-R$4&gt;4,R$2,IF(S7-S$4&gt;4,S$2,IF(T7-T$4&gt;4,T$2,IF(U7-U$4&gt;4,U$2,IF(V7-V$4&gt;4,V$2,""))))))</f>
        <v/>
      </c>
    </row>
    <row r="8" spans="1:28" x14ac:dyDescent="0.2">
      <c r="A8" s="17" t="str">
        <f>'3 day totals'!A8</f>
        <v>Tim</v>
      </c>
      <c r="B8" s="18" t="str">
        <f>'3 day totals'!B8</f>
        <v>Bayles</v>
      </c>
      <c r="C8" s="12">
        <f>'Daily handicaps'!F10</f>
        <v>22</v>
      </c>
      <c r="D8" s="42">
        <v>7</v>
      </c>
      <c r="E8" s="36">
        <v>6</v>
      </c>
      <c r="F8" s="36">
        <v>4</v>
      </c>
      <c r="G8" s="36">
        <v>7</v>
      </c>
      <c r="H8" s="36">
        <v>5</v>
      </c>
      <c r="I8" s="36">
        <v>4</v>
      </c>
      <c r="J8" s="36">
        <v>7</v>
      </c>
      <c r="K8" s="36">
        <v>7</v>
      </c>
      <c r="L8" s="36">
        <v>6</v>
      </c>
      <c r="M8" s="12">
        <f>SUM(D8:L8)</f>
        <v>53</v>
      </c>
      <c r="N8" s="42">
        <v>6</v>
      </c>
      <c r="O8" s="36">
        <v>4</v>
      </c>
      <c r="P8" s="36">
        <v>5</v>
      </c>
      <c r="Q8" s="36">
        <v>6</v>
      </c>
      <c r="R8" s="36">
        <v>3</v>
      </c>
      <c r="S8" s="36">
        <v>4</v>
      </c>
      <c r="T8" s="36">
        <v>7</v>
      </c>
      <c r="U8" s="36">
        <v>4</v>
      </c>
      <c r="V8" s="36">
        <v>6</v>
      </c>
      <c r="W8" s="24">
        <f>SUM(N8:V8)</f>
        <v>45</v>
      </c>
      <c r="X8" s="44">
        <f>SUM(W8,M8)</f>
        <v>98</v>
      </c>
      <c r="Y8" s="1" t="str">
        <f t="shared" ref="Y8:Y32" si="0">IF(OR(D8-D$4&gt;4,E8-E$4&gt;4,F8-F$4&gt;4,G8-G$4&gt;4,H8-H$4&gt;4,I8-I$4&gt;4,J8-J$4&gt;4,K8-K$4&gt;4,L8-L$4&gt;4,N8-N$4&gt;4,O8-O$4&gt;4,P8-P$4&gt;4,Q8-Q$4&gt;4,R8-R$4&gt;4,S8-S$4&gt;4,T8-T$4&gt;4,U8-U$4&gt;4,V8-V$4&gt;4),"Error","")</f>
        <v/>
      </c>
      <c r="Z8" s="1" t="str">
        <f t="shared" ref="Z8:Z32" si="1">IF(D8-D$4&gt;4,D$2,IF(E8-E$4&gt;4,E$2,IF(F8-F$4&gt;4,F$2,IF(G8-G$4&gt;4,G$2,IF(H8-H$4&gt;4,H$2,IF(I8-I$4&gt;4,I$2,""))))))</f>
        <v/>
      </c>
      <c r="AA8" s="1" t="str">
        <f t="shared" ref="AA8:AA32" si="2">IF(J8-J$4&gt;4,J$2,IF(K8-K$4&gt;4,K$2,IF(L8-L$4&gt;4,L$2,IF(N8-N$4&gt;4,N$2,IF(O8-O$4&gt;4,O$2,IF(P8-P$4&gt;4,P$2,""))))))</f>
        <v/>
      </c>
      <c r="AB8" s="1" t="str">
        <f t="shared" ref="AB8:AB32" si="3">IF(Q8-Q$4&gt;4,Q$2,IF(R8-R$4&gt;4,R$2,IF(S8-S$4&gt;4,S$2,IF(T8-T$4&gt;4,T$2,IF(U8-U$4&gt;4,U$2,IF(V8-V$4&gt;4,V$2,""))))))</f>
        <v/>
      </c>
    </row>
    <row r="9" spans="1:28" x14ac:dyDescent="0.2">
      <c r="A9" s="17" t="str">
        <f>'3 day totals'!A9</f>
        <v>Connie</v>
      </c>
      <c r="B9" s="18" t="str">
        <f>'3 day totals'!B9</f>
        <v>Black</v>
      </c>
      <c r="C9" s="12">
        <f>'Daily handicaps'!F11</f>
        <v>16</v>
      </c>
      <c r="D9" s="42">
        <v>4</v>
      </c>
      <c r="E9" s="36">
        <v>6</v>
      </c>
      <c r="F9" s="36">
        <v>6</v>
      </c>
      <c r="G9" s="36">
        <v>5</v>
      </c>
      <c r="H9" s="36">
        <v>8</v>
      </c>
      <c r="I9" s="36">
        <v>5</v>
      </c>
      <c r="J9" s="36">
        <v>6</v>
      </c>
      <c r="K9" s="36">
        <v>6</v>
      </c>
      <c r="L9" s="36">
        <v>4</v>
      </c>
      <c r="M9" s="12">
        <f>SUM(D9:L9)</f>
        <v>50</v>
      </c>
      <c r="N9" s="42">
        <v>6</v>
      </c>
      <c r="O9" s="36">
        <v>5</v>
      </c>
      <c r="P9" s="36">
        <v>5</v>
      </c>
      <c r="Q9" s="36">
        <v>6</v>
      </c>
      <c r="R9" s="36">
        <v>5</v>
      </c>
      <c r="S9" s="36">
        <v>4</v>
      </c>
      <c r="T9" s="36">
        <v>6</v>
      </c>
      <c r="U9" s="36">
        <v>6</v>
      </c>
      <c r="V9" s="36">
        <v>8</v>
      </c>
      <c r="W9" s="24">
        <f t="shared" ref="W9:W18" si="4">SUM(N9:V9)</f>
        <v>51</v>
      </c>
      <c r="X9" s="44">
        <f t="shared" ref="X9:X18" si="5">SUM(W9,M9)</f>
        <v>101</v>
      </c>
      <c r="Y9" s="1" t="str">
        <f t="shared" si="0"/>
        <v/>
      </c>
      <c r="Z9" s="1" t="str">
        <f t="shared" si="1"/>
        <v/>
      </c>
      <c r="AA9" s="1" t="str">
        <f t="shared" si="2"/>
        <v/>
      </c>
      <c r="AB9" s="1" t="str">
        <f t="shared" si="3"/>
        <v/>
      </c>
    </row>
    <row r="10" spans="1:28" x14ac:dyDescent="0.2">
      <c r="A10" s="17" t="str">
        <f>'3 day totals'!A10</f>
        <v xml:space="preserve">Pat </v>
      </c>
      <c r="B10" s="18" t="str">
        <f>'3 day totals'!B10</f>
        <v>Buckley</v>
      </c>
      <c r="C10" s="12">
        <f>'Daily handicaps'!F12</f>
        <v>32</v>
      </c>
      <c r="D10" s="42">
        <v>6</v>
      </c>
      <c r="E10" s="36">
        <v>8</v>
      </c>
      <c r="F10" s="36">
        <v>5</v>
      </c>
      <c r="G10" s="36">
        <v>4</v>
      </c>
      <c r="H10" s="36">
        <v>8</v>
      </c>
      <c r="I10" s="36">
        <v>6</v>
      </c>
      <c r="J10" s="36">
        <v>7</v>
      </c>
      <c r="K10" s="36">
        <v>7</v>
      </c>
      <c r="L10" s="36">
        <v>5</v>
      </c>
      <c r="M10" s="12">
        <f t="shared" ref="M10:M32" si="6">SUM(D10:L10)</f>
        <v>56</v>
      </c>
      <c r="N10" s="42">
        <v>7</v>
      </c>
      <c r="O10" s="36">
        <v>3</v>
      </c>
      <c r="P10" s="36">
        <v>6</v>
      </c>
      <c r="Q10" s="36">
        <v>6</v>
      </c>
      <c r="R10" s="36">
        <v>8</v>
      </c>
      <c r="S10" s="36">
        <v>6</v>
      </c>
      <c r="T10" s="36">
        <v>6</v>
      </c>
      <c r="U10" s="36">
        <v>6</v>
      </c>
      <c r="V10" s="36">
        <v>8</v>
      </c>
      <c r="W10" s="24">
        <f t="shared" si="4"/>
        <v>56</v>
      </c>
      <c r="X10" s="44">
        <f t="shared" si="5"/>
        <v>112</v>
      </c>
      <c r="Y10" s="1" t="str">
        <f t="shared" si="0"/>
        <v/>
      </c>
      <c r="Z10" s="1" t="str">
        <f t="shared" si="1"/>
        <v/>
      </c>
      <c r="AA10" s="1" t="str">
        <f t="shared" si="2"/>
        <v/>
      </c>
      <c r="AB10" s="1" t="str">
        <f t="shared" si="3"/>
        <v/>
      </c>
    </row>
    <row r="11" spans="1:28" x14ac:dyDescent="0.2">
      <c r="A11" s="17" t="str">
        <f>'3 day totals'!A11</f>
        <v>David</v>
      </c>
      <c r="B11" s="18" t="str">
        <f>'3 day totals'!B11</f>
        <v>Bunker</v>
      </c>
      <c r="C11" s="12">
        <f>'Daily handicaps'!F13</f>
        <v>18</v>
      </c>
      <c r="D11" s="42">
        <v>6</v>
      </c>
      <c r="E11" s="36">
        <v>5</v>
      </c>
      <c r="F11" s="36">
        <v>5</v>
      </c>
      <c r="G11" s="36">
        <v>4</v>
      </c>
      <c r="H11" s="36">
        <v>4</v>
      </c>
      <c r="I11" s="36">
        <v>6</v>
      </c>
      <c r="J11" s="36">
        <v>7</v>
      </c>
      <c r="K11" s="36">
        <v>6</v>
      </c>
      <c r="L11" s="36">
        <v>3</v>
      </c>
      <c r="M11" s="12">
        <f t="shared" si="6"/>
        <v>46</v>
      </c>
      <c r="N11" s="42">
        <v>6</v>
      </c>
      <c r="O11" s="36">
        <v>5</v>
      </c>
      <c r="P11" s="36">
        <v>4</v>
      </c>
      <c r="Q11" s="36">
        <v>5</v>
      </c>
      <c r="R11" s="36">
        <v>5</v>
      </c>
      <c r="S11" s="36">
        <v>3</v>
      </c>
      <c r="T11" s="36">
        <v>4</v>
      </c>
      <c r="U11" s="36">
        <v>5</v>
      </c>
      <c r="V11" s="36">
        <v>4</v>
      </c>
      <c r="W11" s="24">
        <f t="shared" si="4"/>
        <v>41</v>
      </c>
      <c r="X11" s="44">
        <f t="shared" si="5"/>
        <v>87</v>
      </c>
      <c r="Y11" s="1" t="str">
        <f t="shared" si="0"/>
        <v/>
      </c>
      <c r="Z11" s="1" t="str">
        <f t="shared" si="1"/>
        <v/>
      </c>
      <c r="AA11" s="1" t="str">
        <f t="shared" si="2"/>
        <v/>
      </c>
      <c r="AB11" s="1" t="str">
        <f t="shared" si="3"/>
        <v/>
      </c>
    </row>
    <row r="12" spans="1:28" x14ac:dyDescent="0.2">
      <c r="A12" s="17" t="str">
        <f>'3 day totals'!A12</f>
        <v>Omel</v>
      </c>
      <c r="B12" s="18" t="str">
        <f>'3 day totals'!B12</f>
        <v>Cardenas</v>
      </c>
      <c r="C12" s="12">
        <f>'Daily handicaps'!F14</f>
        <v>29</v>
      </c>
      <c r="D12" s="42">
        <v>5</v>
      </c>
      <c r="E12" s="36">
        <v>6</v>
      </c>
      <c r="F12" s="36">
        <v>6</v>
      </c>
      <c r="G12" s="36">
        <v>5</v>
      </c>
      <c r="H12" s="36">
        <v>6</v>
      </c>
      <c r="I12" s="36">
        <v>6</v>
      </c>
      <c r="J12" s="36">
        <v>5</v>
      </c>
      <c r="K12" s="36">
        <v>6</v>
      </c>
      <c r="L12" s="36">
        <v>7</v>
      </c>
      <c r="M12" s="12">
        <f t="shared" si="6"/>
        <v>52</v>
      </c>
      <c r="N12" s="42">
        <v>8</v>
      </c>
      <c r="O12" s="36">
        <v>3</v>
      </c>
      <c r="P12" s="36">
        <v>6</v>
      </c>
      <c r="Q12" s="36">
        <v>6</v>
      </c>
      <c r="R12" s="36">
        <v>7</v>
      </c>
      <c r="S12" s="36">
        <v>3</v>
      </c>
      <c r="T12" s="36">
        <v>6</v>
      </c>
      <c r="U12" s="36">
        <v>6</v>
      </c>
      <c r="V12" s="36">
        <v>8</v>
      </c>
      <c r="W12" s="24">
        <f t="shared" si="4"/>
        <v>53</v>
      </c>
      <c r="X12" s="44">
        <f t="shared" si="5"/>
        <v>105</v>
      </c>
      <c r="Y12" s="1" t="str">
        <f t="shared" si="0"/>
        <v/>
      </c>
      <c r="Z12" s="1" t="str">
        <f t="shared" si="1"/>
        <v/>
      </c>
      <c r="AA12" s="1" t="str">
        <f t="shared" si="2"/>
        <v/>
      </c>
      <c r="AB12" s="1" t="str">
        <f t="shared" si="3"/>
        <v/>
      </c>
    </row>
    <row r="13" spans="1:28" x14ac:dyDescent="0.2">
      <c r="A13" s="17" t="str">
        <f>'3 day totals'!A13</f>
        <v>Jason</v>
      </c>
      <c r="B13" s="18" t="str">
        <f>'3 day totals'!B13</f>
        <v>Carmack</v>
      </c>
      <c r="C13" s="12">
        <f>'Daily handicaps'!F15</f>
        <v>12</v>
      </c>
      <c r="D13" s="42">
        <v>4</v>
      </c>
      <c r="E13" s="36">
        <v>4</v>
      </c>
      <c r="F13" s="36">
        <v>5</v>
      </c>
      <c r="G13" s="36">
        <v>4</v>
      </c>
      <c r="H13" s="36">
        <v>4</v>
      </c>
      <c r="I13" s="36">
        <v>5</v>
      </c>
      <c r="J13" s="36">
        <v>6</v>
      </c>
      <c r="K13" s="36">
        <v>5</v>
      </c>
      <c r="L13" s="36">
        <v>3</v>
      </c>
      <c r="M13" s="12">
        <f t="shared" si="6"/>
        <v>40</v>
      </c>
      <c r="N13" s="42">
        <v>5</v>
      </c>
      <c r="O13" s="36">
        <v>3</v>
      </c>
      <c r="P13" s="36">
        <v>5</v>
      </c>
      <c r="Q13" s="36">
        <v>5</v>
      </c>
      <c r="R13" s="36">
        <v>5</v>
      </c>
      <c r="S13" s="36">
        <v>3</v>
      </c>
      <c r="T13" s="36">
        <v>4</v>
      </c>
      <c r="U13" s="36">
        <v>5</v>
      </c>
      <c r="V13" s="36">
        <v>9</v>
      </c>
      <c r="W13" s="24">
        <f t="shared" si="4"/>
        <v>44</v>
      </c>
      <c r="X13" s="44">
        <f t="shared" si="5"/>
        <v>84</v>
      </c>
      <c r="Y13" s="1" t="str">
        <f t="shared" si="0"/>
        <v/>
      </c>
      <c r="Z13" s="1" t="str">
        <f t="shared" si="1"/>
        <v/>
      </c>
      <c r="AA13" s="1" t="str">
        <f t="shared" si="2"/>
        <v/>
      </c>
      <c r="AB13" s="1" t="str">
        <f t="shared" si="3"/>
        <v/>
      </c>
    </row>
    <row r="14" spans="1:28" x14ac:dyDescent="0.2">
      <c r="A14" s="17" t="str">
        <f>'3 day totals'!A14</f>
        <v>Frank</v>
      </c>
      <c r="B14" s="18" t="str">
        <f>'3 day totals'!B14</f>
        <v>Carriere</v>
      </c>
      <c r="C14" s="12">
        <f>'Daily handicaps'!F16</f>
        <v>22</v>
      </c>
      <c r="D14" s="42">
        <v>5</v>
      </c>
      <c r="E14" s="36">
        <v>5</v>
      </c>
      <c r="F14" s="36">
        <v>7</v>
      </c>
      <c r="G14" s="36">
        <v>5</v>
      </c>
      <c r="H14" s="36">
        <v>5</v>
      </c>
      <c r="I14" s="36">
        <v>4</v>
      </c>
      <c r="J14" s="36">
        <v>6</v>
      </c>
      <c r="K14" s="36">
        <v>6</v>
      </c>
      <c r="L14" s="36">
        <v>7</v>
      </c>
      <c r="M14" s="12">
        <f>SUM(D14:L14)</f>
        <v>50</v>
      </c>
      <c r="N14" s="42">
        <v>5</v>
      </c>
      <c r="O14" s="36">
        <v>4</v>
      </c>
      <c r="P14" s="36">
        <v>4</v>
      </c>
      <c r="Q14" s="36">
        <v>7</v>
      </c>
      <c r="R14" s="36">
        <v>5</v>
      </c>
      <c r="S14" s="36">
        <v>5</v>
      </c>
      <c r="T14" s="36">
        <v>4</v>
      </c>
      <c r="U14" s="36">
        <v>5</v>
      </c>
      <c r="V14" s="36">
        <v>6</v>
      </c>
      <c r="W14" s="24">
        <f>SUM(N14:V14)</f>
        <v>45</v>
      </c>
      <c r="X14" s="44">
        <f>SUM(W14,M14)</f>
        <v>95</v>
      </c>
      <c r="Y14" s="1" t="str">
        <f t="shared" si="0"/>
        <v/>
      </c>
      <c r="Z14" s="1" t="str">
        <f t="shared" si="1"/>
        <v/>
      </c>
      <c r="AA14" s="1" t="str">
        <f t="shared" si="2"/>
        <v/>
      </c>
      <c r="AB14" s="1" t="str">
        <f t="shared" si="3"/>
        <v/>
      </c>
    </row>
    <row r="15" spans="1:28" x14ac:dyDescent="0.2">
      <c r="A15" s="17" t="str">
        <f>'3 day totals'!A15</f>
        <v xml:space="preserve">Jim </v>
      </c>
      <c r="B15" s="18" t="str">
        <f>'3 day totals'!B15</f>
        <v>Coffey</v>
      </c>
      <c r="C15" s="12">
        <f>'Daily handicaps'!F17</f>
        <v>28</v>
      </c>
      <c r="D15" s="42">
        <v>8</v>
      </c>
      <c r="E15" s="36">
        <v>8</v>
      </c>
      <c r="F15" s="36">
        <v>5</v>
      </c>
      <c r="G15" s="36">
        <v>4</v>
      </c>
      <c r="H15" s="36">
        <v>3</v>
      </c>
      <c r="I15" s="36">
        <v>7</v>
      </c>
      <c r="J15" s="36">
        <v>7</v>
      </c>
      <c r="K15" s="36">
        <v>7</v>
      </c>
      <c r="L15" s="36">
        <v>3</v>
      </c>
      <c r="M15" s="12">
        <f t="shared" si="6"/>
        <v>52</v>
      </c>
      <c r="N15" s="42">
        <v>6</v>
      </c>
      <c r="O15" s="36">
        <v>5</v>
      </c>
      <c r="P15" s="36">
        <v>6</v>
      </c>
      <c r="Q15" s="36">
        <v>8</v>
      </c>
      <c r="R15" s="36">
        <v>6</v>
      </c>
      <c r="S15" s="36">
        <v>5</v>
      </c>
      <c r="T15" s="36">
        <v>5</v>
      </c>
      <c r="U15" s="36">
        <v>7</v>
      </c>
      <c r="V15" s="36">
        <v>7</v>
      </c>
      <c r="W15" s="24">
        <f t="shared" si="4"/>
        <v>55</v>
      </c>
      <c r="X15" s="44">
        <f t="shared" si="5"/>
        <v>107</v>
      </c>
      <c r="Y15" s="1" t="str">
        <f t="shared" si="0"/>
        <v/>
      </c>
      <c r="Z15" s="1" t="str">
        <f t="shared" si="1"/>
        <v/>
      </c>
      <c r="AA15" s="1" t="str">
        <f t="shared" si="2"/>
        <v/>
      </c>
      <c r="AB15" s="1" t="str">
        <f t="shared" si="3"/>
        <v/>
      </c>
    </row>
    <row r="16" spans="1:28" x14ac:dyDescent="0.2">
      <c r="A16" s="17" t="str">
        <f>'3 day totals'!A16</f>
        <v>Tom</v>
      </c>
      <c r="B16" s="18" t="str">
        <f>'3 day totals'!B16</f>
        <v>Dransfield</v>
      </c>
      <c r="C16" s="12">
        <f>'Daily handicaps'!F18</f>
        <v>8</v>
      </c>
      <c r="D16" s="42">
        <v>4</v>
      </c>
      <c r="E16" s="36">
        <v>5</v>
      </c>
      <c r="F16" s="36">
        <v>5</v>
      </c>
      <c r="G16" s="36">
        <v>3</v>
      </c>
      <c r="H16" s="36">
        <v>4</v>
      </c>
      <c r="I16" s="36">
        <v>5</v>
      </c>
      <c r="J16" s="36">
        <v>5</v>
      </c>
      <c r="K16" s="36">
        <v>6</v>
      </c>
      <c r="L16" s="36">
        <v>4</v>
      </c>
      <c r="M16" s="12">
        <f t="shared" si="6"/>
        <v>41</v>
      </c>
      <c r="N16" s="42">
        <v>5</v>
      </c>
      <c r="O16" s="36">
        <v>5</v>
      </c>
      <c r="P16" s="36">
        <v>4</v>
      </c>
      <c r="Q16" s="36">
        <v>6</v>
      </c>
      <c r="R16" s="36">
        <v>4</v>
      </c>
      <c r="S16" s="36">
        <v>3</v>
      </c>
      <c r="T16" s="36">
        <v>5</v>
      </c>
      <c r="U16" s="36">
        <v>4</v>
      </c>
      <c r="V16" s="36">
        <v>5</v>
      </c>
      <c r="W16" s="24">
        <f t="shared" si="4"/>
        <v>41</v>
      </c>
      <c r="X16" s="44">
        <f t="shared" si="5"/>
        <v>82</v>
      </c>
      <c r="Y16" s="1" t="str">
        <f t="shared" si="0"/>
        <v/>
      </c>
      <c r="Z16" s="1" t="str">
        <f t="shared" si="1"/>
        <v/>
      </c>
      <c r="AA16" s="1" t="str">
        <f t="shared" si="2"/>
        <v/>
      </c>
      <c r="AB16" s="1" t="str">
        <f t="shared" si="3"/>
        <v/>
      </c>
    </row>
    <row r="17" spans="1:28" x14ac:dyDescent="0.2">
      <c r="A17" s="17" t="str">
        <f>'3 day totals'!A17</f>
        <v>Gary</v>
      </c>
      <c r="B17" s="18" t="str">
        <f>'3 day totals'!B17</f>
        <v>Frick</v>
      </c>
      <c r="C17" s="12">
        <f>'Daily handicaps'!F19</f>
        <v>16</v>
      </c>
      <c r="D17" s="42">
        <v>7</v>
      </c>
      <c r="E17" s="36">
        <v>5</v>
      </c>
      <c r="F17" s="36">
        <v>5</v>
      </c>
      <c r="G17" s="36">
        <v>3</v>
      </c>
      <c r="H17" s="36">
        <v>5</v>
      </c>
      <c r="I17" s="36">
        <v>5</v>
      </c>
      <c r="J17" s="36">
        <v>5</v>
      </c>
      <c r="K17" s="36">
        <v>5</v>
      </c>
      <c r="L17" s="36">
        <v>3</v>
      </c>
      <c r="M17" s="12">
        <f t="shared" si="6"/>
        <v>43</v>
      </c>
      <c r="N17" s="42">
        <v>5</v>
      </c>
      <c r="O17" s="36">
        <v>4</v>
      </c>
      <c r="P17" s="36">
        <v>6</v>
      </c>
      <c r="Q17" s="36">
        <v>9</v>
      </c>
      <c r="R17" s="36">
        <v>5</v>
      </c>
      <c r="S17" s="36">
        <v>4</v>
      </c>
      <c r="T17" s="36">
        <v>5</v>
      </c>
      <c r="U17" s="36">
        <v>4</v>
      </c>
      <c r="V17" s="36">
        <v>5</v>
      </c>
      <c r="W17" s="24">
        <f t="shared" si="4"/>
        <v>47</v>
      </c>
      <c r="X17" s="44">
        <f t="shared" si="5"/>
        <v>90</v>
      </c>
      <c r="Y17" s="1" t="str">
        <f t="shared" si="0"/>
        <v/>
      </c>
      <c r="Z17" s="1" t="str">
        <f t="shared" si="1"/>
        <v/>
      </c>
      <c r="AA17" s="1" t="str">
        <f t="shared" si="2"/>
        <v/>
      </c>
      <c r="AB17" s="1" t="str">
        <f t="shared" si="3"/>
        <v/>
      </c>
    </row>
    <row r="18" spans="1:28" x14ac:dyDescent="0.2">
      <c r="A18" s="17" t="str">
        <f>'3 day totals'!A18</f>
        <v>Robert</v>
      </c>
      <c r="B18" s="18" t="str">
        <f>'3 day totals'!B18</f>
        <v>Guthrie</v>
      </c>
      <c r="C18" s="12">
        <f>'Daily handicaps'!F20</f>
        <v>23</v>
      </c>
      <c r="D18" s="42">
        <v>6</v>
      </c>
      <c r="E18" s="36">
        <v>7</v>
      </c>
      <c r="F18" s="36">
        <v>6</v>
      </c>
      <c r="G18" s="36">
        <v>4</v>
      </c>
      <c r="H18" s="36">
        <v>4</v>
      </c>
      <c r="I18" s="36">
        <v>6</v>
      </c>
      <c r="J18" s="36">
        <v>9</v>
      </c>
      <c r="K18" s="36">
        <v>6</v>
      </c>
      <c r="L18" s="36">
        <v>5</v>
      </c>
      <c r="M18" s="12">
        <f t="shared" si="6"/>
        <v>53</v>
      </c>
      <c r="N18" s="42">
        <v>7</v>
      </c>
      <c r="O18" s="36">
        <v>6</v>
      </c>
      <c r="P18" s="36">
        <v>5</v>
      </c>
      <c r="Q18" s="36">
        <v>9</v>
      </c>
      <c r="R18" s="36">
        <v>6</v>
      </c>
      <c r="S18" s="36">
        <v>3</v>
      </c>
      <c r="T18" s="36">
        <v>5</v>
      </c>
      <c r="U18" s="36">
        <v>4</v>
      </c>
      <c r="V18" s="36">
        <v>7</v>
      </c>
      <c r="W18" s="24">
        <f t="shared" si="4"/>
        <v>52</v>
      </c>
      <c r="X18" s="44">
        <f t="shared" si="5"/>
        <v>105</v>
      </c>
      <c r="Y18" s="1" t="str">
        <f t="shared" si="0"/>
        <v/>
      </c>
      <c r="Z18" s="1" t="str">
        <f t="shared" si="1"/>
        <v/>
      </c>
      <c r="AA18" s="1" t="str">
        <f t="shared" si="2"/>
        <v/>
      </c>
      <c r="AB18" s="1" t="str">
        <f t="shared" si="3"/>
        <v/>
      </c>
    </row>
    <row r="19" spans="1:28" x14ac:dyDescent="0.2">
      <c r="A19" s="17" t="str">
        <f>'3 day totals'!A19</f>
        <v>Shannon</v>
      </c>
      <c r="B19" s="18" t="str">
        <f>'3 day totals'!B19</f>
        <v>Hill</v>
      </c>
      <c r="C19" s="12">
        <f>'Daily handicaps'!F21</f>
        <v>15</v>
      </c>
      <c r="D19" s="42">
        <v>5</v>
      </c>
      <c r="E19" s="36">
        <v>5</v>
      </c>
      <c r="F19" s="36">
        <v>7</v>
      </c>
      <c r="G19" s="36">
        <v>3</v>
      </c>
      <c r="H19" s="36">
        <v>6</v>
      </c>
      <c r="I19" s="36">
        <v>5</v>
      </c>
      <c r="J19" s="36">
        <v>6</v>
      </c>
      <c r="K19" s="36">
        <v>6</v>
      </c>
      <c r="L19" s="36">
        <v>4</v>
      </c>
      <c r="M19" s="12">
        <f t="shared" si="6"/>
        <v>47</v>
      </c>
      <c r="N19" s="42">
        <v>5</v>
      </c>
      <c r="O19" s="36">
        <v>6</v>
      </c>
      <c r="P19" s="36">
        <v>7</v>
      </c>
      <c r="Q19" s="36">
        <v>6</v>
      </c>
      <c r="R19" s="36">
        <v>6</v>
      </c>
      <c r="S19" s="36">
        <v>4</v>
      </c>
      <c r="T19" s="36">
        <v>7</v>
      </c>
      <c r="U19" s="36">
        <v>3</v>
      </c>
      <c r="V19" s="36">
        <v>6</v>
      </c>
      <c r="W19" s="24">
        <f t="shared" ref="W19:W29" si="7">SUM(N19:V19)</f>
        <v>50</v>
      </c>
      <c r="X19" s="44">
        <f>SUM(W19,M19)</f>
        <v>97</v>
      </c>
      <c r="Y19" s="1" t="str">
        <f t="shared" si="0"/>
        <v/>
      </c>
      <c r="Z19" s="1" t="str">
        <f t="shared" si="1"/>
        <v/>
      </c>
      <c r="AA19" s="1" t="str">
        <f t="shared" si="2"/>
        <v/>
      </c>
      <c r="AB19" s="1" t="str">
        <f t="shared" si="3"/>
        <v/>
      </c>
    </row>
    <row r="20" spans="1:28" ht="13.5" customHeight="1" x14ac:dyDescent="0.2">
      <c r="A20" s="17" t="str">
        <f>'3 day totals'!A20</f>
        <v>Bob</v>
      </c>
      <c r="B20" s="18" t="str">
        <f>'3 day totals'!B20</f>
        <v>Langley</v>
      </c>
      <c r="C20" s="12">
        <f>'Daily handicaps'!F22</f>
        <v>34</v>
      </c>
      <c r="D20" s="42">
        <v>6</v>
      </c>
      <c r="E20" s="36">
        <v>7</v>
      </c>
      <c r="F20" s="36">
        <v>5</v>
      </c>
      <c r="G20" s="36">
        <v>5</v>
      </c>
      <c r="H20" s="36">
        <v>4</v>
      </c>
      <c r="I20" s="36">
        <v>7</v>
      </c>
      <c r="J20" s="36">
        <v>6</v>
      </c>
      <c r="K20" s="36">
        <v>6</v>
      </c>
      <c r="L20" s="36">
        <v>4</v>
      </c>
      <c r="M20" s="12">
        <f t="shared" si="6"/>
        <v>50</v>
      </c>
      <c r="N20" s="42">
        <v>7</v>
      </c>
      <c r="O20" s="36">
        <v>5</v>
      </c>
      <c r="P20" s="36">
        <v>8</v>
      </c>
      <c r="Q20" s="36">
        <v>7</v>
      </c>
      <c r="R20" s="36">
        <v>6</v>
      </c>
      <c r="S20" s="36">
        <v>5</v>
      </c>
      <c r="T20" s="36">
        <v>6</v>
      </c>
      <c r="U20" s="36">
        <v>5</v>
      </c>
      <c r="V20" s="36">
        <v>6</v>
      </c>
      <c r="W20" s="24">
        <f t="shared" si="7"/>
        <v>55</v>
      </c>
      <c r="X20" s="44">
        <f>SUM(W20,M20)</f>
        <v>105</v>
      </c>
      <c r="Y20" s="1" t="str">
        <f t="shared" si="0"/>
        <v/>
      </c>
      <c r="Z20" s="1" t="str">
        <f t="shared" si="1"/>
        <v/>
      </c>
      <c r="AA20" s="1" t="str">
        <f t="shared" si="2"/>
        <v/>
      </c>
      <c r="AB20" s="1" t="str">
        <f t="shared" si="3"/>
        <v/>
      </c>
    </row>
    <row r="21" spans="1:28" x14ac:dyDescent="0.2">
      <c r="A21" s="17" t="str">
        <f>'3 day totals'!A21</f>
        <v>Eric</v>
      </c>
      <c r="B21" s="18" t="str">
        <f>'3 day totals'!B21</f>
        <v>Larson</v>
      </c>
      <c r="C21" s="12">
        <f>'Daily handicaps'!F23</f>
        <v>35</v>
      </c>
      <c r="D21" s="42">
        <v>7</v>
      </c>
      <c r="E21" s="36">
        <v>5</v>
      </c>
      <c r="F21" s="36">
        <v>7</v>
      </c>
      <c r="G21" s="36">
        <v>3</v>
      </c>
      <c r="H21" s="36">
        <v>8</v>
      </c>
      <c r="I21" s="36">
        <v>4</v>
      </c>
      <c r="J21" s="36">
        <v>8</v>
      </c>
      <c r="K21" s="36">
        <v>6</v>
      </c>
      <c r="L21" s="36">
        <v>5</v>
      </c>
      <c r="M21" s="12">
        <f t="shared" si="6"/>
        <v>53</v>
      </c>
      <c r="N21" s="42">
        <v>8</v>
      </c>
      <c r="O21" s="36">
        <v>5</v>
      </c>
      <c r="P21" s="36">
        <v>6</v>
      </c>
      <c r="Q21" s="36">
        <v>6</v>
      </c>
      <c r="R21" s="36">
        <v>6</v>
      </c>
      <c r="S21" s="36">
        <v>4</v>
      </c>
      <c r="T21" s="36">
        <v>8</v>
      </c>
      <c r="U21" s="36">
        <v>5</v>
      </c>
      <c r="V21" s="36">
        <v>8</v>
      </c>
      <c r="W21" s="24">
        <f t="shared" si="7"/>
        <v>56</v>
      </c>
      <c r="X21" s="44">
        <f>SUM(W21,M21)</f>
        <v>109</v>
      </c>
      <c r="Y21" s="1" t="str">
        <f t="shared" si="0"/>
        <v/>
      </c>
      <c r="Z21" s="1" t="str">
        <f t="shared" si="1"/>
        <v/>
      </c>
      <c r="AA21" s="1" t="str">
        <f t="shared" si="2"/>
        <v/>
      </c>
      <c r="AB21" s="1" t="str">
        <f t="shared" si="3"/>
        <v/>
      </c>
    </row>
    <row r="22" spans="1:28" x14ac:dyDescent="0.2">
      <c r="A22" s="17" t="str">
        <f>'3 day totals'!A22</f>
        <v xml:space="preserve">Rick </v>
      </c>
      <c r="B22" s="18" t="str">
        <f>'3 day totals'!B22</f>
        <v>McFarland</v>
      </c>
      <c r="C22" s="12">
        <f>'Daily handicaps'!F24</f>
        <v>13</v>
      </c>
      <c r="D22" s="42">
        <v>4</v>
      </c>
      <c r="E22" s="36">
        <v>4</v>
      </c>
      <c r="F22" s="36">
        <v>6</v>
      </c>
      <c r="G22" s="36">
        <v>4</v>
      </c>
      <c r="H22" s="36">
        <v>4</v>
      </c>
      <c r="I22" s="36">
        <v>3</v>
      </c>
      <c r="J22" s="36">
        <v>6</v>
      </c>
      <c r="K22" s="36">
        <v>6</v>
      </c>
      <c r="L22" s="36">
        <v>4</v>
      </c>
      <c r="M22" s="12">
        <f t="shared" si="6"/>
        <v>41</v>
      </c>
      <c r="N22" s="42">
        <v>4</v>
      </c>
      <c r="O22" s="36">
        <v>3</v>
      </c>
      <c r="P22" s="36">
        <v>5</v>
      </c>
      <c r="Q22" s="36">
        <v>6</v>
      </c>
      <c r="R22" s="36">
        <v>5</v>
      </c>
      <c r="S22" s="36">
        <v>4</v>
      </c>
      <c r="T22" s="36">
        <v>5</v>
      </c>
      <c r="U22" s="36">
        <v>4</v>
      </c>
      <c r="V22" s="36">
        <v>7</v>
      </c>
      <c r="W22" s="24">
        <f t="shared" si="7"/>
        <v>43</v>
      </c>
      <c r="X22" s="44">
        <f>SUM(W22,M22)</f>
        <v>84</v>
      </c>
      <c r="Y22" s="1" t="str">
        <f t="shared" si="0"/>
        <v/>
      </c>
      <c r="Z22" s="1" t="str">
        <f t="shared" si="1"/>
        <v/>
      </c>
      <c r="AA22" s="1" t="str">
        <f t="shared" si="2"/>
        <v/>
      </c>
      <c r="AB22" s="1" t="str">
        <f t="shared" si="3"/>
        <v/>
      </c>
    </row>
    <row r="23" spans="1:28" x14ac:dyDescent="0.2">
      <c r="A23" s="17" t="str">
        <f>'3 day totals'!A23</f>
        <v>Jimmy</v>
      </c>
      <c r="B23" s="18" t="str">
        <f>'3 day totals'!B23</f>
        <v>McKinzie</v>
      </c>
      <c r="C23" s="12">
        <f>'Daily handicaps'!F25</f>
        <v>29</v>
      </c>
      <c r="D23" s="42">
        <v>7</v>
      </c>
      <c r="E23" s="36">
        <v>8</v>
      </c>
      <c r="F23" s="36">
        <v>5</v>
      </c>
      <c r="G23" s="36">
        <v>3</v>
      </c>
      <c r="H23" s="36">
        <v>3</v>
      </c>
      <c r="I23" s="36">
        <v>5</v>
      </c>
      <c r="J23" s="36">
        <v>7</v>
      </c>
      <c r="K23" s="36">
        <v>9</v>
      </c>
      <c r="L23" s="36">
        <v>5</v>
      </c>
      <c r="M23" s="12">
        <f t="shared" si="6"/>
        <v>52</v>
      </c>
      <c r="N23" s="42">
        <v>6</v>
      </c>
      <c r="O23" s="36">
        <v>7</v>
      </c>
      <c r="P23" s="36">
        <v>6</v>
      </c>
      <c r="Q23" s="36">
        <v>8</v>
      </c>
      <c r="R23" s="36">
        <v>6</v>
      </c>
      <c r="S23" s="36">
        <v>7</v>
      </c>
      <c r="T23" s="36">
        <v>6</v>
      </c>
      <c r="U23" s="36">
        <v>5</v>
      </c>
      <c r="V23" s="36">
        <v>7</v>
      </c>
      <c r="W23" s="24">
        <f t="shared" si="7"/>
        <v>58</v>
      </c>
      <c r="X23" s="44">
        <f t="shared" ref="X23:X29" si="8">SUM(W23,M23)</f>
        <v>110</v>
      </c>
      <c r="Y23" s="1" t="str">
        <f t="shared" si="0"/>
        <v/>
      </c>
      <c r="Z23" s="1" t="str">
        <f t="shared" si="1"/>
        <v/>
      </c>
      <c r="AA23" s="1" t="str">
        <f t="shared" si="2"/>
        <v/>
      </c>
      <c r="AB23" s="1" t="str">
        <f t="shared" si="3"/>
        <v/>
      </c>
    </row>
    <row r="24" spans="1:28" x14ac:dyDescent="0.2">
      <c r="A24" s="17" t="str">
        <f>'3 day totals'!A24</f>
        <v>Dan</v>
      </c>
      <c r="B24" s="18" t="str">
        <f>'3 day totals'!B24</f>
        <v>Needham</v>
      </c>
      <c r="C24" s="12">
        <f>'Daily handicaps'!F26</f>
        <v>16</v>
      </c>
      <c r="D24" s="42">
        <v>7</v>
      </c>
      <c r="E24" s="36">
        <v>6</v>
      </c>
      <c r="F24" s="36">
        <v>5</v>
      </c>
      <c r="G24" s="36">
        <v>4</v>
      </c>
      <c r="H24" s="36">
        <v>4</v>
      </c>
      <c r="I24" s="36">
        <v>4</v>
      </c>
      <c r="J24" s="36">
        <v>7</v>
      </c>
      <c r="K24" s="36">
        <v>4</v>
      </c>
      <c r="L24" s="36">
        <v>5</v>
      </c>
      <c r="M24" s="12">
        <f t="shared" si="6"/>
        <v>46</v>
      </c>
      <c r="N24" s="42">
        <v>4</v>
      </c>
      <c r="O24" s="36">
        <v>6</v>
      </c>
      <c r="P24" s="36">
        <v>5</v>
      </c>
      <c r="Q24" s="36">
        <v>6</v>
      </c>
      <c r="R24" s="36">
        <v>6</v>
      </c>
      <c r="S24" s="36">
        <v>4</v>
      </c>
      <c r="T24" s="36">
        <v>5</v>
      </c>
      <c r="U24" s="36">
        <v>4</v>
      </c>
      <c r="V24" s="36">
        <v>7</v>
      </c>
      <c r="W24" s="24">
        <f t="shared" si="7"/>
        <v>47</v>
      </c>
      <c r="X24" s="44">
        <f t="shared" si="8"/>
        <v>93</v>
      </c>
      <c r="Y24" s="1" t="str">
        <f t="shared" si="0"/>
        <v/>
      </c>
      <c r="Z24" s="1" t="str">
        <f t="shared" si="1"/>
        <v/>
      </c>
      <c r="AA24" s="1" t="str">
        <f t="shared" si="2"/>
        <v/>
      </c>
      <c r="AB24" s="1" t="str">
        <f t="shared" si="3"/>
        <v/>
      </c>
    </row>
    <row r="25" spans="1:28" x14ac:dyDescent="0.2">
      <c r="A25" s="17" t="str">
        <f>'3 day totals'!A25</f>
        <v>Mark</v>
      </c>
      <c r="B25" s="18" t="str">
        <f>'3 day totals'!B25</f>
        <v>Parsley</v>
      </c>
      <c r="C25" s="12">
        <f>'Daily handicaps'!F27</f>
        <v>11</v>
      </c>
      <c r="D25" s="42">
        <v>5</v>
      </c>
      <c r="E25" s="36">
        <v>5</v>
      </c>
      <c r="F25" s="36">
        <v>5</v>
      </c>
      <c r="G25" s="36">
        <v>2</v>
      </c>
      <c r="H25" s="36">
        <v>5</v>
      </c>
      <c r="I25" s="36">
        <v>4</v>
      </c>
      <c r="J25" s="36">
        <v>5</v>
      </c>
      <c r="K25" s="36">
        <v>6</v>
      </c>
      <c r="L25" s="36">
        <v>4</v>
      </c>
      <c r="M25" s="12">
        <f t="shared" si="6"/>
        <v>41</v>
      </c>
      <c r="N25" s="42">
        <v>6</v>
      </c>
      <c r="O25" s="36">
        <v>4</v>
      </c>
      <c r="P25" s="36">
        <v>4</v>
      </c>
      <c r="Q25" s="36">
        <v>7</v>
      </c>
      <c r="R25" s="36">
        <v>4</v>
      </c>
      <c r="S25" s="36">
        <v>4</v>
      </c>
      <c r="T25" s="36">
        <v>6</v>
      </c>
      <c r="U25" s="36">
        <v>6</v>
      </c>
      <c r="V25" s="36">
        <v>6</v>
      </c>
      <c r="W25" s="24">
        <f t="shared" si="7"/>
        <v>47</v>
      </c>
      <c r="X25" s="44">
        <f t="shared" si="8"/>
        <v>88</v>
      </c>
      <c r="Y25" s="1" t="str">
        <f t="shared" si="0"/>
        <v/>
      </c>
      <c r="Z25" s="1" t="str">
        <f t="shared" si="1"/>
        <v/>
      </c>
      <c r="AA25" s="1" t="str">
        <f t="shared" si="2"/>
        <v/>
      </c>
      <c r="AB25" s="1" t="str">
        <f t="shared" si="3"/>
        <v/>
      </c>
    </row>
    <row r="26" spans="1:28" x14ac:dyDescent="0.2">
      <c r="A26" s="17" t="str">
        <f>'3 day totals'!A26</f>
        <v>Bob</v>
      </c>
      <c r="B26" s="18" t="str">
        <f>'3 day totals'!B26</f>
        <v>Rhinehart</v>
      </c>
      <c r="C26" s="12">
        <f>'Daily handicaps'!F28</f>
        <v>30</v>
      </c>
      <c r="D26" s="42">
        <v>7</v>
      </c>
      <c r="E26" s="36">
        <v>8</v>
      </c>
      <c r="F26" s="36">
        <v>5</v>
      </c>
      <c r="G26" s="36">
        <v>5</v>
      </c>
      <c r="H26" s="36">
        <v>6</v>
      </c>
      <c r="I26" s="36">
        <v>5</v>
      </c>
      <c r="J26" s="36">
        <v>8</v>
      </c>
      <c r="K26" s="36">
        <v>6</v>
      </c>
      <c r="L26" s="36">
        <v>7</v>
      </c>
      <c r="M26" s="12">
        <f t="shared" si="6"/>
        <v>57</v>
      </c>
      <c r="N26" s="42">
        <v>8</v>
      </c>
      <c r="O26" s="36">
        <v>6</v>
      </c>
      <c r="P26" s="36">
        <v>7</v>
      </c>
      <c r="Q26" s="36">
        <v>9</v>
      </c>
      <c r="R26" s="36">
        <v>8</v>
      </c>
      <c r="S26" s="36">
        <v>7</v>
      </c>
      <c r="T26" s="36">
        <v>4</v>
      </c>
      <c r="U26" s="36">
        <v>8</v>
      </c>
      <c r="V26" s="36">
        <v>8</v>
      </c>
      <c r="W26" s="24">
        <f t="shared" si="7"/>
        <v>65</v>
      </c>
      <c r="X26" s="44">
        <f t="shared" si="8"/>
        <v>122</v>
      </c>
      <c r="Y26" s="1" t="str">
        <f t="shared" si="0"/>
        <v/>
      </c>
      <c r="Z26" s="1" t="str">
        <f t="shared" si="1"/>
        <v/>
      </c>
      <c r="AA26" s="1" t="str">
        <f t="shared" si="2"/>
        <v/>
      </c>
      <c r="AB26" s="1" t="str">
        <f t="shared" si="3"/>
        <v/>
      </c>
    </row>
    <row r="27" spans="1:28" x14ac:dyDescent="0.2">
      <c r="A27" s="17" t="str">
        <f>'3 day totals'!A27</f>
        <v>Dave</v>
      </c>
      <c r="B27" s="18" t="str">
        <f>'3 day totals'!B27</f>
        <v>Rosas</v>
      </c>
      <c r="C27" s="12">
        <f>'Daily handicaps'!F29</f>
        <v>30</v>
      </c>
      <c r="D27" s="42">
        <v>5</v>
      </c>
      <c r="E27" s="36">
        <v>7</v>
      </c>
      <c r="F27" s="36">
        <v>7</v>
      </c>
      <c r="G27" s="36">
        <v>4</v>
      </c>
      <c r="H27" s="36">
        <v>7</v>
      </c>
      <c r="I27" s="36">
        <v>5</v>
      </c>
      <c r="J27" s="36">
        <v>9</v>
      </c>
      <c r="K27" s="36">
        <v>7</v>
      </c>
      <c r="L27" s="36">
        <v>5</v>
      </c>
      <c r="M27" s="12">
        <f t="shared" si="6"/>
        <v>56</v>
      </c>
      <c r="N27" s="42">
        <v>6</v>
      </c>
      <c r="O27" s="36">
        <v>3</v>
      </c>
      <c r="P27" s="36">
        <v>6</v>
      </c>
      <c r="Q27" s="36">
        <v>7</v>
      </c>
      <c r="R27" s="36">
        <v>6</v>
      </c>
      <c r="S27" s="36">
        <v>4</v>
      </c>
      <c r="T27" s="36">
        <v>5</v>
      </c>
      <c r="U27" s="36">
        <v>3</v>
      </c>
      <c r="V27" s="36">
        <v>5</v>
      </c>
      <c r="W27" s="24">
        <f t="shared" si="7"/>
        <v>45</v>
      </c>
      <c r="X27" s="44">
        <f t="shared" si="8"/>
        <v>101</v>
      </c>
      <c r="Y27" s="1" t="str">
        <f t="shared" si="0"/>
        <v/>
      </c>
      <c r="Z27" s="1" t="str">
        <f t="shared" si="1"/>
        <v/>
      </c>
      <c r="AA27" s="1" t="str">
        <f t="shared" si="2"/>
        <v/>
      </c>
      <c r="AB27" s="1" t="str">
        <f t="shared" si="3"/>
        <v/>
      </c>
    </row>
    <row r="28" spans="1:28" x14ac:dyDescent="0.2">
      <c r="A28" s="17" t="str">
        <f>'3 day totals'!A28</f>
        <v>Stewart</v>
      </c>
      <c r="B28" s="18" t="str">
        <f>'3 day totals'!B28</f>
        <v>Sampson</v>
      </c>
      <c r="C28" s="12">
        <f>'Daily handicaps'!F30</f>
        <v>26</v>
      </c>
      <c r="D28" s="42">
        <v>5</v>
      </c>
      <c r="E28" s="36">
        <v>6</v>
      </c>
      <c r="F28" s="36">
        <v>5</v>
      </c>
      <c r="G28" s="36">
        <v>4</v>
      </c>
      <c r="H28" s="36">
        <v>4</v>
      </c>
      <c r="I28" s="36">
        <v>4</v>
      </c>
      <c r="J28" s="36">
        <v>7</v>
      </c>
      <c r="K28" s="36">
        <v>6</v>
      </c>
      <c r="L28" s="36">
        <v>3</v>
      </c>
      <c r="M28" s="12">
        <f t="shared" si="6"/>
        <v>44</v>
      </c>
      <c r="N28" s="42">
        <v>7</v>
      </c>
      <c r="O28" s="36">
        <v>5</v>
      </c>
      <c r="P28" s="36">
        <v>4</v>
      </c>
      <c r="Q28" s="36">
        <v>9</v>
      </c>
      <c r="R28" s="36">
        <v>5</v>
      </c>
      <c r="S28" s="36">
        <v>5</v>
      </c>
      <c r="T28" s="36">
        <v>5</v>
      </c>
      <c r="U28" s="36">
        <v>5</v>
      </c>
      <c r="V28" s="36">
        <v>7</v>
      </c>
      <c r="W28" s="24">
        <f t="shared" si="7"/>
        <v>52</v>
      </c>
      <c r="X28" s="44">
        <f t="shared" si="8"/>
        <v>96</v>
      </c>
      <c r="Y28" s="1" t="str">
        <f t="shared" si="0"/>
        <v/>
      </c>
      <c r="Z28" s="1" t="str">
        <f t="shared" si="1"/>
        <v/>
      </c>
      <c r="AA28" s="1" t="str">
        <f t="shared" si="2"/>
        <v/>
      </c>
      <c r="AB28" s="1" t="str">
        <f t="shared" si="3"/>
        <v/>
      </c>
    </row>
    <row r="29" spans="1:28" x14ac:dyDescent="0.2">
      <c r="A29" s="17" t="str">
        <f>'3 day totals'!A29</f>
        <v>Kirk</v>
      </c>
      <c r="B29" s="18" t="str">
        <f>'3 day totals'!B29</f>
        <v>Smart</v>
      </c>
      <c r="C29" s="12">
        <f>'Daily handicaps'!F31</f>
        <v>32</v>
      </c>
      <c r="D29" s="42">
        <v>8</v>
      </c>
      <c r="E29" s="36">
        <v>8</v>
      </c>
      <c r="F29" s="36">
        <v>8</v>
      </c>
      <c r="G29" s="36">
        <v>5</v>
      </c>
      <c r="H29" s="36">
        <v>5</v>
      </c>
      <c r="I29" s="36">
        <v>8</v>
      </c>
      <c r="J29" s="36">
        <v>7</v>
      </c>
      <c r="K29" s="36">
        <v>5</v>
      </c>
      <c r="L29" s="36">
        <v>5</v>
      </c>
      <c r="M29" s="12">
        <f t="shared" si="6"/>
        <v>59</v>
      </c>
      <c r="N29" s="42">
        <v>7</v>
      </c>
      <c r="O29" s="36">
        <v>5</v>
      </c>
      <c r="P29" s="36">
        <v>7</v>
      </c>
      <c r="Q29" s="36">
        <v>7</v>
      </c>
      <c r="R29" s="36">
        <v>5</v>
      </c>
      <c r="S29" s="36">
        <v>5</v>
      </c>
      <c r="T29" s="36">
        <v>5</v>
      </c>
      <c r="U29" s="36">
        <v>5</v>
      </c>
      <c r="V29" s="36">
        <v>5</v>
      </c>
      <c r="W29" s="24">
        <f t="shared" si="7"/>
        <v>51</v>
      </c>
      <c r="X29" s="44">
        <f t="shared" si="8"/>
        <v>110</v>
      </c>
      <c r="Y29" s="1" t="str">
        <f t="shared" si="0"/>
        <v/>
      </c>
      <c r="Z29" s="1" t="str">
        <f t="shared" si="1"/>
        <v/>
      </c>
      <c r="AA29" s="1" t="str">
        <f t="shared" si="2"/>
        <v/>
      </c>
      <c r="AB29" s="1" t="str">
        <f t="shared" si="3"/>
        <v/>
      </c>
    </row>
    <row r="30" spans="1:28" x14ac:dyDescent="0.2">
      <c r="A30" s="17" t="str">
        <f>'3 day totals'!A30</f>
        <v>Lny</v>
      </c>
      <c r="B30" s="18" t="str">
        <f>'3 day totals'!B30</f>
        <v>Smith</v>
      </c>
      <c r="C30" s="12">
        <f>'Daily handicaps'!F32</f>
        <v>34</v>
      </c>
      <c r="D30" s="42">
        <v>5</v>
      </c>
      <c r="E30" s="36">
        <v>8</v>
      </c>
      <c r="F30" s="36">
        <v>7</v>
      </c>
      <c r="G30" s="36">
        <v>5</v>
      </c>
      <c r="H30" s="36">
        <v>6</v>
      </c>
      <c r="I30" s="36">
        <v>6</v>
      </c>
      <c r="J30" s="36">
        <v>6</v>
      </c>
      <c r="K30" s="36">
        <v>6</v>
      </c>
      <c r="L30" s="36">
        <v>4</v>
      </c>
      <c r="M30" s="12">
        <f t="shared" si="6"/>
        <v>53</v>
      </c>
      <c r="N30" s="42">
        <v>7</v>
      </c>
      <c r="O30" s="36">
        <v>5</v>
      </c>
      <c r="P30" s="36">
        <v>6</v>
      </c>
      <c r="Q30" s="36">
        <v>9</v>
      </c>
      <c r="R30" s="36">
        <v>6</v>
      </c>
      <c r="S30" s="36">
        <v>7</v>
      </c>
      <c r="T30" s="36">
        <v>6</v>
      </c>
      <c r="U30" s="36">
        <v>6</v>
      </c>
      <c r="V30" s="36">
        <v>7</v>
      </c>
      <c r="W30" s="24">
        <f>SUM(N30:V30)</f>
        <v>59</v>
      </c>
      <c r="X30" s="44">
        <f>SUM(W30,M30)</f>
        <v>112</v>
      </c>
      <c r="Y30" s="1" t="str">
        <f t="shared" si="0"/>
        <v/>
      </c>
      <c r="Z30" s="1" t="str">
        <f t="shared" si="1"/>
        <v/>
      </c>
      <c r="AA30" s="1" t="str">
        <f t="shared" si="2"/>
        <v/>
      </c>
      <c r="AB30" s="1" t="str">
        <f t="shared" si="3"/>
        <v/>
      </c>
    </row>
    <row r="31" spans="1:28" x14ac:dyDescent="0.2">
      <c r="A31" s="17" t="str">
        <f>'3 day totals'!A31</f>
        <v xml:space="preserve">Paul </v>
      </c>
      <c r="B31" s="18" t="str">
        <f>'3 day totals'!B31</f>
        <v>Valvo</v>
      </c>
      <c r="C31" s="12">
        <f>'Daily handicaps'!F33</f>
        <v>20</v>
      </c>
      <c r="D31" s="42">
        <v>7</v>
      </c>
      <c r="E31" s="36">
        <v>6</v>
      </c>
      <c r="F31" s="36">
        <v>6</v>
      </c>
      <c r="G31" s="36">
        <v>4</v>
      </c>
      <c r="H31" s="36">
        <v>6</v>
      </c>
      <c r="I31" s="36">
        <v>4</v>
      </c>
      <c r="J31" s="36">
        <v>5</v>
      </c>
      <c r="K31" s="36">
        <v>5</v>
      </c>
      <c r="L31" s="36">
        <v>4</v>
      </c>
      <c r="M31" s="12">
        <f t="shared" si="6"/>
        <v>47</v>
      </c>
      <c r="N31" s="42">
        <v>4</v>
      </c>
      <c r="O31" s="36">
        <v>4</v>
      </c>
      <c r="P31" s="36">
        <v>6</v>
      </c>
      <c r="Q31" s="36">
        <v>8</v>
      </c>
      <c r="R31" s="36">
        <v>6</v>
      </c>
      <c r="S31" s="36">
        <v>7</v>
      </c>
      <c r="T31" s="36">
        <v>5</v>
      </c>
      <c r="U31" s="36">
        <v>5</v>
      </c>
      <c r="V31" s="36">
        <v>9</v>
      </c>
      <c r="W31" s="24">
        <f>SUM(N31:V31)</f>
        <v>54</v>
      </c>
      <c r="X31" s="44">
        <f>SUM(W31,M31)</f>
        <v>101</v>
      </c>
      <c r="Y31" s="1" t="str">
        <f t="shared" si="0"/>
        <v/>
      </c>
      <c r="Z31" s="1" t="str">
        <f t="shared" si="1"/>
        <v/>
      </c>
      <c r="AA31" s="1" t="str">
        <f t="shared" si="2"/>
        <v/>
      </c>
      <c r="AB31" s="1" t="str">
        <f t="shared" si="3"/>
        <v/>
      </c>
    </row>
    <row r="32" spans="1:28" x14ac:dyDescent="0.2">
      <c r="A32" s="19" t="str">
        <f>'3 day totals'!A32</f>
        <v>Randy</v>
      </c>
      <c r="B32" s="21" t="str">
        <f>'3 day totals'!B32</f>
        <v>Wheatley</v>
      </c>
      <c r="C32" s="113">
        <f>'Daily handicaps'!F34</f>
        <v>20</v>
      </c>
      <c r="D32" s="115">
        <v>4</v>
      </c>
      <c r="E32" s="116">
        <v>5</v>
      </c>
      <c r="F32" s="116">
        <v>5</v>
      </c>
      <c r="G32" s="116">
        <v>2</v>
      </c>
      <c r="H32" s="116">
        <v>5</v>
      </c>
      <c r="I32" s="116">
        <v>4</v>
      </c>
      <c r="J32" s="116">
        <v>6</v>
      </c>
      <c r="K32" s="116">
        <v>5</v>
      </c>
      <c r="L32" s="116">
        <v>5</v>
      </c>
      <c r="M32" s="113">
        <f t="shared" si="6"/>
        <v>41</v>
      </c>
      <c r="N32" s="115">
        <v>5</v>
      </c>
      <c r="O32" s="116">
        <v>4</v>
      </c>
      <c r="P32" s="116">
        <v>7</v>
      </c>
      <c r="Q32" s="116">
        <v>6</v>
      </c>
      <c r="R32" s="116">
        <v>4</v>
      </c>
      <c r="S32" s="116">
        <v>5</v>
      </c>
      <c r="T32" s="116">
        <v>5</v>
      </c>
      <c r="U32" s="116">
        <v>4</v>
      </c>
      <c r="V32" s="116">
        <v>5</v>
      </c>
      <c r="W32" s="114">
        <f>SUM(N32:V32)</f>
        <v>45</v>
      </c>
      <c r="X32" s="117">
        <f>SUM(W32,M32)</f>
        <v>86</v>
      </c>
      <c r="Y32" s="1" t="str">
        <f t="shared" si="0"/>
        <v/>
      </c>
      <c r="Z32" s="1" t="str">
        <f t="shared" si="1"/>
        <v/>
      </c>
      <c r="AA32" s="1" t="str">
        <f t="shared" si="2"/>
        <v/>
      </c>
      <c r="AB32" s="1" t="str">
        <f t="shared" si="3"/>
        <v/>
      </c>
    </row>
    <row r="33" spans="1:24" x14ac:dyDescent="0.2">
      <c r="C33" s="3"/>
    </row>
    <row r="34" spans="1:24" x14ac:dyDescent="0.2">
      <c r="A34" s="13" t="str">
        <f t="shared" ref="A34:B41" si="9">A7</f>
        <v>Danny</v>
      </c>
      <c r="B34" s="16" t="str">
        <f t="shared" si="9"/>
        <v>Baird</v>
      </c>
      <c r="C34" s="177" t="s">
        <v>7</v>
      </c>
      <c r="D34" s="15">
        <f t="shared" ref="D34:D41" si="10">IF($C7-D$3&gt;35,D7-3,IF($C7-D$3&gt;17,D7-2,IF($C7-D$3&lt;0,D7,D7-1)))</f>
        <v>6</v>
      </c>
      <c r="E34" s="15">
        <f t="shared" ref="E34:L34" si="11">IF($C7-E$3&gt;35,E7-3,IF($C7-E$3&gt;17,E7-2,IF($C7-E$3&lt;0,E7,E7-1)))</f>
        <v>6</v>
      </c>
      <c r="F34" s="15">
        <f t="shared" ref="F34:F41" si="12">IF($C7-F$3&gt;35,F7-3,IF($C7-F$3&gt;17,F7-2,IF($C7-F$3&lt;0,F7,F7-1)))</f>
        <v>4</v>
      </c>
      <c r="G34" s="15">
        <f t="shared" si="11"/>
        <v>3</v>
      </c>
      <c r="H34" s="15">
        <f t="shared" si="11"/>
        <v>2</v>
      </c>
      <c r="I34" s="15">
        <f t="shared" ref="I34:I41" si="13">IF($C7-I$3&gt;35,I7-3,IF($C7-I$3&gt;17,I7-2,IF($C7-I$3&lt;0,I7,I7-1)))</f>
        <v>3</v>
      </c>
      <c r="J34" s="15">
        <f t="shared" si="11"/>
        <v>6</v>
      </c>
      <c r="K34" s="15">
        <f t="shared" ref="K34:K41" si="14">IF($C7-K$3&gt;35,K7-3,IF($C7-K$3&gt;17,K7-2,IF($C7-K$3&lt;0,K7,K7-1)))</f>
        <v>5</v>
      </c>
      <c r="L34" s="177">
        <f t="shared" si="11"/>
        <v>1</v>
      </c>
      <c r="M34" s="22">
        <f>SUM(D34:L34)</f>
        <v>36</v>
      </c>
      <c r="N34" s="15">
        <f>IF($C7-N$3&gt;35,N7-3,IF($C7-N$3&gt;17,N7-2,IF($C7-N$3&lt;0,N7,N7-1)))</f>
        <v>5</v>
      </c>
      <c r="O34" s="15">
        <f>IF($C7-O$3&gt;35,O7-3,IF($C7-O$3&gt;17,O7-2,IF($C7-O$3&lt;0,O7,O7-1)))</f>
        <v>3</v>
      </c>
      <c r="P34" s="15">
        <f t="shared" ref="P34:V34" si="15">IF($C7-P$3&gt;35,P7-3,IF($C7-P$3&gt;17,P7-2,IF($C7-P$3&lt;0,P7,P7-1)))</f>
        <v>4</v>
      </c>
      <c r="Q34" s="15">
        <f t="shared" si="15"/>
        <v>5</v>
      </c>
      <c r="R34" s="15">
        <f t="shared" si="15"/>
        <v>5</v>
      </c>
      <c r="S34" s="15">
        <f t="shared" si="15"/>
        <v>2</v>
      </c>
      <c r="T34" s="15">
        <f t="shared" si="15"/>
        <v>3</v>
      </c>
      <c r="U34" s="15">
        <f t="shared" si="15"/>
        <v>5</v>
      </c>
      <c r="V34" s="15">
        <f t="shared" si="15"/>
        <v>6</v>
      </c>
      <c r="W34" s="23">
        <f>SUM(N34:V34)</f>
        <v>38</v>
      </c>
      <c r="X34" s="43">
        <f>SUM(W34,M34)</f>
        <v>74</v>
      </c>
    </row>
    <row r="35" spans="1:24" x14ac:dyDescent="0.2">
      <c r="A35" s="17" t="str">
        <f t="shared" si="9"/>
        <v>Tim</v>
      </c>
      <c r="B35" s="18" t="str">
        <f t="shared" si="9"/>
        <v>Bayles</v>
      </c>
      <c r="C35" s="178" t="s">
        <v>7</v>
      </c>
      <c r="D35" s="7">
        <f t="shared" si="10"/>
        <v>6</v>
      </c>
      <c r="E35" s="7">
        <f t="shared" ref="E35:E41" si="16">IF($C8-E$3&gt;35,E8-3,IF($C8-E$3&gt;17,E8-2,IF($C8-E$3&lt;0,E8,E8-1)))</f>
        <v>4</v>
      </c>
      <c r="F35" s="7">
        <f t="shared" si="12"/>
        <v>3</v>
      </c>
      <c r="G35" s="7">
        <f t="shared" ref="G35:H41" si="17">IF($C8-G$3&gt;35,G8-3,IF($C8-G$3&gt;17,G8-2,IF($C8-G$3&lt;0,G8,G8-1)))</f>
        <v>6</v>
      </c>
      <c r="H35" s="7">
        <f t="shared" si="17"/>
        <v>4</v>
      </c>
      <c r="I35" s="7">
        <f t="shared" si="13"/>
        <v>3</v>
      </c>
      <c r="J35" s="7">
        <f t="shared" ref="J35:J41" si="18">IF($C8-J$3&gt;35,J8-3,IF($C8-J$3&gt;17,J8-2,IF($C8-J$3&lt;0,J8,J8-1)))</f>
        <v>6</v>
      </c>
      <c r="K35" s="7">
        <f t="shared" si="14"/>
        <v>5</v>
      </c>
      <c r="L35" s="7">
        <f t="shared" ref="L35:L41" si="19">IF($C8-L$3&gt;35,L8-3,IF($C8-L$3&gt;17,L8-2,IF($C8-L$3&lt;0,L8,L8-1)))</f>
        <v>5</v>
      </c>
      <c r="M35" s="12">
        <f>SUM(D35:L35)</f>
        <v>42</v>
      </c>
      <c r="N35" s="7">
        <f t="shared" ref="N35:V35" si="20">IF($C8-N$3&gt;35,N8-3,IF($C8-N$3&gt;17,N8-2,IF($C8-N$3&lt;0,N8,N8-1)))</f>
        <v>4</v>
      </c>
      <c r="O35" s="7">
        <f t="shared" si="20"/>
        <v>3</v>
      </c>
      <c r="P35" s="7">
        <f t="shared" si="20"/>
        <v>4</v>
      </c>
      <c r="Q35" s="7">
        <f t="shared" si="20"/>
        <v>4</v>
      </c>
      <c r="R35" s="7">
        <f t="shared" si="20"/>
        <v>2</v>
      </c>
      <c r="S35" s="7">
        <f t="shared" si="20"/>
        <v>3</v>
      </c>
      <c r="T35" s="7">
        <f t="shared" si="20"/>
        <v>6</v>
      </c>
      <c r="U35" s="7">
        <f t="shared" si="20"/>
        <v>3</v>
      </c>
      <c r="V35" s="7">
        <f t="shared" si="20"/>
        <v>5</v>
      </c>
      <c r="W35" s="24">
        <f>SUM(N35:V35)</f>
        <v>34</v>
      </c>
      <c r="X35" s="44">
        <f>SUM(W35,M35)</f>
        <v>76</v>
      </c>
    </row>
    <row r="36" spans="1:24" x14ac:dyDescent="0.2">
      <c r="A36" s="17" t="str">
        <f t="shared" si="9"/>
        <v>Connie</v>
      </c>
      <c r="B36" s="18" t="str">
        <f t="shared" si="9"/>
        <v>Black</v>
      </c>
      <c r="C36" s="178" t="s">
        <v>7</v>
      </c>
      <c r="D36" s="7">
        <f t="shared" si="10"/>
        <v>3</v>
      </c>
      <c r="E36" s="7">
        <f t="shared" si="16"/>
        <v>5</v>
      </c>
      <c r="F36" s="7">
        <f t="shared" si="12"/>
        <v>5</v>
      </c>
      <c r="G36" s="7">
        <f t="shared" si="17"/>
        <v>5</v>
      </c>
      <c r="H36" s="7">
        <f t="shared" si="17"/>
        <v>7</v>
      </c>
      <c r="I36" s="7">
        <f t="shared" si="13"/>
        <v>4</v>
      </c>
      <c r="J36" s="7">
        <f t="shared" si="18"/>
        <v>5</v>
      </c>
      <c r="K36" s="7">
        <f t="shared" si="14"/>
        <v>5</v>
      </c>
      <c r="L36" s="7">
        <f t="shared" si="19"/>
        <v>3</v>
      </c>
      <c r="M36" s="12">
        <f>SUM(D36:L36)</f>
        <v>42</v>
      </c>
      <c r="N36" s="7">
        <f t="shared" ref="N36:V36" si="21">IF($C9-N$3&gt;35,N9-3,IF($C9-N$3&gt;17,N9-2,IF($C9-N$3&lt;0,N9,N9-1)))</f>
        <v>5</v>
      </c>
      <c r="O36" s="7">
        <f t="shared" si="21"/>
        <v>4</v>
      </c>
      <c r="P36" s="7">
        <f t="shared" si="21"/>
        <v>4</v>
      </c>
      <c r="Q36" s="7">
        <f t="shared" si="21"/>
        <v>5</v>
      </c>
      <c r="R36" s="7">
        <f t="shared" si="21"/>
        <v>4</v>
      </c>
      <c r="S36" s="7">
        <f t="shared" si="21"/>
        <v>3</v>
      </c>
      <c r="T36" s="7">
        <f t="shared" si="21"/>
        <v>5</v>
      </c>
      <c r="U36" s="7">
        <f t="shared" si="21"/>
        <v>6</v>
      </c>
      <c r="V36" s="7">
        <f t="shared" si="21"/>
        <v>7</v>
      </c>
      <c r="W36" s="24">
        <f>SUM(N36:V36)</f>
        <v>43</v>
      </c>
      <c r="X36" s="44">
        <f>SUM(W36,M36)</f>
        <v>85</v>
      </c>
    </row>
    <row r="37" spans="1:24" x14ac:dyDescent="0.2">
      <c r="A37" s="17" t="str">
        <f t="shared" si="9"/>
        <v xml:space="preserve">Pat </v>
      </c>
      <c r="B37" s="18" t="str">
        <f t="shared" si="9"/>
        <v>Buckley</v>
      </c>
      <c r="C37" s="178" t="s">
        <v>7</v>
      </c>
      <c r="D37" s="7">
        <f t="shared" si="10"/>
        <v>4</v>
      </c>
      <c r="E37" s="7">
        <f t="shared" si="16"/>
        <v>6</v>
      </c>
      <c r="F37" s="7">
        <f t="shared" si="12"/>
        <v>4</v>
      </c>
      <c r="G37" s="7">
        <f t="shared" si="17"/>
        <v>3</v>
      </c>
      <c r="H37" s="7">
        <f t="shared" si="17"/>
        <v>6</v>
      </c>
      <c r="I37" s="7">
        <f t="shared" si="13"/>
        <v>4</v>
      </c>
      <c r="J37" s="7">
        <f t="shared" si="18"/>
        <v>5</v>
      </c>
      <c r="K37" s="7">
        <f t="shared" si="14"/>
        <v>5</v>
      </c>
      <c r="L37" s="7">
        <f t="shared" si="19"/>
        <v>3</v>
      </c>
      <c r="M37" s="12">
        <f t="shared" ref="M37:M56" si="22">SUM(D37:L37)</f>
        <v>40</v>
      </c>
      <c r="N37" s="7">
        <f t="shared" ref="N37:V37" si="23">IF($C10-N$3&gt;35,N10-3,IF($C10-N$3&gt;17,N10-2,IF($C10-N$3&lt;0,N10,N10-1)))</f>
        <v>5</v>
      </c>
      <c r="O37" s="7">
        <f t="shared" si="23"/>
        <v>2</v>
      </c>
      <c r="P37" s="7">
        <f t="shared" si="23"/>
        <v>4</v>
      </c>
      <c r="Q37" s="7">
        <f t="shared" si="23"/>
        <v>4</v>
      </c>
      <c r="R37" s="7">
        <f t="shared" si="23"/>
        <v>6</v>
      </c>
      <c r="S37" s="7">
        <f t="shared" si="23"/>
        <v>4</v>
      </c>
      <c r="T37" s="7">
        <f t="shared" si="23"/>
        <v>4</v>
      </c>
      <c r="U37" s="7">
        <f t="shared" si="23"/>
        <v>5</v>
      </c>
      <c r="V37" s="7">
        <f t="shared" si="23"/>
        <v>6</v>
      </c>
      <c r="W37" s="24">
        <f t="shared" ref="W37:W56" si="24">SUM(N37:V37)</f>
        <v>40</v>
      </c>
      <c r="X37" s="44">
        <f t="shared" ref="X37:X56" si="25">SUM(W37,M37)</f>
        <v>80</v>
      </c>
    </row>
    <row r="38" spans="1:24" x14ac:dyDescent="0.2">
      <c r="A38" s="17" t="str">
        <f t="shared" si="9"/>
        <v>David</v>
      </c>
      <c r="B38" s="18" t="str">
        <f t="shared" si="9"/>
        <v>Bunker</v>
      </c>
      <c r="C38" s="178" t="s">
        <v>7</v>
      </c>
      <c r="D38" s="7">
        <f t="shared" si="10"/>
        <v>5</v>
      </c>
      <c r="E38" s="7">
        <f t="shared" si="16"/>
        <v>4</v>
      </c>
      <c r="F38" s="7">
        <f t="shared" si="12"/>
        <v>4</v>
      </c>
      <c r="G38" s="7">
        <f t="shared" si="17"/>
        <v>3</v>
      </c>
      <c r="H38" s="7">
        <f t="shared" si="17"/>
        <v>3</v>
      </c>
      <c r="I38" s="7">
        <f t="shared" si="13"/>
        <v>5</v>
      </c>
      <c r="J38" s="7">
        <f t="shared" si="18"/>
        <v>6</v>
      </c>
      <c r="K38" s="7">
        <f t="shared" si="14"/>
        <v>5</v>
      </c>
      <c r="L38" s="7">
        <f t="shared" si="19"/>
        <v>2</v>
      </c>
      <c r="M38" s="12">
        <f t="shared" si="22"/>
        <v>37</v>
      </c>
      <c r="N38" s="7">
        <f t="shared" ref="N38:V38" si="26">IF($C11-N$3&gt;35,N11-3,IF($C11-N$3&gt;17,N11-2,IF($C11-N$3&lt;0,N11,N11-1)))</f>
        <v>5</v>
      </c>
      <c r="O38" s="7">
        <f t="shared" si="26"/>
        <v>4</v>
      </c>
      <c r="P38" s="7">
        <f t="shared" si="26"/>
        <v>3</v>
      </c>
      <c r="Q38" s="7">
        <f t="shared" si="26"/>
        <v>4</v>
      </c>
      <c r="R38" s="7">
        <f t="shared" si="26"/>
        <v>4</v>
      </c>
      <c r="S38" s="7">
        <f t="shared" si="26"/>
        <v>2</v>
      </c>
      <c r="T38" s="7">
        <f t="shared" si="26"/>
        <v>3</v>
      </c>
      <c r="U38" s="7">
        <f t="shared" si="26"/>
        <v>4</v>
      </c>
      <c r="V38" s="7">
        <f t="shared" si="26"/>
        <v>3</v>
      </c>
      <c r="W38" s="24">
        <f t="shared" si="24"/>
        <v>32</v>
      </c>
      <c r="X38" s="44">
        <f t="shared" si="25"/>
        <v>69</v>
      </c>
    </row>
    <row r="39" spans="1:24" x14ac:dyDescent="0.2">
      <c r="A39" s="17" t="str">
        <f t="shared" si="9"/>
        <v>Omel</v>
      </c>
      <c r="B39" s="18" t="str">
        <f t="shared" si="9"/>
        <v>Cardenas</v>
      </c>
      <c r="C39" s="178" t="s">
        <v>7</v>
      </c>
      <c r="D39" s="7">
        <f t="shared" si="10"/>
        <v>3</v>
      </c>
      <c r="E39" s="7">
        <f t="shared" si="16"/>
        <v>4</v>
      </c>
      <c r="F39" s="7">
        <f t="shared" si="12"/>
        <v>5</v>
      </c>
      <c r="G39" s="7">
        <f t="shared" si="17"/>
        <v>4</v>
      </c>
      <c r="H39" s="7">
        <f t="shared" si="17"/>
        <v>5</v>
      </c>
      <c r="I39" s="7">
        <f t="shared" si="13"/>
        <v>4</v>
      </c>
      <c r="J39" s="7">
        <f t="shared" si="18"/>
        <v>3</v>
      </c>
      <c r="K39" s="7">
        <f t="shared" si="14"/>
        <v>4</v>
      </c>
      <c r="L39" s="7">
        <f t="shared" si="19"/>
        <v>5</v>
      </c>
      <c r="M39" s="12">
        <f t="shared" si="22"/>
        <v>37</v>
      </c>
      <c r="N39" s="7">
        <f t="shared" ref="N39:V39" si="27">IF($C12-N$3&gt;35,N12-3,IF($C12-N$3&gt;17,N12-2,IF($C12-N$3&lt;0,N12,N12-1)))</f>
        <v>6</v>
      </c>
      <c r="O39" s="7">
        <f t="shared" si="27"/>
        <v>2</v>
      </c>
      <c r="P39" s="7">
        <f t="shared" si="27"/>
        <v>4</v>
      </c>
      <c r="Q39" s="7">
        <f t="shared" si="27"/>
        <v>4</v>
      </c>
      <c r="R39" s="7">
        <f t="shared" si="27"/>
        <v>6</v>
      </c>
      <c r="S39" s="7">
        <f t="shared" si="27"/>
        <v>1</v>
      </c>
      <c r="T39" s="7">
        <f t="shared" si="27"/>
        <v>4</v>
      </c>
      <c r="U39" s="7">
        <f t="shared" si="27"/>
        <v>5</v>
      </c>
      <c r="V39" s="7">
        <f t="shared" si="27"/>
        <v>7</v>
      </c>
      <c r="W39" s="24">
        <f t="shared" si="24"/>
        <v>39</v>
      </c>
      <c r="X39" s="44">
        <f t="shared" si="25"/>
        <v>76</v>
      </c>
    </row>
    <row r="40" spans="1:24" x14ac:dyDescent="0.2">
      <c r="A40" s="17" t="str">
        <f t="shared" si="9"/>
        <v>Jason</v>
      </c>
      <c r="B40" s="18" t="str">
        <f t="shared" si="9"/>
        <v>Carmack</v>
      </c>
      <c r="C40" s="178" t="s">
        <v>7</v>
      </c>
      <c r="D40" s="7">
        <f t="shared" si="10"/>
        <v>3</v>
      </c>
      <c r="E40" s="7">
        <f t="shared" si="16"/>
        <v>3</v>
      </c>
      <c r="F40" s="7">
        <f t="shared" si="12"/>
        <v>5</v>
      </c>
      <c r="G40" s="7">
        <f t="shared" si="17"/>
        <v>4</v>
      </c>
      <c r="H40" s="7">
        <f t="shared" si="17"/>
        <v>4</v>
      </c>
      <c r="I40" s="7">
        <f t="shared" si="13"/>
        <v>4</v>
      </c>
      <c r="J40" s="7">
        <f t="shared" si="18"/>
        <v>5</v>
      </c>
      <c r="K40" s="7">
        <f t="shared" si="14"/>
        <v>4</v>
      </c>
      <c r="L40" s="7">
        <f t="shared" si="19"/>
        <v>2</v>
      </c>
      <c r="M40" s="12">
        <f t="shared" si="22"/>
        <v>34</v>
      </c>
      <c r="N40" s="7">
        <f t="shared" ref="N40:V41" si="28">IF($C13-N$3&gt;35,N13-3,IF($C13-N$3&gt;17,N13-2,IF($C13-N$3&lt;0,N13,N13-1)))</f>
        <v>4</v>
      </c>
      <c r="O40" s="7">
        <f t="shared" si="28"/>
        <v>3</v>
      </c>
      <c r="P40" s="7">
        <f t="shared" si="28"/>
        <v>4</v>
      </c>
      <c r="Q40" s="7">
        <f t="shared" si="28"/>
        <v>4</v>
      </c>
      <c r="R40" s="7">
        <f t="shared" si="28"/>
        <v>5</v>
      </c>
      <c r="S40" s="7">
        <f t="shared" si="28"/>
        <v>2</v>
      </c>
      <c r="T40" s="7">
        <f t="shared" si="28"/>
        <v>3</v>
      </c>
      <c r="U40" s="7">
        <f t="shared" si="28"/>
        <v>5</v>
      </c>
      <c r="V40" s="7">
        <f t="shared" si="28"/>
        <v>8</v>
      </c>
      <c r="W40" s="24">
        <f t="shared" si="24"/>
        <v>38</v>
      </c>
      <c r="X40" s="44">
        <f t="shared" si="25"/>
        <v>72</v>
      </c>
    </row>
    <row r="41" spans="1:24" x14ac:dyDescent="0.2">
      <c r="A41" s="17" t="str">
        <f t="shared" si="9"/>
        <v>Frank</v>
      </c>
      <c r="B41" s="18" t="str">
        <f t="shared" si="9"/>
        <v>Carriere</v>
      </c>
      <c r="C41" s="178" t="s">
        <v>7</v>
      </c>
      <c r="D41" s="7">
        <f t="shared" si="10"/>
        <v>4</v>
      </c>
      <c r="E41" s="7">
        <f t="shared" si="16"/>
        <v>3</v>
      </c>
      <c r="F41" s="7">
        <f t="shared" si="12"/>
        <v>6</v>
      </c>
      <c r="G41" s="7">
        <f t="shared" si="17"/>
        <v>4</v>
      </c>
      <c r="H41" s="7">
        <f t="shared" si="17"/>
        <v>4</v>
      </c>
      <c r="I41" s="7">
        <f t="shared" si="13"/>
        <v>3</v>
      </c>
      <c r="J41" s="7">
        <f t="shared" si="18"/>
        <v>5</v>
      </c>
      <c r="K41" s="7">
        <f t="shared" si="14"/>
        <v>4</v>
      </c>
      <c r="L41" s="7">
        <f t="shared" si="19"/>
        <v>6</v>
      </c>
      <c r="M41" s="12">
        <f>SUM(D41:L41)</f>
        <v>39</v>
      </c>
      <c r="N41" s="7">
        <f t="shared" si="28"/>
        <v>3</v>
      </c>
      <c r="O41" s="7">
        <f t="shared" si="28"/>
        <v>3</v>
      </c>
      <c r="P41" s="7">
        <f t="shared" si="28"/>
        <v>3</v>
      </c>
      <c r="Q41" s="7">
        <f t="shared" si="28"/>
        <v>5</v>
      </c>
      <c r="R41" s="7">
        <f t="shared" si="28"/>
        <v>4</v>
      </c>
      <c r="S41" s="7">
        <f t="shared" si="28"/>
        <v>4</v>
      </c>
      <c r="T41" s="7">
        <f t="shared" si="28"/>
        <v>3</v>
      </c>
      <c r="U41" s="7">
        <f t="shared" si="28"/>
        <v>4</v>
      </c>
      <c r="V41" s="7">
        <f t="shared" si="28"/>
        <v>5</v>
      </c>
      <c r="W41" s="24">
        <f>SUM(N41:V41)</f>
        <v>34</v>
      </c>
      <c r="X41" s="44">
        <f>SUM(W41,M41)</f>
        <v>73</v>
      </c>
    </row>
    <row r="42" spans="1:24" x14ac:dyDescent="0.2">
      <c r="A42" s="17" t="str">
        <f t="shared" ref="A42:B59" si="29">A15</f>
        <v xml:space="preserve">Jim </v>
      </c>
      <c r="B42" s="18" t="str">
        <f t="shared" si="29"/>
        <v>Coffey</v>
      </c>
      <c r="C42" s="178" t="s">
        <v>7</v>
      </c>
      <c r="D42" s="7">
        <f t="shared" ref="D42:D56" si="30">IF($C15-D$3&gt;35,D15-3,IF($C15-D$3&gt;17,D15-2,IF($C15-D$3&lt;0,D15,D15-1)))</f>
        <v>7</v>
      </c>
      <c r="E42" s="7">
        <f t="shared" ref="E42:E56" si="31">IF($C15-E$3&gt;35,E15-3,IF($C15-E$3&gt;17,E15-2,IF($C15-E$3&lt;0,E15,E15-1)))</f>
        <v>6</v>
      </c>
      <c r="F42" s="7">
        <f t="shared" ref="F42:F56" si="32">IF($C15-F$3&gt;35,F15-3,IF($C15-F$3&gt;17,F15-2,IF($C15-F$3&lt;0,F15,F15-1)))</f>
        <v>4</v>
      </c>
      <c r="G42" s="7">
        <f t="shared" ref="G42:H56" si="33">IF($C15-G$3&gt;35,G15-3,IF($C15-G$3&gt;17,G15-2,IF($C15-G$3&lt;0,G15,G15-1)))</f>
        <v>3</v>
      </c>
      <c r="H42" s="7">
        <f t="shared" si="33"/>
        <v>2</v>
      </c>
      <c r="I42" s="7">
        <f t="shared" ref="I42:I56" si="34">IF($C15-I$3&gt;35,I15-3,IF($C15-I$3&gt;17,I15-2,IF($C15-I$3&lt;0,I15,I15-1)))</f>
        <v>5</v>
      </c>
      <c r="J42" s="7">
        <f t="shared" ref="J42:J56" si="35">IF($C15-J$3&gt;35,J15-3,IF($C15-J$3&gt;17,J15-2,IF($C15-J$3&lt;0,J15,J15-1)))</f>
        <v>5</v>
      </c>
      <c r="K42" s="7">
        <f t="shared" ref="K42:K56" si="36">IF($C15-K$3&gt;35,K15-3,IF($C15-K$3&gt;17,K15-2,IF($C15-K$3&lt;0,K15,K15-1)))</f>
        <v>5</v>
      </c>
      <c r="L42" s="7">
        <f t="shared" ref="L42:L56" si="37">IF($C15-L$3&gt;35,L15-3,IF($C15-L$3&gt;17,L15-2,IF($C15-L$3&lt;0,L15,L15-1)))</f>
        <v>1</v>
      </c>
      <c r="M42" s="12">
        <f t="shared" si="22"/>
        <v>38</v>
      </c>
      <c r="N42" s="7">
        <f t="shared" ref="N42:V42" si="38">IF($C15-N$3&gt;35,N15-3,IF($C15-N$3&gt;17,N15-2,IF($C15-N$3&lt;0,N15,N15-1)))</f>
        <v>4</v>
      </c>
      <c r="O42" s="7">
        <f t="shared" si="38"/>
        <v>4</v>
      </c>
      <c r="P42" s="7">
        <f t="shared" si="38"/>
        <v>4</v>
      </c>
      <c r="Q42" s="7">
        <f t="shared" si="38"/>
        <v>6</v>
      </c>
      <c r="R42" s="7">
        <f t="shared" si="38"/>
        <v>5</v>
      </c>
      <c r="S42" s="7">
        <f t="shared" si="38"/>
        <v>3</v>
      </c>
      <c r="T42" s="7">
        <f t="shared" si="38"/>
        <v>3</v>
      </c>
      <c r="U42" s="7">
        <f t="shared" si="38"/>
        <v>6</v>
      </c>
      <c r="V42" s="7">
        <f t="shared" si="38"/>
        <v>6</v>
      </c>
      <c r="W42" s="24">
        <f t="shared" si="24"/>
        <v>41</v>
      </c>
      <c r="X42" s="44">
        <f t="shared" si="25"/>
        <v>79</v>
      </c>
    </row>
    <row r="43" spans="1:24" x14ac:dyDescent="0.2">
      <c r="A43" s="17" t="str">
        <f t="shared" si="29"/>
        <v>Tom</v>
      </c>
      <c r="B43" s="18" t="str">
        <f t="shared" si="29"/>
        <v>Dransfield</v>
      </c>
      <c r="C43" s="178" t="s">
        <v>7</v>
      </c>
      <c r="D43" s="7">
        <f t="shared" si="30"/>
        <v>4</v>
      </c>
      <c r="E43" s="7">
        <f t="shared" si="31"/>
        <v>4</v>
      </c>
      <c r="F43" s="7">
        <f t="shared" si="32"/>
        <v>5</v>
      </c>
      <c r="G43" s="7">
        <f t="shared" si="33"/>
        <v>3</v>
      </c>
      <c r="H43" s="7">
        <f t="shared" si="33"/>
        <v>4</v>
      </c>
      <c r="I43" s="7">
        <f t="shared" si="34"/>
        <v>4</v>
      </c>
      <c r="J43" s="7">
        <f t="shared" si="35"/>
        <v>4</v>
      </c>
      <c r="K43" s="7">
        <f t="shared" si="36"/>
        <v>5</v>
      </c>
      <c r="L43" s="7">
        <f t="shared" si="37"/>
        <v>4</v>
      </c>
      <c r="M43" s="12">
        <f t="shared" si="22"/>
        <v>37</v>
      </c>
      <c r="N43" s="7">
        <f t="shared" ref="N43:V43" si="39">IF($C16-N$3&gt;35,N16-3,IF($C16-N$3&gt;17,N16-2,IF($C16-N$3&lt;0,N16,N16-1)))</f>
        <v>4</v>
      </c>
      <c r="O43" s="7">
        <f t="shared" si="39"/>
        <v>5</v>
      </c>
      <c r="P43" s="7">
        <f t="shared" si="39"/>
        <v>3</v>
      </c>
      <c r="Q43" s="7">
        <f t="shared" si="39"/>
        <v>5</v>
      </c>
      <c r="R43" s="7">
        <f t="shared" si="39"/>
        <v>4</v>
      </c>
      <c r="S43" s="7">
        <f t="shared" si="39"/>
        <v>2</v>
      </c>
      <c r="T43" s="7">
        <f t="shared" si="39"/>
        <v>5</v>
      </c>
      <c r="U43" s="7">
        <f t="shared" si="39"/>
        <v>4</v>
      </c>
      <c r="V43" s="7">
        <f t="shared" si="39"/>
        <v>5</v>
      </c>
      <c r="W43" s="24">
        <f t="shared" si="24"/>
        <v>37</v>
      </c>
      <c r="X43" s="44">
        <f t="shared" si="25"/>
        <v>74</v>
      </c>
    </row>
    <row r="44" spans="1:24" x14ac:dyDescent="0.2">
      <c r="A44" s="17" t="str">
        <f t="shared" si="29"/>
        <v>Gary</v>
      </c>
      <c r="B44" s="18" t="str">
        <f t="shared" si="29"/>
        <v>Frick</v>
      </c>
      <c r="C44" s="178" t="s">
        <v>7</v>
      </c>
      <c r="D44" s="7">
        <f t="shared" si="30"/>
        <v>6</v>
      </c>
      <c r="E44" s="7">
        <f t="shared" si="31"/>
        <v>4</v>
      </c>
      <c r="F44" s="7">
        <f t="shared" si="32"/>
        <v>4</v>
      </c>
      <c r="G44" s="7">
        <f t="shared" si="33"/>
        <v>3</v>
      </c>
      <c r="H44" s="7">
        <f t="shared" si="33"/>
        <v>4</v>
      </c>
      <c r="I44" s="7">
        <f t="shared" si="34"/>
        <v>4</v>
      </c>
      <c r="J44" s="7">
        <f t="shared" si="35"/>
        <v>4</v>
      </c>
      <c r="K44" s="7">
        <f t="shared" si="36"/>
        <v>4</v>
      </c>
      <c r="L44" s="7">
        <f t="shared" si="37"/>
        <v>2</v>
      </c>
      <c r="M44" s="12">
        <f t="shared" si="22"/>
        <v>35</v>
      </c>
      <c r="N44" s="7">
        <f t="shared" ref="N44:V44" si="40">IF($C17-N$3&gt;35,N17-3,IF($C17-N$3&gt;17,N17-2,IF($C17-N$3&lt;0,N17,N17-1)))</f>
        <v>4</v>
      </c>
      <c r="O44" s="7">
        <f t="shared" si="40"/>
        <v>3</v>
      </c>
      <c r="P44" s="7">
        <f t="shared" si="40"/>
        <v>5</v>
      </c>
      <c r="Q44" s="7">
        <f t="shared" si="40"/>
        <v>8</v>
      </c>
      <c r="R44" s="7">
        <f t="shared" si="40"/>
        <v>4</v>
      </c>
      <c r="S44" s="7">
        <f t="shared" si="40"/>
        <v>3</v>
      </c>
      <c r="T44" s="7">
        <f t="shared" si="40"/>
        <v>4</v>
      </c>
      <c r="U44" s="7">
        <f t="shared" si="40"/>
        <v>4</v>
      </c>
      <c r="V44" s="7">
        <f t="shared" si="40"/>
        <v>4</v>
      </c>
      <c r="W44" s="24">
        <f t="shared" si="24"/>
        <v>39</v>
      </c>
      <c r="X44" s="44">
        <f t="shared" si="25"/>
        <v>74</v>
      </c>
    </row>
    <row r="45" spans="1:24" x14ac:dyDescent="0.2">
      <c r="A45" s="17" t="str">
        <f t="shared" si="29"/>
        <v>Robert</v>
      </c>
      <c r="B45" s="18" t="str">
        <f t="shared" si="29"/>
        <v>Guthrie</v>
      </c>
      <c r="C45" s="178" t="s">
        <v>7</v>
      </c>
      <c r="D45" s="7">
        <f t="shared" si="30"/>
        <v>5</v>
      </c>
      <c r="E45" s="7">
        <f t="shared" si="31"/>
        <v>5</v>
      </c>
      <c r="F45" s="7">
        <f t="shared" si="32"/>
        <v>5</v>
      </c>
      <c r="G45" s="7">
        <f t="shared" si="33"/>
        <v>3</v>
      </c>
      <c r="H45" s="7">
        <f t="shared" si="33"/>
        <v>3</v>
      </c>
      <c r="I45" s="7">
        <f t="shared" si="34"/>
        <v>4</v>
      </c>
      <c r="J45" s="7">
        <f t="shared" si="35"/>
        <v>8</v>
      </c>
      <c r="K45" s="7">
        <f t="shared" si="36"/>
        <v>4</v>
      </c>
      <c r="L45" s="7">
        <f t="shared" si="37"/>
        <v>4</v>
      </c>
      <c r="M45" s="12">
        <f t="shared" si="22"/>
        <v>41</v>
      </c>
      <c r="N45" s="7">
        <f t="shared" ref="N45:V45" si="41">IF($C18-N$3&gt;35,N18-3,IF($C18-N$3&gt;17,N18-2,IF($C18-N$3&lt;0,N18,N18-1)))</f>
        <v>5</v>
      </c>
      <c r="O45" s="7">
        <f t="shared" si="41"/>
        <v>5</v>
      </c>
      <c r="P45" s="7">
        <f t="shared" si="41"/>
        <v>4</v>
      </c>
      <c r="Q45" s="7">
        <f t="shared" si="41"/>
        <v>7</v>
      </c>
      <c r="R45" s="7">
        <f t="shared" si="41"/>
        <v>5</v>
      </c>
      <c r="S45" s="7">
        <f t="shared" si="41"/>
        <v>2</v>
      </c>
      <c r="T45" s="7">
        <f t="shared" si="41"/>
        <v>4</v>
      </c>
      <c r="U45" s="7">
        <f t="shared" si="41"/>
        <v>3</v>
      </c>
      <c r="V45" s="7">
        <f t="shared" si="41"/>
        <v>6</v>
      </c>
      <c r="W45" s="24">
        <f t="shared" si="24"/>
        <v>41</v>
      </c>
      <c r="X45" s="44">
        <f t="shared" si="25"/>
        <v>82</v>
      </c>
    </row>
    <row r="46" spans="1:24" x14ac:dyDescent="0.2">
      <c r="A46" s="17" t="str">
        <f t="shared" si="29"/>
        <v>Shannon</v>
      </c>
      <c r="B46" s="18" t="str">
        <f t="shared" si="29"/>
        <v>Hill</v>
      </c>
      <c r="C46" s="178" t="s">
        <v>7</v>
      </c>
      <c r="D46" s="7">
        <f t="shared" si="30"/>
        <v>4</v>
      </c>
      <c r="E46" s="7">
        <f t="shared" si="31"/>
        <v>4</v>
      </c>
      <c r="F46" s="7">
        <f t="shared" si="32"/>
        <v>6</v>
      </c>
      <c r="G46" s="7">
        <f t="shared" si="33"/>
        <v>3</v>
      </c>
      <c r="H46" s="7">
        <f t="shared" si="33"/>
        <v>5</v>
      </c>
      <c r="I46" s="7">
        <f t="shared" si="34"/>
        <v>4</v>
      </c>
      <c r="J46" s="7">
        <f t="shared" si="35"/>
        <v>5</v>
      </c>
      <c r="K46" s="7">
        <f t="shared" si="36"/>
        <v>5</v>
      </c>
      <c r="L46" s="7">
        <f t="shared" si="37"/>
        <v>3</v>
      </c>
      <c r="M46" s="12">
        <f t="shared" si="22"/>
        <v>39</v>
      </c>
      <c r="N46" s="7">
        <f t="shared" ref="N46:V46" si="42">IF($C19-N$3&gt;35,N19-3,IF($C19-N$3&gt;17,N19-2,IF($C19-N$3&lt;0,N19,N19-1)))</f>
        <v>4</v>
      </c>
      <c r="O46" s="7">
        <f t="shared" si="42"/>
        <v>6</v>
      </c>
      <c r="P46" s="7">
        <f t="shared" si="42"/>
        <v>6</v>
      </c>
      <c r="Q46" s="7">
        <f t="shared" si="42"/>
        <v>5</v>
      </c>
      <c r="R46" s="7">
        <f t="shared" si="42"/>
        <v>5</v>
      </c>
      <c r="S46" s="7">
        <f t="shared" si="42"/>
        <v>3</v>
      </c>
      <c r="T46" s="7">
        <f t="shared" si="42"/>
        <v>6</v>
      </c>
      <c r="U46" s="7">
        <f t="shared" si="42"/>
        <v>3</v>
      </c>
      <c r="V46" s="7">
        <f t="shared" si="42"/>
        <v>5</v>
      </c>
      <c r="W46" s="24">
        <f t="shared" si="24"/>
        <v>43</v>
      </c>
      <c r="X46" s="44">
        <f t="shared" si="25"/>
        <v>82</v>
      </c>
    </row>
    <row r="47" spans="1:24" x14ac:dyDescent="0.2">
      <c r="A47" s="17" t="str">
        <f t="shared" si="29"/>
        <v>Bob</v>
      </c>
      <c r="B47" s="18" t="str">
        <f t="shared" si="29"/>
        <v>Langley</v>
      </c>
      <c r="C47" s="178" t="s">
        <v>7</v>
      </c>
      <c r="D47" s="7">
        <f t="shared" si="30"/>
        <v>4</v>
      </c>
      <c r="E47" s="7">
        <f t="shared" si="31"/>
        <v>5</v>
      </c>
      <c r="F47" s="7">
        <f t="shared" si="32"/>
        <v>3</v>
      </c>
      <c r="G47" s="7">
        <f t="shared" si="33"/>
        <v>4</v>
      </c>
      <c r="H47" s="7">
        <f t="shared" si="33"/>
        <v>2</v>
      </c>
      <c r="I47" s="7">
        <f t="shared" si="34"/>
        <v>5</v>
      </c>
      <c r="J47" s="7">
        <f t="shared" si="35"/>
        <v>4</v>
      </c>
      <c r="K47" s="7">
        <f t="shared" si="36"/>
        <v>4</v>
      </c>
      <c r="L47" s="7">
        <f t="shared" si="37"/>
        <v>2</v>
      </c>
      <c r="M47" s="12">
        <f t="shared" si="22"/>
        <v>33</v>
      </c>
      <c r="N47" s="7">
        <f t="shared" ref="N47:V47" si="43">IF($C20-N$3&gt;35,N20-3,IF($C20-N$3&gt;17,N20-2,IF($C20-N$3&lt;0,N20,N20-1)))</f>
        <v>5</v>
      </c>
      <c r="O47" s="7">
        <f t="shared" si="43"/>
        <v>3</v>
      </c>
      <c r="P47" s="7">
        <f t="shared" si="43"/>
        <v>6</v>
      </c>
      <c r="Q47" s="7">
        <f t="shared" si="43"/>
        <v>5</v>
      </c>
      <c r="R47" s="7">
        <f t="shared" si="43"/>
        <v>4</v>
      </c>
      <c r="S47" s="7">
        <f t="shared" si="43"/>
        <v>3</v>
      </c>
      <c r="T47" s="7">
        <f t="shared" si="43"/>
        <v>4</v>
      </c>
      <c r="U47" s="7">
        <f t="shared" si="43"/>
        <v>4</v>
      </c>
      <c r="V47" s="7">
        <f t="shared" si="43"/>
        <v>4</v>
      </c>
      <c r="W47" s="24">
        <f t="shared" si="24"/>
        <v>38</v>
      </c>
      <c r="X47" s="44">
        <f t="shared" si="25"/>
        <v>71</v>
      </c>
    </row>
    <row r="48" spans="1:24" x14ac:dyDescent="0.2">
      <c r="A48" s="17" t="str">
        <f t="shared" si="29"/>
        <v>Eric</v>
      </c>
      <c r="B48" s="18" t="str">
        <f t="shared" si="29"/>
        <v>Larson</v>
      </c>
      <c r="C48" s="178" t="s">
        <v>7</v>
      </c>
      <c r="D48" s="7">
        <f t="shared" si="30"/>
        <v>5</v>
      </c>
      <c r="E48" s="7">
        <f t="shared" si="31"/>
        <v>3</v>
      </c>
      <c r="F48" s="7">
        <f t="shared" si="32"/>
        <v>5</v>
      </c>
      <c r="G48" s="7">
        <f t="shared" si="33"/>
        <v>1</v>
      </c>
      <c r="H48" s="7">
        <f t="shared" si="33"/>
        <v>6</v>
      </c>
      <c r="I48" s="7">
        <f t="shared" si="34"/>
        <v>2</v>
      </c>
      <c r="J48" s="7">
        <f t="shared" si="35"/>
        <v>6</v>
      </c>
      <c r="K48" s="7">
        <f t="shared" si="36"/>
        <v>4</v>
      </c>
      <c r="L48" s="7">
        <f t="shared" si="37"/>
        <v>3</v>
      </c>
      <c r="M48" s="12">
        <f t="shared" si="22"/>
        <v>35</v>
      </c>
      <c r="N48" s="7">
        <f t="shared" ref="N48:V48" si="44">IF($C21-N$3&gt;35,N21-3,IF($C21-N$3&gt;17,N21-2,IF($C21-N$3&lt;0,N21,N21-1)))</f>
        <v>6</v>
      </c>
      <c r="O48" s="7">
        <f t="shared" si="44"/>
        <v>3</v>
      </c>
      <c r="P48" s="7">
        <f t="shared" si="44"/>
        <v>4</v>
      </c>
      <c r="Q48" s="7">
        <f t="shared" si="44"/>
        <v>4</v>
      </c>
      <c r="R48" s="7">
        <f t="shared" si="44"/>
        <v>4</v>
      </c>
      <c r="S48" s="7">
        <f t="shared" si="44"/>
        <v>2</v>
      </c>
      <c r="T48" s="7">
        <f t="shared" si="44"/>
        <v>6</v>
      </c>
      <c r="U48" s="7">
        <f t="shared" si="44"/>
        <v>4</v>
      </c>
      <c r="V48" s="7">
        <f t="shared" si="44"/>
        <v>6</v>
      </c>
      <c r="W48" s="24">
        <f t="shared" si="24"/>
        <v>39</v>
      </c>
      <c r="X48" s="44">
        <f t="shared" si="25"/>
        <v>74</v>
      </c>
    </row>
    <row r="49" spans="1:25" x14ac:dyDescent="0.2">
      <c r="A49" s="17" t="str">
        <f t="shared" si="29"/>
        <v xml:space="preserve">Rick </v>
      </c>
      <c r="B49" s="18" t="str">
        <f t="shared" si="29"/>
        <v>McFarland</v>
      </c>
      <c r="C49" s="178" t="s">
        <v>7</v>
      </c>
      <c r="D49" s="7">
        <f t="shared" si="30"/>
        <v>3</v>
      </c>
      <c r="E49" s="7">
        <f t="shared" si="31"/>
        <v>3</v>
      </c>
      <c r="F49" s="7">
        <f t="shared" si="32"/>
        <v>6</v>
      </c>
      <c r="G49" s="7">
        <f t="shared" si="33"/>
        <v>4</v>
      </c>
      <c r="H49" s="7">
        <f t="shared" si="33"/>
        <v>3</v>
      </c>
      <c r="I49" s="7">
        <f t="shared" si="34"/>
        <v>2</v>
      </c>
      <c r="J49" s="7">
        <f t="shared" si="35"/>
        <v>5</v>
      </c>
      <c r="K49" s="7">
        <f t="shared" si="36"/>
        <v>5</v>
      </c>
      <c r="L49" s="7">
        <f t="shared" si="37"/>
        <v>3</v>
      </c>
      <c r="M49" s="12">
        <f t="shared" si="22"/>
        <v>34</v>
      </c>
      <c r="N49" s="7">
        <f t="shared" ref="N49:V49" si="45">IF($C22-N$3&gt;35,N22-3,IF($C22-N$3&gt;17,N22-2,IF($C22-N$3&lt;0,N22,N22-1)))</f>
        <v>3</v>
      </c>
      <c r="O49" s="7">
        <f t="shared" si="45"/>
        <v>3</v>
      </c>
      <c r="P49" s="7">
        <f t="shared" si="45"/>
        <v>4</v>
      </c>
      <c r="Q49" s="7">
        <f t="shared" si="45"/>
        <v>5</v>
      </c>
      <c r="R49" s="7">
        <f t="shared" si="45"/>
        <v>5</v>
      </c>
      <c r="S49" s="7">
        <f t="shared" si="45"/>
        <v>3</v>
      </c>
      <c r="T49" s="7">
        <f t="shared" si="45"/>
        <v>4</v>
      </c>
      <c r="U49" s="7">
        <f t="shared" si="45"/>
        <v>4</v>
      </c>
      <c r="V49" s="7">
        <f t="shared" si="45"/>
        <v>6</v>
      </c>
      <c r="W49" s="24">
        <f t="shared" si="24"/>
        <v>37</v>
      </c>
      <c r="X49" s="44">
        <f t="shared" si="25"/>
        <v>71</v>
      </c>
    </row>
    <row r="50" spans="1:25" x14ac:dyDescent="0.2">
      <c r="A50" s="17" t="str">
        <f t="shared" si="29"/>
        <v>Jimmy</v>
      </c>
      <c r="B50" s="18" t="str">
        <f t="shared" si="29"/>
        <v>McKinzie</v>
      </c>
      <c r="C50" s="178" t="s">
        <v>7</v>
      </c>
      <c r="D50" s="7">
        <f t="shared" si="30"/>
        <v>5</v>
      </c>
      <c r="E50" s="7">
        <f t="shared" si="31"/>
        <v>6</v>
      </c>
      <c r="F50" s="7">
        <f t="shared" si="32"/>
        <v>4</v>
      </c>
      <c r="G50" s="7">
        <f t="shared" si="33"/>
        <v>2</v>
      </c>
      <c r="H50" s="7">
        <f t="shared" si="33"/>
        <v>2</v>
      </c>
      <c r="I50" s="7">
        <f t="shared" si="34"/>
        <v>3</v>
      </c>
      <c r="J50" s="7">
        <f t="shared" si="35"/>
        <v>5</v>
      </c>
      <c r="K50" s="7">
        <f t="shared" si="36"/>
        <v>7</v>
      </c>
      <c r="L50" s="7">
        <f t="shared" si="37"/>
        <v>3</v>
      </c>
      <c r="M50" s="12">
        <f t="shared" si="22"/>
        <v>37</v>
      </c>
      <c r="N50" s="7">
        <f t="shared" ref="N50:V50" si="46">IF($C23-N$3&gt;35,N23-3,IF($C23-N$3&gt;17,N23-2,IF($C23-N$3&lt;0,N23,N23-1)))</f>
        <v>4</v>
      </c>
      <c r="O50" s="7">
        <f t="shared" si="46"/>
        <v>6</v>
      </c>
      <c r="P50" s="7">
        <f t="shared" si="46"/>
        <v>4</v>
      </c>
      <c r="Q50" s="7">
        <f t="shared" si="46"/>
        <v>6</v>
      </c>
      <c r="R50" s="7">
        <f t="shared" si="46"/>
        <v>5</v>
      </c>
      <c r="S50" s="7">
        <f t="shared" si="46"/>
        <v>5</v>
      </c>
      <c r="T50" s="7">
        <f t="shared" si="46"/>
        <v>4</v>
      </c>
      <c r="U50" s="7">
        <f t="shared" si="46"/>
        <v>4</v>
      </c>
      <c r="V50" s="7">
        <f t="shared" si="46"/>
        <v>6</v>
      </c>
      <c r="W50" s="24">
        <f t="shared" si="24"/>
        <v>44</v>
      </c>
      <c r="X50" s="44">
        <f t="shared" si="25"/>
        <v>81</v>
      </c>
    </row>
    <row r="51" spans="1:25" x14ac:dyDescent="0.2">
      <c r="A51" s="17" t="str">
        <f t="shared" si="29"/>
        <v>Dan</v>
      </c>
      <c r="B51" s="18" t="str">
        <f t="shared" si="29"/>
        <v>Needham</v>
      </c>
      <c r="C51" s="178" t="s">
        <v>7</v>
      </c>
      <c r="D51" s="7">
        <f t="shared" si="30"/>
        <v>6</v>
      </c>
      <c r="E51" s="7">
        <f t="shared" si="31"/>
        <v>5</v>
      </c>
      <c r="F51" s="7">
        <f t="shared" si="32"/>
        <v>4</v>
      </c>
      <c r="G51" s="7">
        <f t="shared" si="33"/>
        <v>4</v>
      </c>
      <c r="H51" s="7">
        <f t="shared" si="33"/>
        <v>3</v>
      </c>
      <c r="I51" s="7">
        <f t="shared" si="34"/>
        <v>3</v>
      </c>
      <c r="J51" s="7">
        <f t="shared" si="35"/>
        <v>6</v>
      </c>
      <c r="K51" s="7">
        <f t="shared" si="36"/>
        <v>3</v>
      </c>
      <c r="L51" s="7">
        <f t="shared" si="37"/>
        <v>4</v>
      </c>
      <c r="M51" s="12">
        <f t="shared" si="22"/>
        <v>38</v>
      </c>
      <c r="N51" s="7">
        <f t="shared" ref="N51:V51" si="47">IF($C24-N$3&gt;35,N24-3,IF($C24-N$3&gt;17,N24-2,IF($C24-N$3&lt;0,N24,N24-1)))</f>
        <v>3</v>
      </c>
      <c r="O51" s="7">
        <f t="shared" si="47"/>
        <v>5</v>
      </c>
      <c r="P51" s="7">
        <f t="shared" si="47"/>
        <v>4</v>
      </c>
      <c r="Q51" s="7">
        <f t="shared" si="47"/>
        <v>5</v>
      </c>
      <c r="R51" s="7">
        <f t="shared" si="47"/>
        <v>5</v>
      </c>
      <c r="S51" s="7">
        <f t="shared" si="47"/>
        <v>3</v>
      </c>
      <c r="T51" s="7">
        <f t="shared" si="47"/>
        <v>4</v>
      </c>
      <c r="U51" s="7">
        <f t="shared" si="47"/>
        <v>4</v>
      </c>
      <c r="V51" s="7">
        <f t="shared" si="47"/>
        <v>6</v>
      </c>
      <c r="W51" s="24">
        <f t="shared" si="24"/>
        <v>39</v>
      </c>
      <c r="X51" s="44">
        <f t="shared" si="25"/>
        <v>77</v>
      </c>
    </row>
    <row r="52" spans="1:25" x14ac:dyDescent="0.2">
      <c r="A52" s="17" t="str">
        <f t="shared" si="29"/>
        <v>Mark</v>
      </c>
      <c r="B52" s="18" t="str">
        <f t="shared" si="29"/>
        <v>Parsley</v>
      </c>
      <c r="C52" s="178" t="s">
        <v>7</v>
      </c>
      <c r="D52" s="7">
        <f t="shared" si="30"/>
        <v>4</v>
      </c>
      <c r="E52" s="7">
        <f t="shared" si="31"/>
        <v>4</v>
      </c>
      <c r="F52" s="7">
        <f t="shared" si="32"/>
        <v>5</v>
      </c>
      <c r="G52" s="7">
        <f t="shared" si="33"/>
        <v>2</v>
      </c>
      <c r="H52" s="7">
        <f t="shared" si="33"/>
        <v>5</v>
      </c>
      <c r="I52" s="7">
        <f t="shared" si="34"/>
        <v>3</v>
      </c>
      <c r="J52" s="7">
        <f t="shared" si="35"/>
        <v>4</v>
      </c>
      <c r="K52" s="7">
        <f t="shared" si="36"/>
        <v>5</v>
      </c>
      <c r="L52" s="7">
        <f t="shared" si="37"/>
        <v>3</v>
      </c>
      <c r="M52" s="12">
        <f t="shared" si="22"/>
        <v>35</v>
      </c>
      <c r="N52" s="7">
        <f t="shared" ref="N52:V52" si="48">IF($C25-N$3&gt;35,N25-3,IF($C25-N$3&gt;17,N25-2,IF($C25-N$3&lt;0,N25,N25-1)))</f>
        <v>5</v>
      </c>
      <c r="O52" s="7">
        <f t="shared" si="48"/>
        <v>4</v>
      </c>
      <c r="P52" s="7">
        <f t="shared" si="48"/>
        <v>3</v>
      </c>
      <c r="Q52" s="7">
        <f t="shared" si="48"/>
        <v>6</v>
      </c>
      <c r="R52" s="7">
        <f t="shared" si="48"/>
        <v>4</v>
      </c>
      <c r="S52" s="7">
        <f t="shared" si="48"/>
        <v>3</v>
      </c>
      <c r="T52" s="7">
        <f t="shared" si="48"/>
        <v>5</v>
      </c>
      <c r="U52" s="7">
        <f t="shared" si="48"/>
        <v>6</v>
      </c>
      <c r="V52" s="7">
        <f t="shared" si="48"/>
        <v>6</v>
      </c>
      <c r="W52" s="24">
        <f t="shared" si="24"/>
        <v>42</v>
      </c>
      <c r="X52" s="44">
        <f t="shared" si="25"/>
        <v>77</v>
      </c>
    </row>
    <row r="53" spans="1:25" x14ac:dyDescent="0.2">
      <c r="A53" s="17" t="str">
        <f t="shared" si="29"/>
        <v>Bob</v>
      </c>
      <c r="B53" s="18" t="str">
        <f t="shared" si="29"/>
        <v>Rhinehart</v>
      </c>
      <c r="C53" s="178" t="s">
        <v>7</v>
      </c>
      <c r="D53" s="7">
        <f t="shared" si="30"/>
        <v>5</v>
      </c>
      <c r="E53" s="7">
        <f t="shared" si="31"/>
        <v>6</v>
      </c>
      <c r="F53" s="7">
        <f t="shared" si="32"/>
        <v>4</v>
      </c>
      <c r="G53" s="7">
        <f t="shared" si="33"/>
        <v>4</v>
      </c>
      <c r="H53" s="7">
        <f t="shared" si="33"/>
        <v>5</v>
      </c>
      <c r="I53" s="7">
        <f t="shared" si="34"/>
        <v>3</v>
      </c>
      <c r="J53" s="7">
        <f t="shared" si="35"/>
        <v>6</v>
      </c>
      <c r="K53" s="7">
        <f t="shared" si="36"/>
        <v>4</v>
      </c>
      <c r="L53" s="7">
        <f t="shared" si="37"/>
        <v>5</v>
      </c>
      <c r="M53" s="12">
        <f t="shared" si="22"/>
        <v>42</v>
      </c>
      <c r="N53" s="7">
        <f t="shared" ref="N53:V53" si="49">IF($C26-N$3&gt;35,N26-3,IF($C26-N$3&gt;17,N26-2,IF($C26-N$3&lt;0,N26,N26-1)))</f>
        <v>6</v>
      </c>
      <c r="O53" s="7">
        <f t="shared" si="49"/>
        <v>5</v>
      </c>
      <c r="P53" s="7">
        <f t="shared" si="49"/>
        <v>5</v>
      </c>
      <c r="Q53" s="7">
        <f t="shared" si="49"/>
        <v>7</v>
      </c>
      <c r="R53" s="7">
        <f t="shared" si="49"/>
        <v>7</v>
      </c>
      <c r="S53" s="7">
        <f t="shared" si="49"/>
        <v>5</v>
      </c>
      <c r="T53" s="7">
        <f t="shared" si="49"/>
        <v>2</v>
      </c>
      <c r="U53" s="7">
        <f t="shared" si="49"/>
        <v>7</v>
      </c>
      <c r="V53" s="7">
        <f t="shared" si="49"/>
        <v>6</v>
      </c>
      <c r="W53" s="24">
        <f t="shared" si="24"/>
        <v>50</v>
      </c>
      <c r="X53" s="44">
        <f t="shared" si="25"/>
        <v>92</v>
      </c>
    </row>
    <row r="54" spans="1:25" x14ac:dyDescent="0.2">
      <c r="A54" s="17" t="str">
        <f t="shared" si="29"/>
        <v>Dave</v>
      </c>
      <c r="B54" s="18" t="str">
        <f t="shared" si="29"/>
        <v>Rosas</v>
      </c>
      <c r="C54" s="178" t="s">
        <v>7</v>
      </c>
      <c r="D54" s="7">
        <f t="shared" si="30"/>
        <v>3</v>
      </c>
      <c r="E54" s="7">
        <f t="shared" si="31"/>
        <v>5</v>
      </c>
      <c r="F54" s="7">
        <f t="shared" si="32"/>
        <v>6</v>
      </c>
      <c r="G54" s="7">
        <f t="shared" si="33"/>
        <v>3</v>
      </c>
      <c r="H54" s="7">
        <f t="shared" si="33"/>
        <v>6</v>
      </c>
      <c r="I54" s="7">
        <f t="shared" si="34"/>
        <v>3</v>
      </c>
      <c r="J54" s="7">
        <f t="shared" si="35"/>
        <v>7</v>
      </c>
      <c r="K54" s="7">
        <f t="shared" si="36"/>
        <v>5</v>
      </c>
      <c r="L54" s="7">
        <f t="shared" si="37"/>
        <v>3</v>
      </c>
      <c r="M54" s="12">
        <f t="shared" si="22"/>
        <v>41</v>
      </c>
      <c r="N54" s="7">
        <f t="shared" ref="N54:V54" si="50">IF($C27-N$3&gt;35,N27-3,IF($C27-N$3&gt;17,N27-2,IF($C27-N$3&lt;0,N27,N27-1)))</f>
        <v>4</v>
      </c>
      <c r="O54" s="7">
        <f t="shared" si="50"/>
        <v>2</v>
      </c>
      <c r="P54" s="7">
        <f t="shared" si="50"/>
        <v>4</v>
      </c>
      <c r="Q54" s="7">
        <f t="shared" si="50"/>
        <v>5</v>
      </c>
      <c r="R54" s="7">
        <f t="shared" si="50"/>
        <v>5</v>
      </c>
      <c r="S54" s="7">
        <f t="shared" si="50"/>
        <v>2</v>
      </c>
      <c r="T54" s="7">
        <f t="shared" si="50"/>
        <v>3</v>
      </c>
      <c r="U54" s="7">
        <f t="shared" si="50"/>
        <v>2</v>
      </c>
      <c r="V54" s="7">
        <f t="shared" si="50"/>
        <v>3</v>
      </c>
      <c r="W54" s="24">
        <f t="shared" si="24"/>
        <v>30</v>
      </c>
      <c r="X54" s="44">
        <f t="shared" si="25"/>
        <v>71</v>
      </c>
    </row>
    <row r="55" spans="1:25" x14ac:dyDescent="0.2">
      <c r="A55" s="17" t="str">
        <f t="shared" si="29"/>
        <v>Stewart</v>
      </c>
      <c r="B55" s="18" t="str">
        <f t="shared" si="29"/>
        <v>Sampson</v>
      </c>
      <c r="C55" s="178" t="s">
        <v>7</v>
      </c>
      <c r="D55" s="7">
        <f t="shared" si="30"/>
        <v>4</v>
      </c>
      <c r="E55" s="7">
        <f t="shared" si="31"/>
        <v>4</v>
      </c>
      <c r="F55" s="7">
        <f t="shared" si="32"/>
        <v>4</v>
      </c>
      <c r="G55" s="7">
        <f t="shared" si="33"/>
        <v>3</v>
      </c>
      <c r="H55" s="7">
        <f t="shared" si="33"/>
        <v>3</v>
      </c>
      <c r="I55" s="7">
        <f t="shared" si="34"/>
        <v>2</v>
      </c>
      <c r="J55" s="7">
        <f t="shared" si="35"/>
        <v>5</v>
      </c>
      <c r="K55" s="7">
        <f t="shared" si="36"/>
        <v>4</v>
      </c>
      <c r="L55" s="7">
        <f t="shared" si="37"/>
        <v>2</v>
      </c>
      <c r="M55" s="12">
        <f t="shared" si="22"/>
        <v>31</v>
      </c>
      <c r="N55" s="7">
        <f t="shared" ref="N55:V56" si="51">IF($C28-N$3&gt;35,N28-3,IF($C28-N$3&gt;17,N28-2,IF($C28-N$3&lt;0,N28,N28-1)))</f>
        <v>5</v>
      </c>
      <c r="O55" s="7">
        <f t="shared" si="51"/>
        <v>4</v>
      </c>
      <c r="P55" s="7">
        <f t="shared" si="51"/>
        <v>2</v>
      </c>
      <c r="Q55" s="7">
        <f t="shared" si="51"/>
        <v>7</v>
      </c>
      <c r="R55" s="7">
        <f t="shared" si="51"/>
        <v>4</v>
      </c>
      <c r="S55" s="7">
        <f t="shared" si="51"/>
        <v>3</v>
      </c>
      <c r="T55" s="7">
        <f t="shared" si="51"/>
        <v>4</v>
      </c>
      <c r="U55" s="7">
        <f t="shared" si="51"/>
        <v>4</v>
      </c>
      <c r="V55" s="7">
        <f t="shared" si="51"/>
        <v>6</v>
      </c>
      <c r="W55" s="24">
        <f t="shared" si="24"/>
        <v>39</v>
      </c>
      <c r="X55" s="44">
        <f t="shared" si="25"/>
        <v>70</v>
      </c>
    </row>
    <row r="56" spans="1:25" x14ac:dyDescent="0.2">
      <c r="A56" s="17" t="str">
        <f t="shared" si="29"/>
        <v>Kirk</v>
      </c>
      <c r="B56" s="18" t="str">
        <f t="shared" si="29"/>
        <v>Smart</v>
      </c>
      <c r="C56" s="178" t="s">
        <v>7</v>
      </c>
      <c r="D56" s="7">
        <f t="shared" si="30"/>
        <v>6</v>
      </c>
      <c r="E56" s="7">
        <f t="shared" si="31"/>
        <v>6</v>
      </c>
      <c r="F56" s="7">
        <f t="shared" si="32"/>
        <v>7</v>
      </c>
      <c r="G56" s="7">
        <f t="shared" si="33"/>
        <v>4</v>
      </c>
      <c r="H56" s="7">
        <f t="shared" si="33"/>
        <v>3</v>
      </c>
      <c r="I56" s="7">
        <f t="shared" si="34"/>
        <v>6</v>
      </c>
      <c r="J56" s="7">
        <f t="shared" si="35"/>
        <v>5</v>
      </c>
      <c r="K56" s="7">
        <f t="shared" si="36"/>
        <v>3</v>
      </c>
      <c r="L56" s="7">
        <f t="shared" si="37"/>
        <v>3</v>
      </c>
      <c r="M56" s="12">
        <f t="shared" si="22"/>
        <v>43</v>
      </c>
      <c r="N56" s="7">
        <f t="shared" si="51"/>
        <v>5</v>
      </c>
      <c r="O56" s="7">
        <f t="shared" si="51"/>
        <v>4</v>
      </c>
      <c r="P56" s="7">
        <f t="shared" si="51"/>
        <v>5</v>
      </c>
      <c r="Q56" s="7">
        <f t="shared" si="51"/>
        <v>5</v>
      </c>
      <c r="R56" s="7">
        <f t="shared" si="51"/>
        <v>3</v>
      </c>
      <c r="S56" s="7">
        <f t="shared" si="51"/>
        <v>3</v>
      </c>
      <c r="T56" s="7">
        <f t="shared" si="51"/>
        <v>3</v>
      </c>
      <c r="U56" s="7">
        <f t="shared" si="51"/>
        <v>4</v>
      </c>
      <c r="V56" s="7">
        <f t="shared" si="51"/>
        <v>3</v>
      </c>
      <c r="W56" s="24">
        <f t="shared" si="24"/>
        <v>35</v>
      </c>
      <c r="X56" s="44">
        <f t="shared" si="25"/>
        <v>78</v>
      </c>
    </row>
    <row r="57" spans="1:25" x14ac:dyDescent="0.2">
      <c r="A57" s="17" t="str">
        <f t="shared" si="29"/>
        <v>Lny</v>
      </c>
      <c r="B57" s="18" t="str">
        <f t="shared" si="29"/>
        <v>Smith</v>
      </c>
      <c r="C57" s="178" t="s">
        <v>7</v>
      </c>
      <c r="D57" s="7">
        <f t="shared" ref="D57:L57" si="52">IF($C30-D$3&gt;35,D30-3,IF($C30-D$3&gt;17,D30-2,IF($C30-D$3&lt;0,D30,D30-1)))</f>
        <v>3</v>
      </c>
      <c r="E57" s="7">
        <f t="shared" si="52"/>
        <v>6</v>
      </c>
      <c r="F57" s="7">
        <f t="shared" si="52"/>
        <v>5</v>
      </c>
      <c r="G57" s="7">
        <f t="shared" si="52"/>
        <v>4</v>
      </c>
      <c r="H57" s="7">
        <f t="shared" si="52"/>
        <v>4</v>
      </c>
      <c r="I57" s="7">
        <f t="shared" si="52"/>
        <v>4</v>
      </c>
      <c r="J57" s="7">
        <f t="shared" si="52"/>
        <v>4</v>
      </c>
      <c r="K57" s="7">
        <f t="shared" si="52"/>
        <v>4</v>
      </c>
      <c r="L57" s="7">
        <f t="shared" si="52"/>
        <v>2</v>
      </c>
      <c r="M57" s="12">
        <f>SUM(D57:L57)</f>
        <v>36</v>
      </c>
      <c r="N57" s="7">
        <f t="shared" ref="N57:V57" si="53">IF($C30-N$3&gt;35,N30-3,IF($C30-N$3&gt;17,N30-2,IF($C30-N$3&lt;0,N30,N30-1)))</f>
        <v>5</v>
      </c>
      <c r="O57" s="7">
        <f t="shared" si="53"/>
        <v>3</v>
      </c>
      <c r="P57" s="7">
        <f t="shared" si="53"/>
        <v>4</v>
      </c>
      <c r="Q57" s="7">
        <f t="shared" si="53"/>
        <v>7</v>
      </c>
      <c r="R57" s="7">
        <f t="shared" si="53"/>
        <v>4</v>
      </c>
      <c r="S57" s="7">
        <f t="shared" si="53"/>
        <v>5</v>
      </c>
      <c r="T57" s="7">
        <f t="shared" si="53"/>
        <v>4</v>
      </c>
      <c r="U57" s="7">
        <f t="shared" si="53"/>
        <v>5</v>
      </c>
      <c r="V57" s="7">
        <f t="shared" si="53"/>
        <v>5</v>
      </c>
      <c r="W57" s="24">
        <f>SUM(N57:V57)</f>
        <v>42</v>
      </c>
      <c r="X57" s="44">
        <f>SUM(W57,M57)</f>
        <v>78</v>
      </c>
    </row>
    <row r="58" spans="1:25" x14ac:dyDescent="0.2">
      <c r="A58" s="17" t="str">
        <f t="shared" si="29"/>
        <v xml:space="preserve">Paul </v>
      </c>
      <c r="B58" s="18" t="str">
        <f t="shared" si="29"/>
        <v>Valvo</v>
      </c>
      <c r="C58" s="178" t="s">
        <v>7</v>
      </c>
      <c r="D58" s="7">
        <f t="shared" ref="D58:L58" si="54">IF($C31-D$3&gt;35,D31-3,IF($C31-D$3&gt;17,D31-2,IF($C31-D$3&lt;0,D31,D31-1)))</f>
        <v>6</v>
      </c>
      <c r="E58" s="7">
        <f t="shared" si="54"/>
        <v>4</v>
      </c>
      <c r="F58" s="7">
        <f t="shared" si="54"/>
        <v>5</v>
      </c>
      <c r="G58" s="7">
        <f t="shared" si="54"/>
        <v>3</v>
      </c>
      <c r="H58" s="7">
        <f t="shared" si="54"/>
        <v>5</v>
      </c>
      <c r="I58" s="7">
        <f t="shared" si="54"/>
        <v>3</v>
      </c>
      <c r="J58" s="7">
        <f t="shared" si="54"/>
        <v>4</v>
      </c>
      <c r="K58" s="7">
        <f t="shared" si="54"/>
        <v>4</v>
      </c>
      <c r="L58" s="7">
        <f t="shared" si="54"/>
        <v>3</v>
      </c>
      <c r="M58" s="12">
        <f>SUM(D58:L58)</f>
        <v>37</v>
      </c>
      <c r="N58" s="7">
        <f t="shared" ref="N58:V58" si="55">IF($C31-N$3&gt;35,N31-3,IF($C31-N$3&gt;17,N31-2,IF($C31-N$3&lt;0,N31,N31-1)))</f>
        <v>2</v>
      </c>
      <c r="O58" s="7">
        <f t="shared" si="55"/>
        <v>3</v>
      </c>
      <c r="P58" s="7">
        <f t="shared" si="55"/>
        <v>5</v>
      </c>
      <c r="Q58" s="7">
        <f t="shared" si="55"/>
        <v>7</v>
      </c>
      <c r="R58" s="7">
        <f t="shared" si="55"/>
        <v>5</v>
      </c>
      <c r="S58" s="7">
        <f t="shared" si="55"/>
        <v>6</v>
      </c>
      <c r="T58" s="7">
        <f t="shared" si="55"/>
        <v>4</v>
      </c>
      <c r="U58" s="7">
        <f t="shared" si="55"/>
        <v>4</v>
      </c>
      <c r="V58" s="7">
        <f t="shared" si="55"/>
        <v>8</v>
      </c>
      <c r="W58" s="24">
        <f>SUM(N58:V58)</f>
        <v>44</v>
      </c>
      <c r="X58" s="44">
        <f>SUM(W58,M58)</f>
        <v>81</v>
      </c>
    </row>
    <row r="59" spans="1:25" x14ac:dyDescent="0.2">
      <c r="A59" s="19" t="str">
        <f t="shared" si="29"/>
        <v>Randy</v>
      </c>
      <c r="B59" s="21" t="str">
        <f t="shared" si="29"/>
        <v>Wheatley</v>
      </c>
      <c r="C59" s="179" t="s">
        <v>7</v>
      </c>
      <c r="D59" s="20">
        <f t="shared" ref="D59:L59" si="56">IF($C32-D$3&gt;35,D32-3,IF($C32-D$3&gt;17,D32-2,IF($C32-D$3&lt;0,D32,D32-1)))</f>
        <v>3</v>
      </c>
      <c r="E59" s="20">
        <f t="shared" si="56"/>
        <v>3</v>
      </c>
      <c r="F59" s="20">
        <f t="shared" si="56"/>
        <v>4</v>
      </c>
      <c r="G59" s="20">
        <f t="shared" si="56"/>
        <v>1</v>
      </c>
      <c r="H59" s="20">
        <f t="shared" si="56"/>
        <v>4</v>
      </c>
      <c r="I59" s="20">
        <f t="shared" si="56"/>
        <v>3</v>
      </c>
      <c r="J59" s="20">
        <f t="shared" si="56"/>
        <v>5</v>
      </c>
      <c r="K59" s="20">
        <f t="shared" si="56"/>
        <v>4</v>
      </c>
      <c r="L59" s="20">
        <f t="shared" si="56"/>
        <v>4</v>
      </c>
      <c r="M59" s="113">
        <f>SUM(D59:L59)</f>
        <v>31</v>
      </c>
      <c r="N59" s="20">
        <f t="shared" ref="N59:V59" si="57">IF($C32-N$3&gt;35,N32-3,IF($C32-N$3&gt;17,N32-2,IF($C32-N$3&lt;0,N32,N32-1)))</f>
        <v>3</v>
      </c>
      <c r="O59" s="20">
        <f t="shared" si="57"/>
        <v>3</v>
      </c>
      <c r="P59" s="20">
        <f t="shared" si="57"/>
        <v>6</v>
      </c>
      <c r="Q59" s="20">
        <f t="shared" si="57"/>
        <v>5</v>
      </c>
      <c r="R59" s="20">
        <f t="shared" si="57"/>
        <v>3</v>
      </c>
      <c r="S59" s="20">
        <f t="shared" si="57"/>
        <v>4</v>
      </c>
      <c r="T59" s="20">
        <f t="shared" si="57"/>
        <v>4</v>
      </c>
      <c r="U59" s="20">
        <f t="shared" si="57"/>
        <v>3</v>
      </c>
      <c r="V59" s="20">
        <f t="shared" si="57"/>
        <v>4</v>
      </c>
      <c r="W59" s="114">
        <f>SUM(N59:V59)</f>
        <v>35</v>
      </c>
      <c r="X59" s="117">
        <f>SUM(W59,M59)</f>
        <v>66</v>
      </c>
    </row>
    <row r="60" spans="1:25" ht="12.75" thickBot="1" x14ac:dyDescent="0.25">
      <c r="C60" s="2" t="s">
        <v>51</v>
      </c>
      <c r="D60" s="215"/>
      <c r="E60" s="215"/>
      <c r="F60" s="215"/>
      <c r="G60" s="215"/>
      <c r="H60" s="215"/>
      <c r="I60" s="215"/>
      <c r="J60" s="215"/>
      <c r="K60" s="215"/>
      <c r="L60" s="215"/>
      <c r="N60" s="215"/>
      <c r="O60" s="215"/>
      <c r="P60" s="215"/>
      <c r="Q60" s="215"/>
      <c r="R60" s="215"/>
      <c r="S60" s="215"/>
      <c r="T60" s="215"/>
      <c r="U60" s="215"/>
      <c r="V60" s="215"/>
      <c r="W60" s="3" t="s">
        <v>4</v>
      </c>
    </row>
    <row r="61" spans="1:25" ht="13.5" thickTop="1" thickBot="1" x14ac:dyDescent="0.25">
      <c r="A61" s="71"/>
      <c r="B61" s="47"/>
      <c r="C61" s="72" t="s">
        <v>8</v>
      </c>
      <c r="D61" s="73" t="str">
        <f>IF(SMALL(D34:D59,1)=SMALL(D34:D59,2),"",CHOOSE(MATCH(SMALL(D34:D59,1),D34:D59,0),$B34,$B35,$B36,$B37,$B38,$B39,$B40,$B41,$B42,$B43,$B44,$B45,$B46,$B47,$B48,$B49,$B50,$B51,$B52,$B53,$B54,$B55,$B56,$B57,$B58,$B59))</f>
        <v/>
      </c>
      <c r="E61" s="73" t="str">
        <f t="shared" ref="E61:L61" si="58">IF(SMALL(E34:E59,1)=SMALL(E34:E59,2),"",CHOOSE(MATCH(SMALL(E34:E59,1),E34:E59,0),$B34,$B35,$B36,$B37,$B38,$B39,$B40,$B41,$B42,$B43,$B44,$B45,$B46,$B47,$B48,$B49,$B50,$B51,$B52,$B53,$B54,$B55,$B56,$B57,$B58,$B59))</f>
        <v/>
      </c>
      <c r="F61" s="73" t="str">
        <f t="shared" si="58"/>
        <v/>
      </c>
      <c r="G61" s="73" t="str">
        <f t="shared" si="58"/>
        <v/>
      </c>
      <c r="H61" s="73" t="str">
        <f t="shared" si="58"/>
        <v/>
      </c>
      <c r="I61" s="73" t="str">
        <f t="shared" si="58"/>
        <v/>
      </c>
      <c r="J61" s="73" t="str">
        <f t="shared" si="58"/>
        <v>Cardenas</v>
      </c>
      <c r="K61" s="73" t="str">
        <f t="shared" si="58"/>
        <v/>
      </c>
      <c r="L61" s="73" t="str">
        <f t="shared" si="58"/>
        <v/>
      </c>
      <c r="M61" s="73"/>
      <c r="N61" s="73" t="str">
        <f t="shared" ref="N61:V61" si="59">IF(SMALL(N34:N59,1)=SMALL(N34:N59,2),"",CHOOSE(MATCH(SMALL(N34:N59,1),N34:N59,0),$B34,$B35,$B36,$B37,$B38,$B39,$B40,$B41,$B42,$B43,$B44,$B45,$B46,$B47,$B48,$B49,$B50,$B51,$B52,$B53,$B54,$B55,$B56,$B57,$B58,$B59))</f>
        <v>Valvo</v>
      </c>
      <c r="O61" s="73" t="str">
        <f t="shared" si="59"/>
        <v/>
      </c>
      <c r="P61" s="73" t="str">
        <f t="shared" si="59"/>
        <v>Sampson</v>
      </c>
      <c r="Q61" s="73" t="str">
        <f t="shared" si="59"/>
        <v/>
      </c>
      <c r="R61" s="73" t="str">
        <f t="shared" si="59"/>
        <v>Bayles</v>
      </c>
      <c r="S61" s="73" t="str">
        <f t="shared" si="59"/>
        <v>Cardenas</v>
      </c>
      <c r="T61" s="73" t="str">
        <f t="shared" si="59"/>
        <v>Rhinehart</v>
      </c>
      <c r="U61" s="73" t="str">
        <f t="shared" si="59"/>
        <v>Rosas</v>
      </c>
      <c r="V61" s="73" t="str">
        <f t="shared" si="59"/>
        <v/>
      </c>
      <c r="W61" s="74"/>
      <c r="X61" s="75"/>
      <c r="Y61" s="5"/>
    </row>
    <row r="62" spans="1:25" ht="12.75" thickTop="1" x14ac:dyDescent="0.2">
      <c r="A62" s="50" t="s">
        <v>9</v>
      </c>
      <c r="B62" s="25"/>
      <c r="C62" s="78">
        <v>180</v>
      </c>
      <c r="D62" s="14">
        <v>1</v>
      </c>
      <c r="E62" s="14">
        <v>2</v>
      </c>
      <c r="F62" s="14">
        <v>3</v>
      </c>
      <c r="G62" s="14">
        <v>4</v>
      </c>
      <c r="H62" s="14">
        <v>5</v>
      </c>
      <c r="I62" s="14">
        <v>6</v>
      </c>
      <c r="J62" s="14">
        <v>7</v>
      </c>
      <c r="K62" s="14">
        <v>8</v>
      </c>
      <c r="L62" s="14">
        <v>9</v>
      </c>
      <c r="M62" s="28"/>
      <c r="N62" s="14">
        <v>10</v>
      </c>
      <c r="O62" s="14">
        <v>11</v>
      </c>
      <c r="P62" s="14">
        <v>12</v>
      </c>
      <c r="Q62" s="14">
        <v>13</v>
      </c>
      <c r="R62" s="14">
        <v>14</v>
      </c>
      <c r="S62" s="14">
        <v>15</v>
      </c>
      <c r="T62" s="14">
        <v>16</v>
      </c>
      <c r="U62" s="14">
        <v>17</v>
      </c>
      <c r="V62" s="14">
        <v>18</v>
      </c>
      <c r="W62" s="76"/>
      <c r="X62" s="28"/>
      <c r="Y62" s="5"/>
    </row>
    <row r="63" spans="1:25" ht="12.75" thickBot="1" x14ac:dyDescent="0.25">
      <c r="A63" s="51" t="s">
        <v>10</v>
      </c>
      <c r="B63" s="31"/>
      <c r="C63" s="79">
        <f>C62/(36-(COUNTBLANK($N61:$V61)+COUNTBLANK($D61:$L61)+COUNTBLANK($D60:$L60)+COUNTBLANK($N60:$V60)))</f>
        <v>25.714285714285715</v>
      </c>
      <c r="D63" s="25"/>
      <c r="E63" s="7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1:25" ht="13.5" thickTop="1" thickBot="1" x14ac:dyDescent="0.25">
      <c r="C64" s="4"/>
      <c r="D64" s="1"/>
      <c r="E64" s="5"/>
      <c r="T64" s="3" t="s">
        <v>4</v>
      </c>
    </row>
    <row r="65" spans="1:24" ht="12.75" thickTop="1" x14ac:dyDescent="0.2">
      <c r="A65" s="49" t="s">
        <v>11</v>
      </c>
      <c r="B65" s="27"/>
      <c r="C65" s="27"/>
      <c r="D65" s="28"/>
      <c r="E65" s="28"/>
      <c r="F65" s="29"/>
      <c r="X65" s="1"/>
    </row>
    <row r="66" spans="1:24" x14ac:dyDescent="0.2">
      <c r="A66" s="30" t="s">
        <v>12</v>
      </c>
      <c r="B66" s="8" t="s">
        <v>4</v>
      </c>
      <c r="C66" s="8" t="str">
        <f>CHOOSE(MATCH(SMALL(X$7:X$32,1),X$7:X$32,0),$B$7,$B$8,$B$9,$B$10,$B$11,$B$12,$B$13,$B$14,$B$15,$B$16,$B$17,$B$18,$B$19,$B$20,$B$21,$B$22,$B$23,$B$24,$B$25,$B$26,$B$27,$B$28,$B$29,$B$30,$B$31,$B$32)</f>
        <v>Dransfield</v>
      </c>
      <c r="D66" s="8" t="str">
        <f>IF(SMALL(X$7:X$32,1)=SMALL(X$7:X$32,2),"Tie","")</f>
        <v/>
      </c>
      <c r="E66" s="8">
        <f>SMALL(X$7:X$32,1)</f>
        <v>82</v>
      </c>
      <c r="F66" s="140">
        <v>30</v>
      </c>
      <c r="X66" s="1"/>
    </row>
    <row r="67" spans="1:24" x14ac:dyDescent="0.2">
      <c r="A67" s="30" t="s">
        <v>13</v>
      </c>
      <c r="B67" s="8" t="s">
        <v>4</v>
      </c>
      <c r="C67" s="8" t="str">
        <f>CHOOSE(MATCH(SMALL(X$7:X$32,2),X$7:X$32,0),$B$7,$B$8,$B$9,$B$10,$B$11,$B$12,$B$13,$B$14,$B$15,$B$16,$B$17,$B$18,$B$19,$B$20,$B$21,$B$22,$B$23,$B$24,$B$25,$B$26,$B$27,$B$28,$B$29,$B$30,$B$31,$B$32)</f>
        <v>Carmack</v>
      </c>
      <c r="D67" s="8" t="str">
        <f>IF(SMALL(X$7:X$32,2)=SMALL(X$7:X$32,3),"Tie","")</f>
        <v>Tie</v>
      </c>
      <c r="E67" s="8">
        <f>SMALL(X$7:X$32,2)</f>
        <v>84</v>
      </c>
      <c r="F67" s="140">
        <v>25</v>
      </c>
      <c r="X67" s="1"/>
    </row>
    <row r="68" spans="1:24" ht="12.75" thickBot="1" x14ac:dyDescent="0.25">
      <c r="A68" s="33" t="s">
        <v>14</v>
      </c>
      <c r="B68" s="34" t="s">
        <v>4</v>
      </c>
      <c r="C68" s="34" t="str">
        <f>CHOOSE(MATCH(SMALL(X$7:X$32,3),X$7:X$32,0),$B$7,$B$8,$B$9,$B$10,$B$11,$B$12,$B$13,$B$14,$B$15,$B$16,$B$17,$B$18,$B$19,$B$20,$B$21,$B$22,$B$23,$B$24,$B$25,$B$26,$B$27,$B$28,$B$29,$B$30,$B$31,$B$32)</f>
        <v>Carmack</v>
      </c>
      <c r="D68" s="34" t="str">
        <f>IF(SMALL(X$7:X$32,3)=SMALL(X$7:X$32,4),"Tie","")</f>
        <v/>
      </c>
      <c r="E68" s="34">
        <f>SMALL(X$7:X$32,3)</f>
        <v>84</v>
      </c>
      <c r="F68" s="45"/>
      <c r="X68" s="1"/>
    </row>
    <row r="69" spans="1:24" ht="13.5" thickTop="1" thickBot="1" x14ac:dyDescent="0.25">
      <c r="X69" s="1"/>
    </row>
    <row r="70" spans="1:24" ht="12.75" thickTop="1" x14ac:dyDescent="0.2">
      <c r="A70" s="26" t="s">
        <v>15</v>
      </c>
      <c r="B70" s="27"/>
      <c r="C70" s="27"/>
      <c r="D70" s="28"/>
      <c r="E70" s="28"/>
      <c r="F70" s="29"/>
    </row>
    <row r="71" spans="1:24" x14ac:dyDescent="0.2">
      <c r="A71" s="30" t="s">
        <v>12</v>
      </c>
      <c r="B71" s="8" t="s">
        <v>4</v>
      </c>
      <c r="C71" s="8" t="str">
        <f>CHOOSE(MATCH(SMALL($X$34:$X$59,1),$X$34:$X$59,0),$B$34,$B$35,$B$36,$B$37,$B$38,$B$39,$B$40,$B$41,$B$42,$B$43,$B$44,$B$45,$B$46,$B$47,$B$48,$B$49,$B$50,$B$51,$B$52,$B$53,$B$54,$B$55,$B$56,$B$57,$B$58,$B$59)</f>
        <v>Wheatley</v>
      </c>
      <c r="D71" s="7" t="str">
        <f>IF(SMALL($X$34:$X$59,1)=SMALL($X$34:$X$59,2),"Tie","")</f>
        <v/>
      </c>
      <c r="E71" s="8">
        <f>SMALL($X$34:$X$59,1)</f>
        <v>66</v>
      </c>
      <c r="F71" s="54">
        <v>40</v>
      </c>
    </row>
    <row r="72" spans="1:24" x14ac:dyDescent="0.2">
      <c r="A72" s="30" t="s">
        <v>13</v>
      </c>
      <c r="B72" s="8" t="s">
        <v>4</v>
      </c>
      <c r="C72" s="8" t="str">
        <f>CHOOSE(MATCH(SMALL($X$34:$X$59,2),$X$34:$X$59,0),$B$34,$B$35,$B$36,$B$37,$B$38,$B$39,$B$40,$B$41,$B$42,$B$43,$B$44,$B$45,$B$46,$B$47,$B$48,$B$49,$B$50,$B$51,$B$52,$B$53,$B$54,$B$55,$B$56,$B$57,$B$58,$B$59)</f>
        <v>Bunker</v>
      </c>
      <c r="D72" s="7" t="str">
        <f>IF(SMALL($X$34:$X$59,2)=SMALL($X$34:$X$59,3),"Tie","")</f>
        <v/>
      </c>
      <c r="E72" s="8">
        <f>SMALL(X$34:X$59,2)</f>
        <v>69</v>
      </c>
      <c r="F72" s="54">
        <v>30</v>
      </c>
    </row>
    <row r="73" spans="1:24" ht="12.75" thickBot="1" x14ac:dyDescent="0.25">
      <c r="A73" s="33" t="s">
        <v>14</v>
      </c>
      <c r="B73" s="34" t="s">
        <v>4</v>
      </c>
      <c r="C73" s="34" t="str">
        <f>CHOOSE(MATCH(SMALL($X$34:$X$59,3),$X$34:$X$59,0),$B$34,$B$35,$B$36,$B$37,$B$38,$B$39,$B$40,$B$41,$B$42,$B$43,$B$44,$B$45,$B$46,$B$47,$B$48,$B$49,$B$50,$B$51,$B$52,$B$53,$B$54,$B$55,$B$56,$B$57,$B$58,$B$59)</f>
        <v>Sampson</v>
      </c>
      <c r="D73" s="32" t="str">
        <f>IF(SMALL($X$34:$X$59,3)=SMALL($X$34:$X$59,4),"Tie","")</f>
        <v/>
      </c>
      <c r="E73" s="34">
        <f>SMALL(X$34:X$59,3)</f>
        <v>70</v>
      </c>
      <c r="F73" s="55">
        <v>20</v>
      </c>
    </row>
    <row r="74" spans="1:24" ht="13.5" thickTop="1" thickBot="1" x14ac:dyDescent="0.25"/>
    <row r="75" spans="1:24" ht="12.75" thickTop="1" x14ac:dyDescent="0.2">
      <c r="A75" s="46" t="s">
        <v>32</v>
      </c>
      <c r="B75" s="27"/>
      <c r="C75" s="27"/>
      <c r="D75" s="28"/>
      <c r="E75" s="28"/>
      <c r="F75" s="29"/>
    </row>
    <row r="76" spans="1:24" x14ac:dyDescent="0.2">
      <c r="A76" s="30" t="s">
        <v>112</v>
      </c>
      <c r="B76" s="25"/>
      <c r="C76" s="93" t="s">
        <v>85</v>
      </c>
      <c r="D76" s="7"/>
      <c r="E76" s="7"/>
      <c r="F76" s="54">
        <v>30</v>
      </c>
    </row>
    <row r="77" spans="1:24" x14ac:dyDescent="0.2">
      <c r="A77" s="30" t="s">
        <v>111</v>
      </c>
      <c r="B77" s="25"/>
      <c r="C77" s="93" t="s">
        <v>80</v>
      </c>
      <c r="D77" s="7"/>
      <c r="E77" s="7"/>
      <c r="F77" s="54">
        <v>30</v>
      </c>
    </row>
    <row r="78" spans="1:24" x14ac:dyDescent="0.2">
      <c r="A78" s="30" t="s">
        <v>122</v>
      </c>
      <c r="B78" s="25"/>
      <c r="C78" s="93" t="s">
        <v>104</v>
      </c>
      <c r="D78" s="7"/>
      <c r="E78" s="7"/>
      <c r="F78" s="54">
        <v>30</v>
      </c>
    </row>
    <row r="79" spans="1:24" ht="12.75" thickBot="1" x14ac:dyDescent="0.25">
      <c r="A79" s="33" t="s">
        <v>123</v>
      </c>
      <c r="B79" s="31"/>
      <c r="C79" s="94" t="s">
        <v>79</v>
      </c>
      <c r="D79" s="32"/>
      <c r="E79" s="32"/>
      <c r="F79" s="55">
        <v>30</v>
      </c>
    </row>
    <row r="80" spans="1:24" ht="13.5" thickTop="1" thickBot="1" x14ac:dyDescent="0.25">
      <c r="C80" s="95"/>
    </row>
    <row r="81" spans="1:6" ht="13.5" thickTop="1" thickBot="1" x14ac:dyDescent="0.25">
      <c r="A81" s="52" t="s">
        <v>33</v>
      </c>
      <c r="B81" s="47"/>
      <c r="C81" s="96" t="s">
        <v>85</v>
      </c>
      <c r="D81" s="48"/>
      <c r="E81" s="48"/>
      <c r="F81" s="53">
        <v>15</v>
      </c>
    </row>
    <row r="82" spans="1:6" ht="13.5" thickTop="1" thickBot="1" x14ac:dyDescent="0.25"/>
    <row r="83" spans="1:6" ht="12.75" thickTop="1" x14ac:dyDescent="0.2">
      <c r="A83" s="49" t="s">
        <v>34</v>
      </c>
      <c r="B83" s="27"/>
      <c r="C83" s="97" t="s">
        <v>42</v>
      </c>
      <c r="D83" s="28" t="s">
        <v>12</v>
      </c>
      <c r="E83" s="28"/>
      <c r="F83" s="141">
        <v>50</v>
      </c>
    </row>
    <row r="84" spans="1:6" ht="12.75" thickBot="1" x14ac:dyDescent="0.25">
      <c r="A84" s="142" t="s">
        <v>34</v>
      </c>
      <c r="B84" s="31"/>
      <c r="C84" s="94" t="s">
        <v>66</v>
      </c>
      <c r="D84" s="32" t="s">
        <v>13</v>
      </c>
      <c r="E84" s="32"/>
      <c r="F84" s="143">
        <v>25</v>
      </c>
    </row>
    <row r="85" spans="1:6" ht="12.75" thickTop="1" x14ac:dyDescent="0.2"/>
    <row r="86" spans="1:6" x14ac:dyDescent="0.2">
      <c r="A86" s="1" t="s">
        <v>35</v>
      </c>
      <c r="C86" s="56">
        <f>C62+F71+F72+F76+F77+F79+F81+F84+F66+F83+F78+F67+F73</f>
        <v>535</v>
      </c>
      <c r="F86" s="1" t="s">
        <v>4</v>
      </c>
    </row>
  </sheetData>
  <sheetProtection password="DC6D" sheet="1" objects="1" scenarios="1"/>
  <phoneticPr fontId="0" type="noConversion"/>
  <pageMargins left="0.34" right="0.75" top="0.64" bottom="0.51" header="0.25" footer="0.5"/>
  <pageSetup scale="90" orientation="landscape" r:id="rId1"/>
  <headerFooter alignWithMargins="0">
    <oddHeader xml:space="preserve">&amp;L &amp;C&amp;"Arial,Bold"&amp;11Big Sky Tournament 2013        
Day 1 Results &amp;"Arial,Regular"&amp;10        &amp;R10/18/2013 </oddHeader>
  </headerFooter>
  <rowBreaks count="1" manualBreakCount="1">
    <brk id="3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B84"/>
  <sheetViews>
    <sheetView topLeftCell="A58" zoomScaleNormal="100" workbookViewId="0">
      <selection activeCell="G81" sqref="G81"/>
    </sheetView>
  </sheetViews>
  <sheetFormatPr defaultRowHeight="12.75" x14ac:dyDescent="0.2"/>
  <cols>
    <col min="1" max="1" width="10.28515625" customWidth="1"/>
    <col min="2" max="2" width="10.42578125" customWidth="1"/>
    <col min="3" max="3" width="10" customWidth="1"/>
    <col min="4" max="12" width="5.28515625" customWidth="1"/>
    <col min="13" max="13" width="5.140625" customWidth="1"/>
    <col min="14" max="22" width="5.28515625" customWidth="1"/>
    <col min="23" max="24" width="5.140625" customWidth="1"/>
    <col min="26" max="26" width="2.42578125" style="1" customWidth="1"/>
    <col min="27" max="28" width="2.85546875" style="1" customWidth="1"/>
  </cols>
  <sheetData>
    <row r="1" spans="1:28" ht="15.75" x14ac:dyDescent="0.25">
      <c r="A1" s="243" t="s">
        <v>92</v>
      </c>
      <c r="B1" s="1"/>
      <c r="C1" s="2" t="s">
        <v>4</v>
      </c>
      <c r="D1" s="3" t="s">
        <v>4</v>
      </c>
      <c r="E1" s="3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1"/>
      <c r="Y1" s="1"/>
    </row>
    <row r="2" spans="1:28" ht="15" x14ac:dyDescent="0.25">
      <c r="A2" s="11" t="s">
        <v>4</v>
      </c>
      <c r="B2" s="1"/>
      <c r="C2" s="13" t="s">
        <v>1</v>
      </c>
      <c r="D2" s="14">
        <v>1</v>
      </c>
      <c r="E2" s="14">
        <v>2</v>
      </c>
      <c r="F2" s="14">
        <v>3</v>
      </c>
      <c r="G2" s="14">
        <v>4</v>
      </c>
      <c r="H2" s="14">
        <v>5</v>
      </c>
      <c r="I2" s="14">
        <v>6</v>
      </c>
      <c r="J2" s="14">
        <v>7</v>
      </c>
      <c r="K2" s="14">
        <v>8</v>
      </c>
      <c r="L2" s="14">
        <v>9</v>
      </c>
      <c r="M2" s="15" t="s">
        <v>19</v>
      </c>
      <c r="N2" s="14">
        <v>10</v>
      </c>
      <c r="O2" s="14">
        <v>11</v>
      </c>
      <c r="P2" s="14">
        <v>12</v>
      </c>
      <c r="Q2" s="14">
        <v>13</v>
      </c>
      <c r="R2" s="14">
        <v>14</v>
      </c>
      <c r="S2" s="14">
        <v>15</v>
      </c>
      <c r="T2" s="14">
        <v>16</v>
      </c>
      <c r="U2" s="14">
        <v>17</v>
      </c>
      <c r="V2" s="14">
        <v>18</v>
      </c>
      <c r="W2" s="15" t="s">
        <v>0</v>
      </c>
      <c r="X2" s="16" t="s">
        <v>18</v>
      </c>
      <c r="Y2" s="1"/>
    </row>
    <row r="3" spans="1:28" x14ac:dyDescent="0.2">
      <c r="A3" s="1"/>
      <c r="B3" s="1"/>
      <c r="C3" s="17" t="s">
        <v>2</v>
      </c>
      <c r="D3" s="7">
        <v>9</v>
      </c>
      <c r="E3" s="7">
        <v>5</v>
      </c>
      <c r="F3" s="7">
        <v>1</v>
      </c>
      <c r="G3" s="7">
        <v>15</v>
      </c>
      <c r="H3" s="7">
        <v>11</v>
      </c>
      <c r="I3" s="7">
        <v>7</v>
      </c>
      <c r="J3" s="7">
        <v>3</v>
      </c>
      <c r="K3" s="7">
        <v>17</v>
      </c>
      <c r="L3" s="7">
        <v>13</v>
      </c>
      <c r="M3" s="7"/>
      <c r="N3" s="7">
        <v>8</v>
      </c>
      <c r="O3" s="7">
        <v>4</v>
      </c>
      <c r="P3" s="7">
        <v>12</v>
      </c>
      <c r="Q3" s="7">
        <v>18</v>
      </c>
      <c r="R3" s="7">
        <v>2</v>
      </c>
      <c r="S3" s="7">
        <v>14</v>
      </c>
      <c r="T3" s="7">
        <v>6</v>
      </c>
      <c r="U3" s="7">
        <v>16</v>
      </c>
      <c r="V3" s="7">
        <v>10</v>
      </c>
      <c r="W3" s="7"/>
      <c r="X3" s="18"/>
      <c r="Y3" s="6" t="s">
        <v>36</v>
      </c>
    </row>
    <row r="4" spans="1:28" ht="13.5" thickBot="1" x14ac:dyDescent="0.25">
      <c r="A4" s="1" t="s">
        <v>4</v>
      </c>
      <c r="B4" s="1"/>
      <c r="C4" s="19" t="s">
        <v>3</v>
      </c>
      <c r="D4" s="155">
        <v>4</v>
      </c>
      <c r="E4" s="155">
        <v>5</v>
      </c>
      <c r="F4" s="155">
        <v>4</v>
      </c>
      <c r="G4" s="155">
        <v>3</v>
      </c>
      <c r="H4" s="155">
        <v>4</v>
      </c>
      <c r="I4" s="155">
        <v>4</v>
      </c>
      <c r="J4" s="155">
        <v>5</v>
      </c>
      <c r="K4" s="155">
        <v>3</v>
      </c>
      <c r="L4" s="155">
        <v>4</v>
      </c>
      <c r="M4" s="155">
        <f>SUM(D4:L4)</f>
        <v>36</v>
      </c>
      <c r="N4" s="155">
        <v>4</v>
      </c>
      <c r="O4" s="155">
        <v>5</v>
      </c>
      <c r="P4" s="155">
        <v>4</v>
      </c>
      <c r="Q4" s="155">
        <v>3</v>
      </c>
      <c r="R4" s="155">
        <v>4</v>
      </c>
      <c r="S4" s="155">
        <v>4</v>
      </c>
      <c r="T4" s="155">
        <v>5</v>
      </c>
      <c r="U4" s="155">
        <v>3</v>
      </c>
      <c r="V4" s="155">
        <v>4</v>
      </c>
      <c r="W4" s="20">
        <f>SUM(N4:V4)</f>
        <v>36</v>
      </c>
      <c r="X4" s="21">
        <f>SUM(W4,M4)</f>
        <v>72</v>
      </c>
      <c r="Y4" s="1"/>
    </row>
    <row r="5" spans="1:28" x14ac:dyDescent="0.2">
      <c r="A5" s="1"/>
      <c r="B5" s="1"/>
      <c r="C5" s="35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25"/>
      <c r="Y5" s="1"/>
    </row>
    <row r="6" spans="1:28" ht="18.75" thickBot="1" x14ac:dyDescent="0.3">
      <c r="A6" s="2" t="s">
        <v>5</v>
      </c>
      <c r="B6" s="2"/>
      <c r="C6" s="145" t="s">
        <v>6</v>
      </c>
      <c r="D6" s="3"/>
      <c r="E6" s="3"/>
      <c r="F6" s="3"/>
      <c r="G6" s="3"/>
      <c r="H6" s="3"/>
      <c r="I6" s="3"/>
      <c r="J6" s="3"/>
      <c r="K6" s="3"/>
      <c r="L6" s="3"/>
      <c r="M6" s="144" t="s">
        <v>49</v>
      </c>
      <c r="N6" s="3"/>
      <c r="O6" s="3"/>
      <c r="P6" s="3"/>
      <c r="Q6" s="3"/>
      <c r="R6" s="3"/>
      <c r="S6" s="3"/>
      <c r="T6" s="3"/>
      <c r="U6" s="3"/>
      <c r="V6" s="3"/>
      <c r="W6" s="3"/>
      <c r="X6" s="1"/>
      <c r="Y6" s="1"/>
    </row>
    <row r="7" spans="1:28" x14ac:dyDescent="0.2">
      <c r="A7" s="13" t="str">
        <f>'3 day totals'!A7</f>
        <v>Danny</v>
      </c>
      <c r="B7" s="16" t="str">
        <f>'3 day totals'!B7</f>
        <v>Baird</v>
      </c>
      <c r="C7" s="146">
        <f>'Daily handicaps'!G9</f>
        <v>29</v>
      </c>
      <c r="D7" s="201">
        <v>5</v>
      </c>
      <c r="E7" s="201">
        <v>5</v>
      </c>
      <c r="F7" s="201">
        <v>8</v>
      </c>
      <c r="G7" s="201">
        <v>4</v>
      </c>
      <c r="H7" s="201">
        <v>5</v>
      </c>
      <c r="I7" s="201">
        <v>8</v>
      </c>
      <c r="J7" s="201">
        <v>9</v>
      </c>
      <c r="K7" s="201">
        <v>7</v>
      </c>
      <c r="L7" s="201">
        <v>5</v>
      </c>
      <c r="M7" s="146">
        <f>SUM(D7:L7)</f>
        <v>56</v>
      </c>
      <c r="N7" s="201">
        <v>8</v>
      </c>
      <c r="O7" s="201">
        <v>7</v>
      </c>
      <c r="P7" s="201">
        <v>6</v>
      </c>
      <c r="Q7" s="201">
        <v>5</v>
      </c>
      <c r="R7" s="201">
        <v>5</v>
      </c>
      <c r="S7" s="201">
        <v>5</v>
      </c>
      <c r="T7" s="201">
        <v>8</v>
      </c>
      <c r="U7" s="201">
        <v>4</v>
      </c>
      <c r="V7" s="201">
        <v>5</v>
      </c>
      <c r="W7" s="148">
        <f t="shared" ref="W7:W29" si="0">SUM(N7:V7)</f>
        <v>53</v>
      </c>
      <c r="X7" s="149">
        <f t="shared" ref="X7:X29" si="1">SUM(W7,M7)</f>
        <v>109</v>
      </c>
      <c r="Y7" s="1" t="str">
        <f>IF(OR(D7-D$4&gt;4,E7-E$4&gt;4,F7-F$4&gt;4,G7-G$4&gt;4,H7-H$4&gt;4,I7-I$4&gt;4,J7-J$4&gt;4,K7-K$4&gt;4,L7-L$4&gt;4,N7-N$4&gt;4,O7-O$4&gt;4,P7-P$4&gt;4,Q7-Q$4&gt;4,R7-R$4&gt;4,S7-S$4&gt;4,T7-T$4&gt;4,U7-U$4&gt;4,V7-V$4&gt;4),"Error","")</f>
        <v/>
      </c>
      <c r="Z7" s="1" t="str">
        <f>IF(D7-D$4&gt;4,D$2,IF(E7-E$4&gt;4,E$2,IF(F7-F$4&gt;4,F$2,IF(G7-G$4&gt;4,G$2,IF(H7-H$4&gt;4,H$2,IF(I7-I$4&gt;4,I$2,""))))))</f>
        <v/>
      </c>
      <c r="AA7" s="1" t="str">
        <f>IF(J7-J$4&gt;4,J$2,IF(K7-K$4&gt;4,K$2,IF(L7-L$4&gt;4,L$2,IF(N7-N$4&gt;4,N$2,IF(O7-O$4&gt;4,O$2,IF(P7-P$4&gt;4,P$2,""))))))</f>
        <v/>
      </c>
      <c r="AB7" s="1" t="str">
        <f>IF(Q7-Q$4&gt;4,Q$2,IF(R7-R$4&gt;4,R$2,IF(S7-S$4&gt;4,S$2,IF(T7-T$4&gt;4,T$2,IF(U7-U$4&gt;4,U$2,IF(V7-V$4&gt;4,V$2,""))))))</f>
        <v/>
      </c>
    </row>
    <row r="8" spans="1:28" x14ac:dyDescent="0.2">
      <c r="A8" s="17" t="str">
        <f>'3 day totals'!A8</f>
        <v>Tim</v>
      </c>
      <c r="B8" s="18" t="str">
        <f>'3 day totals'!B8</f>
        <v>Bayles</v>
      </c>
      <c r="C8" s="12">
        <f>'Daily handicaps'!G10</f>
        <v>22</v>
      </c>
      <c r="D8" s="202">
        <v>4</v>
      </c>
      <c r="E8" s="203">
        <v>6</v>
      </c>
      <c r="F8" s="203">
        <v>6</v>
      </c>
      <c r="G8" s="203">
        <v>4</v>
      </c>
      <c r="H8" s="203">
        <v>4</v>
      </c>
      <c r="I8" s="203">
        <v>6</v>
      </c>
      <c r="J8" s="203">
        <v>6</v>
      </c>
      <c r="K8" s="203">
        <v>4</v>
      </c>
      <c r="L8" s="203">
        <v>5</v>
      </c>
      <c r="M8" s="12">
        <f t="shared" ref="M8:M56" si="2">SUM(D8:L8)</f>
        <v>45</v>
      </c>
      <c r="N8" s="202">
        <v>6</v>
      </c>
      <c r="O8" s="203">
        <v>7</v>
      </c>
      <c r="P8" s="203">
        <v>6</v>
      </c>
      <c r="Q8" s="203">
        <v>2</v>
      </c>
      <c r="R8" s="203">
        <v>5</v>
      </c>
      <c r="S8" s="203">
        <v>5</v>
      </c>
      <c r="T8" s="203">
        <v>5</v>
      </c>
      <c r="U8" s="203">
        <v>3</v>
      </c>
      <c r="V8" s="203">
        <v>6</v>
      </c>
      <c r="W8" s="24">
        <f t="shared" si="0"/>
        <v>45</v>
      </c>
      <c r="X8" s="44">
        <f t="shared" si="1"/>
        <v>90</v>
      </c>
      <c r="Y8" s="1" t="str">
        <f>IF(OR(D8-D$4&gt;4,E8-E$4&gt;4,F8-F$4&gt;4,G8-G$4&gt;4,H8-H$4&gt;4,I8-I$4&gt;4,J8-J$4&gt;4,K8-K$4&gt;4,L8-L$4&gt;4,N8-N$4&gt;4,O8-O$4&gt;4,P8-P$4&gt;4,Q8-Q$4&gt;4,R8-R$4&gt;4,S8-S$4&gt;4,T8-T$4&gt;4,U8-U$4&gt;4,V8-V$4&gt;4),"Error","")</f>
        <v/>
      </c>
      <c r="Z8" s="1" t="str">
        <f>IF(D8-D$4&gt;4,D$2,IF(E8-E$4&gt;4,E$2,IF(F8-F$4&gt;4,F$2,IF(G8-G$4&gt;4,G$2,IF(H8-H$4&gt;4,H$2,IF(I8-I$4&gt;4,I$2,""))))))</f>
        <v/>
      </c>
      <c r="AA8" s="1" t="str">
        <f>IF(J8-J$4&gt;4,J$2,IF(K8-K$4&gt;4,K$2,IF(L8-L$4&gt;4,L$2,IF(N8-N$4&gt;4,N$2,IF(O8-O$4&gt;4,O$2,IF(P8-P$4&gt;4,P$2,""))))))</f>
        <v/>
      </c>
      <c r="AB8" s="1" t="str">
        <f>IF(Q8-Q$4&gt;4,Q$2,IF(R8-R$4&gt;4,R$2,IF(S8-S$4&gt;4,S$2,IF(T8-T$4&gt;4,T$2,IF(U8-U$4&gt;4,U$2,IF(V8-V$4&gt;4,V$2,""))))))</f>
        <v/>
      </c>
    </row>
    <row r="9" spans="1:28" x14ac:dyDescent="0.2">
      <c r="A9" s="17" t="str">
        <f>'3 day totals'!A9</f>
        <v>Connie</v>
      </c>
      <c r="B9" s="18" t="str">
        <f>'3 day totals'!B9</f>
        <v>Black</v>
      </c>
      <c r="C9" s="12">
        <f>'Daily handicaps'!G11</f>
        <v>17</v>
      </c>
      <c r="D9" s="202">
        <v>5</v>
      </c>
      <c r="E9" s="203">
        <v>7</v>
      </c>
      <c r="F9" s="203">
        <v>5</v>
      </c>
      <c r="G9" s="203">
        <v>5</v>
      </c>
      <c r="H9" s="203">
        <v>5</v>
      </c>
      <c r="I9" s="203">
        <v>5</v>
      </c>
      <c r="J9" s="203">
        <v>7</v>
      </c>
      <c r="K9" s="203">
        <v>6</v>
      </c>
      <c r="L9" s="203">
        <v>5</v>
      </c>
      <c r="M9" s="12">
        <f t="shared" si="2"/>
        <v>50</v>
      </c>
      <c r="N9" s="202">
        <v>5</v>
      </c>
      <c r="O9" s="203">
        <v>7</v>
      </c>
      <c r="P9" s="203">
        <v>7</v>
      </c>
      <c r="Q9" s="203">
        <v>5</v>
      </c>
      <c r="R9" s="203">
        <v>7</v>
      </c>
      <c r="S9" s="203">
        <v>8</v>
      </c>
      <c r="T9" s="203">
        <v>6</v>
      </c>
      <c r="U9" s="203">
        <v>4</v>
      </c>
      <c r="V9" s="203">
        <v>6</v>
      </c>
      <c r="W9" s="24">
        <f t="shared" si="0"/>
        <v>55</v>
      </c>
      <c r="X9" s="44">
        <f t="shared" si="1"/>
        <v>105</v>
      </c>
      <c r="Y9" s="1" t="str">
        <f t="shared" ref="Y9:Y32" si="3">IF(OR(D9-D$4&gt;4,E9-E$4&gt;4,F9-F$4&gt;4,G9-G$4&gt;4,H9-H$4&gt;4,I9-I$4&gt;4,J9-J$4&gt;4,K9-K$4&gt;4,L9-L$4&gt;4,N9-N$4&gt;4,O9-O$4&gt;4,P9-P$4&gt;4,Q9-Q$4&gt;4,R9-R$4&gt;4,S9-S$4&gt;4,T9-T$4&gt;4,U9-U$4&gt;4,V9-V$4&gt;4),"Error","")</f>
        <v/>
      </c>
      <c r="Z9" s="1" t="str">
        <f t="shared" ref="Z9:Z32" si="4">IF(D9-D$4&gt;4,D$2,IF(E9-E$4&gt;4,E$2,IF(F9-F$4&gt;4,F$2,IF(G9-G$4&gt;4,G$2,IF(H9-H$4&gt;4,H$2,IF(I9-I$4&gt;4,I$2,""))))))</f>
        <v/>
      </c>
      <c r="AA9" s="1" t="str">
        <f t="shared" ref="AA9:AA32" si="5">IF(J9-J$4&gt;4,J$2,IF(K9-K$4&gt;4,K$2,IF(L9-L$4&gt;4,L$2,IF(N9-N$4&gt;4,N$2,IF(O9-O$4&gt;4,O$2,IF(P9-P$4&gt;4,P$2,""))))))</f>
        <v/>
      </c>
      <c r="AB9" s="1" t="str">
        <f t="shared" ref="AB9:AB32" si="6">IF(Q9-Q$4&gt;4,Q$2,IF(R9-R$4&gt;4,R$2,IF(S9-S$4&gt;4,S$2,IF(T9-T$4&gt;4,T$2,IF(U9-U$4&gt;4,U$2,IF(V9-V$4&gt;4,V$2,""))))))</f>
        <v/>
      </c>
    </row>
    <row r="10" spans="1:28" x14ac:dyDescent="0.2">
      <c r="A10" s="17" t="str">
        <f>'3 day totals'!A10</f>
        <v xml:space="preserve">Pat </v>
      </c>
      <c r="B10" s="18" t="str">
        <f>'3 day totals'!B10</f>
        <v>Buckley</v>
      </c>
      <c r="C10" s="12">
        <f>'Daily handicaps'!G12</f>
        <v>33</v>
      </c>
      <c r="D10" s="202">
        <v>6</v>
      </c>
      <c r="E10" s="203">
        <v>9</v>
      </c>
      <c r="F10" s="203">
        <v>6</v>
      </c>
      <c r="G10" s="203">
        <v>4</v>
      </c>
      <c r="H10" s="203">
        <v>8</v>
      </c>
      <c r="I10" s="203">
        <v>8</v>
      </c>
      <c r="J10" s="203">
        <v>6</v>
      </c>
      <c r="K10" s="203">
        <v>4</v>
      </c>
      <c r="L10" s="203">
        <v>7</v>
      </c>
      <c r="M10" s="12">
        <f t="shared" si="2"/>
        <v>58</v>
      </c>
      <c r="N10" s="202">
        <v>7</v>
      </c>
      <c r="O10" s="203">
        <v>9</v>
      </c>
      <c r="P10" s="203">
        <v>7</v>
      </c>
      <c r="Q10" s="203">
        <v>3</v>
      </c>
      <c r="R10" s="203">
        <v>6</v>
      </c>
      <c r="S10" s="203">
        <v>5</v>
      </c>
      <c r="T10" s="203">
        <v>6</v>
      </c>
      <c r="U10" s="203">
        <v>5</v>
      </c>
      <c r="V10" s="203">
        <v>6</v>
      </c>
      <c r="W10" s="24">
        <f t="shared" si="0"/>
        <v>54</v>
      </c>
      <c r="X10" s="44">
        <f t="shared" si="1"/>
        <v>112</v>
      </c>
      <c r="Y10" s="1" t="str">
        <f t="shared" si="3"/>
        <v/>
      </c>
      <c r="Z10" s="1" t="str">
        <f t="shared" si="4"/>
        <v/>
      </c>
      <c r="AA10" s="1" t="str">
        <f t="shared" si="5"/>
        <v/>
      </c>
      <c r="AB10" s="1" t="str">
        <f t="shared" si="6"/>
        <v/>
      </c>
    </row>
    <row r="11" spans="1:28" x14ac:dyDescent="0.2">
      <c r="A11" s="17" t="str">
        <f>'3 day totals'!A11</f>
        <v>David</v>
      </c>
      <c r="B11" s="18" t="str">
        <f>'3 day totals'!B11</f>
        <v>Bunker</v>
      </c>
      <c r="C11" s="12">
        <f>'Daily handicaps'!G13</f>
        <v>19</v>
      </c>
      <c r="D11" s="202">
        <v>6</v>
      </c>
      <c r="E11" s="203">
        <v>6</v>
      </c>
      <c r="F11" s="203">
        <v>7</v>
      </c>
      <c r="G11" s="203">
        <v>5</v>
      </c>
      <c r="H11" s="203">
        <v>5</v>
      </c>
      <c r="I11" s="203">
        <v>5</v>
      </c>
      <c r="J11" s="203">
        <v>5</v>
      </c>
      <c r="K11" s="203">
        <v>4</v>
      </c>
      <c r="L11" s="203">
        <v>6</v>
      </c>
      <c r="M11" s="12">
        <f t="shared" si="2"/>
        <v>49</v>
      </c>
      <c r="N11" s="202">
        <v>5</v>
      </c>
      <c r="O11" s="203">
        <v>9</v>
      </c>
      <c r="P11" s="203">
        <v>5</v>
      </c>
      <c r="Q11" s="203">
        <v>4</v>
      </c>
      <c r="R11" s="203">
        <v>6</v>
      </c>
      <c r="S11" s="203">
        <v>5</v>
      </c>
      <c r="T11" s="203">
        <v>9</v>
      </c>
      <c r="U11" s="203">
        <v>4</v>
      </c>
      <c r="V11" s="203">
        <v>7</v>
      </c>
      <c r="W11" s="24">
        <f t="shared" si="0"/>
        <v>54</v>
      </c>
      <c r="X11" s="44">
        <f t="shared" si="1"/>
        <v>103</v>
      </c>
      <c r="Y11" s="1" t="str">
        <f t="shared" si="3"/>
        <v/>
      </c>
      <c r="Z11" s="1" t="str">
        <f t="shared" si="4"/>
        <v/>
      </c>
      <c r="AA11" s="1" t="str">
        <f t="shared" si="5"/>
        <v/>
      </c>
      <c r="AB11" s="1" t="str">
        <f t="shared" si="6"/>
        <v/>
      </c>
    </row>
    <row r="12" spans="1:28" x14ac:dyDescent="0.2">
      <c r="A12" s="17" t="str">
        <f>'3 day totals'!A12</f>
        <v>Omel</v>
      </c>
      <c r="B12" s="18" t="str">
        <f>'3 day totals'!B12</f>
        <v>Cardenas</v>
      </c>
      <c r="C12" s="12">
        <f>'Daily handicaps'!G14</f>
        <v>30</v>
      </c>
      <c r="D12" s="202">
        <v>6</v>
      </c>
      <c r="E12" s="203">
        <v>5</v>
      </c>
      <c r="F12" s="203">
        <v>6</v>
      </c>
      <c r="G12" s="203">
        <v>4</v>
      </c>
      <c r="H12" s="203">
        <v>5</v>
      </c>
      <c r="I12" s="203">
        <v>5</v>
      </c>
      <c r="J12" s="203">
        <v>7</v>
      </c>
      <c r="K12" s="203">
        <v>4</v>
      </c>
      <c r="L12" s="203">
        <v>6</v>
      </c>
      <c r="M12" s="12">
        <f t="shared" si="2"/>
        <v>48</v>
      </c>
      <c r="N12" s="202">
        <v>5</v>
      </c>
      <c r="O12" s="203">
        <v>9</v>
      </c>
      <c r="P12" s="203">
        <v>5</v>
      </c>
      <c r="Q12" s="203">
        <v>5</v>
      </c>
      <c r="R12" s="203">
        <v>5</v>
      </c>
      <c r="S12" s="203">
        <v>6</v>
      </c>
      <c r="T12" s="203">
        <v>8</v>
      </c>
      <c r="U12" s="203">
        <v>5</v>
      </c>
      <c r="V12" s="203">
        <v>7</v>
      </c>
      <c r="W12" s="24">
        <f t="shared" si="0"/>
        <v>55</v>
      </c>
      <c r="X12" s="44">
        <f t="shared" si="1"/>
        <v>103</v>
      </c>
      <c r="Y12" s="1" t="str">
        <f t="shared" si="3"/>
        <v/>
      </c>
      <c r="Z12" s="1" t="str">
        <f t="shared" si="4"/>
        <v/>
      </c>
      <c r="AA12" s="1" t="str">
        <f t="shared" si="5"/>
        <v/>
      </c>
      <c r="AB12" s="1" t="str">
        <f t="shared" si="6"/>
        <v/>
      </c>
    </row>
    <row r="13" spans="1:28" x14ac:dyDescent="0.2">
      <c r="A13" s="17" t="str">
        <f>'3 day totals'!A13</f>
        <v>Jason</v>
      </c>
      <c r="B13" s="18" t="str">
        <f>'3 day totals'!B13</f>
        <v>Carmack</v>
      </c>
      <c r="C13" s="12">
        <f>'Daily handicaps'!G15</f>
        <v>13</v>
      </c>
      <c r="D13" s="202">
        <v>4</v>
      </c>
      <c r="E13" s="203">
        <v>4</v>
      </c>
      <c r="F13" s="203">
        <v>7</v>
      </c>
      <c r="G13" s="203">
        <v>3</v>
      </c>
      <c r="H13" s="203">
        <v>6</v>
      </c>
      <c r="I13" s="203">
        <v>4</v>
      </c>
      <c r="J13" s="203">
        <v>6</v>
      </c>
      <c r="K13" s="203">
        <v>6</v>
      </c>
      <c r="L13" s="203">
        <v>5</v>
      </c>
      <c r="M13" s="12">
        <f t="shared" si="2"/>
        <v>45</v>
      </c>
      <c r="N13" s="202">
        <v>4</v>
      </c>
      <c r="O13" s="203">
        <v>7</v>
      </c>
      <c r="P13" s="203">
        <v>5</v>
      </c>
      <c r="Q13" s="203">
        <v>5</v>
      </c>
      <c r="R13" s="203">
        <v>4</v>
      </c>
      <c r="S13" s="203">
        <v>6</v>
      </c>
      <c r="T13" s="203">
        <v>5</v>
      </c>
      <c r="U13" s="203">
        <v>3</v>
      </c>
      <c r="V13" s="203">
        <v>5</v>
      </c>
      <c r="W13" s="24">
        <f t="shared" si="0"/>
        <v>44</v>
      </c>
      <c r="X13" s="44">
        <f t="shared" si="1"/>
        <v>89</v>
      </c>
      <c r="Y13" s="1" t="str">
        <f t="shared" si="3"/>
        <v/>
      </c>
      <c r="Z13" s="1" t="str">
        <f t="shared" si="4"/>
        <v/>
      </c>
      <c r="AA13" s="1" t="str">
        <f t="shared" si="5"/>
        <v/>
      </c>
      <c r="AB13" s="1" t="str">
        <f t="shared" si="6"/>
        <v/>
      </c>
    </row>
    <row r="14" spans="1:28" x14ac:dyDescent="0.2">
      <c r="A14" s="17" t="str">
        <f>'3 day totals'!A14</f>
        <v>Frank</v>
      </c>
      <c r="B14" s="18" t="str">
        <f>'3 day totals'!B14</f>
        <v>Carriere</v>
      </c>
      <c r="C14" s="12">
        <f>'Daily handicaps'!G16</f>
        <v>23</v>
      </c>
      <c r="D14" s="202">
        <v>4</v>
      </c>
      <c r="E14" s="203">
        <v>5</v>
      </c>
      <c r="F14" s="203">
        <v>6</v>
      </c>
      <c r="G14" s="203">
        <v>5</v>
      </c>
      <c r="H14" s="203">
        <v>7</v>
      </c>
      <c r="I14" s="203">
        <v>4</v>
      </c>
      <c r="J14" s="203">
        <v>7</v>
      </c>
      <c r="K14" s="203">
        <v>4</v>
      </c>
      <c r="L14" s="203">
        <v>6</v>
      </c>
      <c r="M14" s="12">
        <f>SUM(D14:L14)</f>
        <v>48</v>
      </c>
      <c r="N14" s="202">
        <v>5</v>
      </c>
      <c r="O14" s="203">
        <v>7</v>
      </c>
      <c r="P14" s="203">
        <v>5</v>
      </c>
      <c r="Q14" s="203">
        <v>6</v>
      </c>
      <c r="R14" s="203">
        <v>7</v>
      </c>
      <c r="S14" s="203">
        <v>4</v>
      </c>
      <c r="T14" s="203">
        <v>5</v>
      </c>
      <c r="U14" s="203">
        <v>4</v>
      </c>
      <c r="V14" s="203">
        <v>5</v>
      </c>
      <c r="W14" s="24">
        <f>SUM(N14:V14)</f>
        <v>48</v>
      </c>
      <c r="X14" s="44">
        <f>SUM(W14,M14)</f>
        <v>96</v>
      </c>
      <c r="Y14" s="1" t="str">
        <f t="shared" si="3"/>
        <v/>
      </c>
      <c r="Z14" s="1" t="str">
        <f t="shared" si="4"/>
        <v/>
      </c>
      <c r="AA14" s="1" t="str">
        <f t="shared" si="5"/>
        <v/>
      </c>
      <c r="AB14" s="1" t="str">
        <f t="shared" si="6"/>
        <v/>
      </c>
    </row>
    <row r="15" spans="1:28" x14ac:dyDescent="0.2">
      <c r="A15" s="17" t="str">
        <f>'3 day totals'!A15</f>
        <v xml:space="preserve">Jim </v>
      </c>
      <c r="B15" s="18" t="str">
        <f>'3 day totals'!B15</f>
        <v>Coffey</v>
      </c>
      <c r="C15" s="12">
        <f>'Daily handicaps'!G17</f>
        <v>29</v>
      </c>
      <c r="D15" s="202">
        <v>5</v>
      </c>
      <c r="E15" s="203">
        <v>4</v>
      </c>
      <c r="F15" s="203">
        <v>5</v>
      </c>
      <c r="G15" s="203">
        <v>4</v>
      </c>
      <c r="H15" s="203">
        <v>5</v>
      </c>
      <c r="I15" s="203">
        <v>5</v>
      </c>
      <c r="J15" s="203">
        <v>5</v>
      </c>
      <c r="K15" s="203">
        <v>5</v>
      </c>
      <c r="L15" s="203">
        <v>5</v>
      </c>
      <c r="M15" s="12">
        <f t="shared" si="2"/>
        <v>43</v>
      </c>
      <c r="N15" s="202">
        <v>5</v>
      </c>
      <c r="O15" s="203">
        <v>9</v>
      </c>
      <c r="P15" s="203">
        <v>4</v>
      </c>
      <c r="Q15" s="203">
        <v>6</v>
      </c>
      <c r="R15" s="203">
        <v>5</v>
      </c>
      <c r="S15" s="203">
        <v>6</v>
      </c>
      <c r="T15" s="203">
        <v>6</v>
      </c>
      <c r="U15" s="203">
        <v>5</v>
      </c>
      <c r="V15" s="203">
        <v>6</v>
      </c>
      <c r="W15" s="24">
        <f t="shared" si="0"/>
        <v>52</v>
      </c>
      <c r="X15" s="44">
        <f t="shared" si="1"/>
        <v>95</v>
      </c>
      <c r="Y15" s="1" t="str">
        <f t="shared" si="3"/>
        <v/>
      </c>
      <c r="Z15" s="1" t="str">
        <f t="shared" si="4"/>
        <v/>
      </c>
      <c r="AA15" s="1" t="str">
        <f t="shared" si="5"/>
        <v/>
      </c>
      <c r="AB15" s="1" t="str">
        <f t="shared" si="6"/>
        <v/>
      </c>
    </row>
    <row r="16" spans="1:28" x14ac:dyDescent="0.2">
      <c r="A16" s="17" t="str">
        <f>'3 day totals'!A16</f>
        <v>Tom</v>
      </c>
      <c r="B16" s="18" t="str">
        <f>'3 day totals'!B16</f>
        <v>Dransfield</v>
      </c>
      <c r="C16" s="12">
        <f>'Daily handicaps'!G18</f>
        <v>8</v>
      </c>
      <c r="D16" s="202">
        <v>5</v>
      </c>
      <c r="E16" s="203">
        <v>4</v>
      </c>
      <c r="F16" s="203">
        <v>4</v>
      </c>
      <c r="G16" s="203">
        <v>3</v>
      </c>
      <c r="H16" s="203">
        <v>4</v>
      </c>
      <c r="I16" s="203">
        <v>4</v>
      </c>
      <c r="J16" s="203">
        <v>9</v>
      </c>
      <c r="K16" s="203">
        <v>4</v>
      </c>
      <c r="L16" s="203">
        <v>5</v>
      </c>
      <c r="M16" s="12">
        <f t="shared" si="2"/>
        <v>42</v>
      </c>
      <c r="N16" s="202">
        <v>7</v>
      </c>
      <c r="O16" s="203">
        <v>6</v>
      </c>
      <c r="P16" s="203">
        <v>5</v>
      </c>
      <c r="Q16" s="203">
        <v>3</v>
      </c>
      <c r="R16" s="203">
        <v>4</v>
      </c>
      <c r="S16" s="203">
        <v>5</v>
      </c>
      <c r="T16" s="203">
        <v>5</v>
      </c>
      <c r="U16" s="203">
        <v>3</v>
      </c>
      <c r="V16" s="203">
        <v>5</v>
      </c>
      <c r="W16" s="24">
        <f t="shared" si="0"/>
        <v>43</v>
      </c>
      <c r="X16" s="44">
        <f t="shared" si="1"/>
        <v>85</v>
      </c>
      <c r="Y16" s="1" t="str">
        <f t="shared" si="3"/>
        <v/>
      </c>
      <c r="Z16" s="1" t="str">
        <f t="shared" si="4"/>
        <v/>
      </c>
      <c r="AA16" s="1" t="str">
        <f t="shared" si="5"/>
        <v/>
      </c>
      <c r="AB16" s="1" t="str">
        <f t="shared" si="6"/>
        <v/>
      </c>
    </row>
    <row r="17" spans="1:28" x14ac:dyDescent="0.2">
      <c r="A17" s="17" t="str">
        <f>'3 day totals'!A17</f>
        <v>Gary</v>
      </c>
      <c r="B17" s="18" t="str">
        <f>'3 day totals'!B17</f>
        <v>Frick</v>
      </c>
      <c r="C17" s="12">
        <f>'Daily handicaps'!G19</f>
        <v>17</v>
      </c>
      <c r="D17" s="202">
        <v>4</v>
      </c>
      <c r="E17" s="203">
        <v>6</v>
      </c>
      <c r="F17" s="203">
        <v>6</v>
      </c>
      <c r="G17" s="203">
        <v>5</v>
      </c>
      <c r="H17" s="203">
        <v>5</v>
      </c>
      <c r="I17" s="203">
        <v>5</v>
      </c>
      <c r="J17" s="203">
        <v>7</v>
      </c>
      <c r="K17" s="203">
        <v>5</v>
      </c>
      <c r="L17" s="203">
        <v>6</v>
      </c>
      <c r="M17" s="12">
        <f t="shared" si="2"/>
        <v>49</v>
      </c>
      <c r="N17" s="202">
        <v>6</v>
      </c>
      <c r="O17" s="203">
        <v>7</v>
      </c>
      <c r="P17" s="203">
        <v>5</v>
      </c>
      <c r="Q17" s="203">
        <v>3</v>
      </c>
      <c r="R17" s="203">
        <v>5</v>
      </c>
      <c r="S17" s="203">
        <v>5</v>
      </c>
      <c r="T17" s="203">
        <v>8</v>
      </c>
      <c r="U17" s="203">
        <v>4</v>
      </c>
      <c r="V17" s="203">
        <v>6</v>
      </c>
      <c r="W17" s="24">
        <f t="shared" si="0"/>
        <v>49</v>
      </c>
      <c r="X17" s="44">
        <f t="shared" si="1"/>
        <v>98</v>
      </c>
      <c r="Y17" s="1" t="str">
        <f t="shared" si="3"/>
        <v/>
      </c>
      <c r="Z17" s="1" t="str">
        <f t="shared" si="4"/>
        <v/>
      </c>
      <c r="AA17" s="1" t="str">
        <f t="shared" si="5"/>
        <v/>
      </c>
      <c r="AB17" s="1" t="str">
        <f t="shared" si="6"/>
        <v/>
      </c>
    </row>
    <row r="18" spans="1:28" x14ac:dyDescent="0.2">
      <c r="A18" s="17" t="str">
        <f>'3 day totals'!A18</f>
        <v>Robert</v>
      </c>
      <c r="B18" s="18" t="str">
        <f>'3 day totals'!B18</f>
        <v>Guthrie</v>
      </c>
      <c r="C18" s="12">
        <f>'Daily handicaps'!G20</f>
        <v>24</v>
      </c>
      <c r="D18" s="202">
        <v>6</v>
      </c>
      <c r="E18" s="203">
        <v>7</v>
      </c>
      <c r="F18" s="203">
        <v>4</v>
      </c>
      <c r="G18" s="203">
        <v>3</v>
      </c>
      <c r="H18" s="203">
        <v>5</v>
      </c>
      <c r="I18" s="203">
        <v>6</v>
      </c>
      <c r="J18" s="203">
        <v>6</v>
      </c>
      <c r="K18" s="203">
        <v>4</v>
      </c>
      <c r="L18" s="203">
        <v>7</v>
      </c>
      <c r="M18" s="12">
        <f t="shared" si="2"/>
        <v>48</v>
      </c>
      <c r="N18" s="202">
        <v>6</v>
      </c>
      <c r="O18" s="203">
        <v>7</v>
      </c>
      <c r="P18" s="203">
        <v>5</v>
      </c>
      <c r="Q18" s="203">
        <v>3</v>
      </c>
      <c r="R18" s="203">
        <v>6</v>
      </c>
      <c r="S18" s="203">
        <v>8</v>
      </c>
      <c r="T18" s="203">
        <v>7</v>
      </c>
      <c r="U18" s="203">
        <v>4</v>
      </c>
      <c r="V18" s="203">
        <v>6</v>
      </c>
      <c r="W18" s="24">
        <f t="shared" si="0"/>
        <v>52</v>
      </c>
      <c r="X18" s="44">
        <f t="shared" si="1"/>
        <v>100</v>
      </c>
      <c r="Y18" s="1" t="str">
        <f t="shared" si="3"/>
        <v/>
      </c>
      <c r="Z18" s="1" t="str">
        <f t="shared" si="4"/>
        <v/>
      </c>
      <c r="AA18" s="1" t="str">
        <f t="shared" si="5"/>
        <v/>
      </c>
      <c r="AB18" s="1" t="str">
        <f t="shared" si="6"/>
        <v/>
      </c>
    </row>
    <row r="19" spans="1:28" x14ac:dyDescent="0.2">
      <c r="A19" s="17" t="str">
        <f>'3 day totals'!A19</f>
        <v>Shannon</v>
      </c>
      <c r="B19" s="18" t="str">
        <f>'3 day totals'!B19</f>
        <v>Hill</v>
      </c>
      <c r="C19" s="12">
        <f>'Daily handicaps'!G21</f>
        <v>15</v>
      </c>
      <c r="D19" s="202">
        <v>3</v>
      </c>
      <c r="E19" s="203">
        <v>6</v>
      </c>
      <c r="F19" s="203">
        <v>7</v>
      </c>
      <c r="G19" s="203">
        <v>5</v>
      </c>
      <c r="H19" s="203">
        <v>6</v>
      </c>
      <c r="I19" s="203">
        <v>7</v>
      </c>
      <c r="J19" s="203">
        <v>7</v>
      </c>
      <c r="K19" s="203">
        <v>4</v>
      </c>
      <c r="L19" s="203">
        <v>5</v>
      </c>
      <c r="M19" s="12">
        <f t="shared" si="2"/>
        <v>50</v>
      </c>
      <c r="N19" s="202">
        <v>6</v>
      </c>
      <c r="O19" s="203">
        <v>9</v>
      </c>
      <c r="P19" s="203">
        <v>7</v>
      </c>
      <c r="Q19" s="203">
        <v>3</v>
      </c>
      <c r="R19" s="203">
        <v>6</v>
      </c>
      <c r="S19" s="203">
        <v>4</v>
      </c>
      <c r="T19" s="203">
        <v>8</v>
      </c>
      <c r="U19" s="203">
        <v>3</v>
      </c>
      <c r="V19" s="203">
        <v>4</v>
      </c>
      <c r="W19" s="24">
        <f t="shared" si="0"/>
        <v>50</v>
      </c>
      <c r="X19" s="44">
        <f t="shared" si="1"/>
        <v>100</v>
      </c>
      <c r="Y19" s="1" t="str">
        <f t="shared" si="3"/>
        <v/>
      </c>
      <c r="Z19" s="1" t="str">
        <f t="shared" si="4"/>
        <v/>
      </c>
      <c r="AA19" s="1" t="str">
        <f t="shared" si="5"/>
        <v/>
      </c>
      <c r="AB19" s="1" t="str">
        <f t="shared" si="6"/>
        <v/>
      </c>
    </row>
    <row r="20" spans="1:28" x14ac:dyDescent="0.2">
      <c r="A20" s="17" t="str">
        <f>'3 day totals'!A20</f>
        <v>Bob</v>
      </c>
      <c r="B20" s="18" t="str">
        <f>'3 day totals'!B20</f>
        <v>Langley</v>
      </c>
      <c r="C20" s="12">
        <f>'Daily handicaps'!G22</f>
        <v>35</v>
      </c>
      <c r="D20" s="202">
        <v>6</v>
      </c>
      <c r="E20" s="203">
        <v>8</v>
      </c>
      <c r="F20" s="203">
        <v>6</v>
      </c>
      <c r="G20" s="203">
        <v>4</v>
      </c>
      <c r="H20" s="203">
        <v>7</v>
      </c>
      <c r="I20" s="203">
        <v>8</v>
      </c>
      <c r="J20" s="203">
        <v>8</v>
      </c>
      <c r="K20" s="203">
        <v>5</v>
      </c>
      <c r="L20" s="203">
        <v>5</v>
      </c>
      <c r="M20" s="12">
        <f t="shared" si="2"/>
        <v>57</v>
      </c>
      <c r="N20" s="202">
        <v>7</v>
      </c>
      <c r="O20" s="203">
        <v>8</v>
      </c>
      <c r="P20" s="203">
        <v>4</v>
      </c>
      <c r="Q20" s="203">
        <v>3</v>
      </c>
      <c r="R20" s="203">
        <v>6</v>
      </c>
      <c r="S20" s="203">
        <v>6</v>
      </c>
      <c r="T20" s="203">
        <v>6</v>
      </c>
      <c r="U20" s="203">
        <v>4</v>
      </c>
      <c r="V20" s="203">
        <v>8</v>
      </c>
      <c r="W20" s="24">
        <f t="shared" si="0"/>
        <v>52</v>
      </c>
      <c r="X20" s="44">
        <f t="shared" si="1"/>
        <v>109</v>
      </c>
      <c r="Y20" s="1" t="str">
        <f t="shared" si="3"/>
        <v/>
      </c>
      <c r="Z20" s="1" t="str">
        <f t="shared" si="4"/>
        <v/>
      </c>
      <c r="AA20" s="1" t="str">
        <f t="shared" si="5"/>
        <v/>
      </c>
      <c r="AB20" s="1" t="str">
        <f t="shared" si="6"/>
        <v/>
      </c>
    </row>
    <row r="21" spans="1:28" x14ac:dyDescent="0.2">
      <c r="A21" s="17" t="str">
        <f>'3 day totals'!A21</f>
        <v>Eric</v>
      </c>
      <c r="B21" s="18" t="str">
        <f>'3 day totals'!B21</f>
        <v>Larson</v>
      </c>
      <c r="C21" s="12">
        <f>'Daily handicaps'!G23</f>
        <v>36</v>
      </c>
      <c r="D21" s="202">
        <v>4</v>
      </c>
      <c r="E21" s="203">
        <v>7</v>
      </c>
      <c r="F21" s="203">
        <v>4</v>
      </c>
      <c r="G21" s="203">
        <v>5</v>
      </c>
      <c r="H21" s="203">
        <v>5</v>
      </c>
      <c r="I21" s="203">
        <v>7</v>
      </c>
      <c r="J21" s="203">
        <v>7</v>
      </c>
      <c r="K21" s="203">
        <v>3</v>
      </c>
      <c r="L21" s="203">
        <v>8</v>
      </c>
      <c r="M21" s="12">
        <f t="shared" si="2"/>
        <v>50</v>
      </c>
      <c r="N21" s="202">
        <v>7</v>
      </c>
      <c r="O21" s="203">
        <v>7</v>
      </c>
      <c r="P21" s="203">
        <v>6</v>
      </c>
      <c r="Q21" s="203">
        <v>5</v>
      </c>
      <c r="R21" s="203">
        <v>6</v>
      </c>
      <c r="S21" s="203">
        <v>8</v>
      </c>
      <c r="T21" s="203">
        <v>7</v>
      </c>
      <c r="U21" s="203">
        <v>4</v>
      </c>
      <c r="V21" s="203">
        <v>7</v>
      </c>
      <c r="W21" s="24">
        <f t="shared" si="0"/>
        <v>57</v>
      </c>
      <c r="X21" s="44">
        <f t="shared" si="1"/>
        <v>107</v>
      </c>
      <c r="Y21" s="1" t="str">
        <f t="shared" si="3"/>
        <v/>
      </c>
      <c r="Z21" s="1" t="str">
        <f t="shared" si="4"/>
        <v/>
      </c>
      <c r="AA21" s="1" t="str">
        <f t="shared" si="5"/>
        <v/>
      </c>
      <c r="AB21" s="1" t="str">
        <f t="shared" si="6"/>
        <v/>
      </c>
    </row>
    <row r="22" spans="1:28" x14ac:dyDescent="0.2">
      <c r="A22" s="17" t="str">
        <f>'3 day totals'!A22</f>
        <v xml:space="preserve">Rick </v>
      </c>
      <c r="B22" s="18" t="str">
        <f>'3 day totals'!B22</f>
        <v>McFarland</v>
      </c>
      <c r="C22" s="12">
        <f>'Daily handicaps'!G24</f>
        <v>13</v>
      </c>
      <c r="D22" s="202">
        <v>4</v>
      </c>
      <c r="E22" s="203">
        <v>6</v>
      </c>
      <c r="F22" s="203">
        <v>8</v>
      </c>
      <c r="G22" s="203">
        <v>2</v>
      </c>
      <c r="H22" s="203">
        <v>6</v>
      </c>
      <c r="I22" s="203">
        <v>7</v>
      </c>
      <c r="J22" s="203">
        <v>7</v>
      </c>
      <c r="K22" s="203">
        <v>6</v>
      </c>
      <c r="L22" s="203">
        <v>6</v>
      </c>
      <c r="M22" s="12">
        <f t="shared" si="2"/>
        <v>52</v>
      </c>
      <c r="N22" s="202">
        <v>4</v>
      </c>
      <c r="O22" s="203">
        <v>7</v>
      </c>
      <c r="P22" s="203">
        <v>5</v>
      </c>
      <c r="Q22" s="203">
        <v>4</v>
      </c>
      <c r="R22" s="203">
        <v>5</v>
      </c>
      <c r="S22" s="203">
        <v>5</v>
      </c>
      <c r="T22" s="203">
        <v>6</v>
      </c>
      <c r="U22" s="203">
        <v>4</v>
      </c>
      <c r="V22" s="203">
        <v>5</v>
      </c>
      <c r="W22" s="24">
        <f t="shared" si="0"/>
        <v>45</v>
      </c>
      <c r="X22" s="44">
        <f t="shared" si="1"/>
        <v>97</v>
      </c>
      <c r="Y22" s="1" t="str">
        <f t="shared" si="3"/>
        <v/>
      </c>
      <c r="Z22" s="1" t="str">
        <f t="shared" si="4"/>
        <v/>
      </c>
      <c r="AA22" s="1" t="str">
        <f t="shared" si="5"/>
        <v/>
      </c>
      <c r="AB22" s="1" t="str">
        <f t="shared" si="6"/>
        <v/>
      </c>
    </row>
    <row r="23" spans="1:28" x14ac:dyDescent="0.2">
      <c r="A23" s="17" t="str">
        <f>'3 day totals'!A23</f>
        <v>Jimmy</v>
      </c>
      <c r="B23" s="18" t="str">
        <f>'3 day totals'!B23</f>
        <v>McKinzie</v>
      </c>
      <c r="C23" s="12">
        <f>'Daily handicaps'!G25</f>
        <v>30</v>
      </c>
      <c r="D23" s="202">
        <v>6</v>
      </c>
      <c r="E23" s="203">
        <v>7</v>
      </c>
      <c r="F23" s="203">
        <v>5</v>
      </c>
      <c r="G23" s="203">
        <v>4</v>
      </c>
      <c r="H23" s="203">
        <v>5</v>
      </c>
      <c r="I23" s="203">
        <v>5</v>
      </c>
      <c r="J23" s="203">
        <v>7</v>
      </c>
      <c r="K23" s="203">
        <v>5</v>
      </c>
      <c r="L23" s="203">
        <v>6</v>
      </c>
      <c r="M23" s="12">
        <f t="shared" si="2"/>
        <v>50</v>
      </c>
      <c r="N23" s="202">
        <v>7</v>
      </c>
      <c r="O23" s="203">
        <v>7</v>
      </c>
      <c r="P23" s="203">
        <v>7</v>
      </c>
      <c r="Q23" s="203">
        <v>3</v>
      </c>
      <c r="R23" s="203">
        <v>7</v>
      </c>
      <c r="S23" s="203">
        <v>5</v>
      </c>
      <c r="T23" s="203">
        <v>8</v>
      </c>
      <c r="U23" s="203">
        <v>4</v>
      </c>
      <c r="V23" s="203">
        <v>4</v>
      </c>
      <c r="W23" s="24">
        <f t="shared" si="0"/>
        <v>52</v>
      </c>
      <c r="X23" s="44">
        <f t="shared" si="1"/>
        <v>102</v>
      </c>
      <c r="Y23" s="1" t="str">
        <f t="shared" si="3"/>
        <v/>
      </c>
      <c r="Z23" s="1" t="str">
        <f t="shared" si="4"/>
        <v/>
      </c>
      <c r="AA23" s="1" t="str">
        <f t="shared" si="5"/>
        <v/>
      </c>
      <c r="AB23" s="1" t="str">
        <f t="shared" si="6"/>
        <v/>
      </c>
    </row>
    <row r="24" spans="1:28" x14ac:dyDescent="0.2">
      <c r="A24" s="17" t="str">
        <f>'3 day totals'!A24</f>
        <v>Dan</v>
      </c>
      <c r="B24" s="18" t="str">
        <f>'3 day totals'!B24</f>
        <v>Needham</v>
      </c>
      <c r="C24" s="12">
        <f>'Daily handicaps'!G26</f>
        <v>17</v>
      </c>
      <c r="D24" s="202">
        <v>6</v>
      </c>
      <c r="E24" s="203">
        <v>6</v>
      </c>
      <c r="F24" s="203">
        <v>5</v>
      </c>
      <c r="G24" s="203">
        <v>3</v>
      </c>
      <c r="H24" s="203">
        <v>5</v>
      </c>
      <c r="I24" s="203">
        <v>6</v>
      </c>
      <c r="J24" s="203">
        <v>9</v>
      </c>
      <c r="K24" s="203">
        <v>5</v>
      </c>
      <c r="L24" s="203">
        <v>5</v>
      </c>
      <c r="M24" s="12">
        <f t="shared" si="2"/>
        <v>50</v>
      </c>
      <c r="N24" s="202">
        <v>6</v>
      </c>
      <c r="O24" s="203">
        <v>7</v>
      </c>
      <c r="P24" s="203">
        <v>5</v>
      </c>
      <c r="Q24" s="203">
        <v>5</v>
      </c>
      <c r="R24" s="203">
        <v>5</v>
      </c>
      <c r="S24" s="203">
        <v>7</v>
      </c>
      <c r="T24" s="203">
        <v>7</v>
      </c>
      <c r="U24" s="203">
        <v>3</v>
      </c>
      <c r="V24" s="203">
        <v>5</v>
      </c>
      <c r="W24" s="24">
        <f t="shared" si="0"/>
        <v>50</v>
      </c>
      <c r="X24" s="44">
        <f t="shared" si="1"/>
        <v>100</v>
      </c>
      <c r="Y24" s="1" t="str">
        <f t="shared" si="3"/>
        <v/>
      </c>
      <c r="Z24" s="1" t="str">
        <f t="shared" si="4"/>
        <v/>
      </c>
      <c r="AA24" s="1" t="str">
        <f t="shared" si="5"/>
        <v/>
      </c>
      <c r="AB24" s="1" t="str">
        <f t="shared" si="6"/>
        <v/>
      </c>
    </row>
    <row r="25" spans="1:28" x14ac:dyDescent="0.2">
      <c r="A25" s="17" t="str">
        <f>'3 day totals'!A25</f>
        <v>Mark</v>
      </c>
      <c r="B25" s="18" t="str">
        <f>'3 day totals'!B25</f>
        <v>Parsley</v>
      </c>
      <c r="C25" s="12">
        <f>'Daily handicaps'!G27</f>
        <v>12</v>
      </c>
      <c r="D25" s="202">
        <v>4</v>
      </c>
      <c r="E25" s="203">
        <v>6</v>
      </c>
      <c r="F25" s="203">
        <v>5</v>
      </c>
      <c r="G25" s="203">
        <v>4</v>
      </c>
      <c r="H25" s="203">
        <v>4</v>
      </c>
      <c r="I25" s="203">
        <v>4</v>
      </c>
      <c r="J25" s="203">
        <v>6</v>
      </c>
      <c r="K25" s="203">
        <v>4</v>
      </c>
      <c r="L25" s="203">
        <v>6</v>
      </c>
      <c r="M25" s="12">
        <f t="shared" si="2"/>
        <v>43</v>
      </c>
      <c r="N25" s="202">
        <v>4</v>
      </c>
      <c r="O25" s="203">
        <v>5</v>
      </c>
      <c r="P25" s="203">
        <v>5</v>
      </c>
      <c r="Q25" s="203">
        <v>3</v>
      </c>
      <c r="R25" s="203">
        <v>5</v>
      </c>
      <c r="S25" s="203">
        <v>4</v>
      </c>
      <c r="T25" s="203">
        <v>6</v>
      </c>
      <c r="U25" s="203">
        <v>3</v>
      </c>
      <c r="V25" s="203">
        <v>5</v>
      </c>
      <c r="W25" s="24">
        <f t="shared" si="0"/>
        <v>40</v>
      </c>
      <c r="X25" s="44">
        <f t="shared" si="1"/>
        <v>83</v>
      </c>
      <c r="Y25" s="1" t="str">
        <f t="shared" si="3"/>
        <v/>
      </c>
      <c r="Z25" s="1" t="str">
        <f t="shared" si="4"/>
        <v/>
      </c>
      <c r="AA25" s="1" t="str">
        <f t="shared" si="5"/>
        <v/>
      </c>
      <c r="AB25" s="1" t="str">
        <f t="shared" si="6"/>
        <v/>
      </c>
    </row>
    <row r="26" spans="1:28" x14ac:dyDescent="0.2">
      <c r="A26" s="17" t="str">
        <f>'3 day totals'!A26</f>
        <v>Bob</v>
      </c>
      <c r="B26" s="18" t="str">
        <f>'3 day totals'!B26</f>
        <v>Rhinehart</v>
      </c>
      <c r="C26" s="12">
        <f>'Daily handicaps'!G28</f>
        <v>31</v>
      </c>
      <c r="D26" s="202">
        <v>8</v>
      </c>
      <c r="E26" s="203">
        <v>6</v>
      </c>
      <c r="F26" s="203">
        <v>6</v>
      </c>
      <c r="G26" s="203">
        <v>5</v>
      </c>
      <c r="H26" s="203">
        <v>8</v>
      </c>
      <c r="I26" s="203">
        <v>8</v>
      </c>
      <c r="J26" s="203">
        <v>9</v>
      </c>
      <c r="K26" s="203">
        <v>5</v>
      </c>
      <c r="L26" s="203">
        <v>6</v>
      </c>
      <c r="M26" s="12">
        <f t="shared" si="2"/>
        <v>61</v>
      </c>
      <c r="N26" s="202">
        <v>7</v>
      </c>
      <c r="O26" s="203">
        <v>9</v>
      </c>
      <c r="P26" s="203">
        <v>8</v>
      </c>
      <c r="Q26" s="203">
        <v>7</v>
      </c>
      <c r="R26" s="203">
        <v>8</v>
      </c>
      <c r="S26" s="203">
        <v>7</v>
      </c>
      <c r="T26" s="203">
        <v>9</v>
      </c>
      <c r="U26" s="203">
        <v>4</v>
      </c>
      <c r="V26" s="203">
        <v>6</v>
      </c>
      <c r="W26" s="24">
        <f t="shared" si="0"/>
        <v>65</v>
      </c>
      <c r="X26" s="44">
        <f t="shared" si="1"/>
        <v>126</v>
      </c>
      <c r="Y26" s="1" t="str">
        <f t="shared" si="3"/>
        <v/>
      </c>
      <c r="Z26" s="1" t="str">
        <f t="shared" si="4"/>
        <v/>
      </c>
      <c r="AA26" s="1" t="str">
        <f t="shared" si="5"/>
        <v/>
      </c>
      <c r="AB26" s="1" t="str">
        <f t="shared" si="6"/>
        <v/>
      </c>
    </row>
    <row r="27" spans="1:28" x14ac:dyDescent="0.2">
      <c r="A27" s="17" t="str">
        <f>'3 day totals'!A27</f>
        <v>Dave</v>
      </c>
      <c r="B27" s="18" t="str">
        <f>'3 day totals'!B27</f>
        <v>Rosas</v>
      </c>
      <c r="C27" s="12">
        <f>'Daily handicaps'!G29</f>
        <v>32</v>
      </c>
      <c r="D27" s="202">
        <v>7</v>
      </c>
      <c r="E27" s="203">
        <v>8</v>
      </c>
      <c r="F27" s="203">
        <v>8</v>
      </c>
      <c r="G27" s="203">
        <v>4</v>
      </c>
      <c r="H27" s="203">
        <v>5</v>
      </c>
      <c r="I27" s="203">
        <v>8</v>
      </c>
      <c r="J27" s="203">
        <v>7</v>
      </c>
      <c r="K27" s="203">
        <v>7</v>
      </c>
      <c r="L27" s="203">
        <v>8</v>
      </c>
      <c r="M27" s="12">
        <f t="shared" si="2"/>
        <v>62</v>
      </c>
      <c r="N27" s="202">
        <v>7</v>
      </c>
      <c r="O27" s="203">
        <v>9</v>
      </c>
      <c r="P27" s="203">
        <v>6</v>
      </c>
      <c r="Q27" s="203">
        <v>7</v>
      </c>
      <c r="R27" s="203">
        <v>5</v>
      </c>
      <c r="S27" s="203">
        <v>7</v>
      </c>
      <c r="T27" s="203">
        <v>7</v>
      </c>
      <c r="U27" s="203">
        <v>4</v>
      </c>
      <c r="V27" s="203">
        <v>5</v>
      </c>
      <c r="W27" s="24">
        <f t="shared" si="0"/>
        <v>57</v>
      </c>
      <c r="X27" s="44">
        <f t="shared" si="1"/>
        <v>119</v>
      </c>
      <c r="Y27" s="1" t="str">
        <f t="shared" si="3"/>
        <v/>
      </c>
      <c r="Z27" s="1" t="str">
        <f t="shared" si="4"/>
        <v/>
      </c>
      <c r="AA27" s="1" t="str">
        <f t="shared" si="5"/>
        <v/>
      </c>
      <c r="AB27" s="1" t="str">
        <f t="shared" si="6"/>
        <v/>
      </c>
    </row>
    <row r="28" spans="1:28" x14ac:dyDescent="0.2">
      <c r="A28" s="17" t="str">
        <f>'3 day totals'!A28</f>
        <v>Stewart</v>
      </c>
      <c r="B28" s="18" t="str">
        <f>'3 day totals'!B28</f>
        <v>Sampson</v>
      </c>
      <c r="C28" s="12">
        <f>'Daily handicaps'!G30</f>
        <v>27</v>
      </c>
      <c r="D28" s="202">
        <v>5</v>
      </c>
      <c r="E28" s="203">
        <v>6</v>
      </c>
      <c r="F28" s="203">
        <v>6</v>
      </c>
      <c r="G28" s="203">
        <v>4</v>
      </c>
      <c r="H28" s="203">
        <v>8</v>
      </c>
      <c r="I28" s="203">
        <v>6</v>
      </c>
      <c r="J28" s="203">
        <v>6</v>
      </c>
      <c r="K28" s="203">
        <v>6</v>
      </c>
      <c r="L28" s="203">
        <v>5</v>
      </c>
      <c r="M28" s="12">
        <f t="shared" si="2"/>
        <v>52</v>
      </c>
      <c r="N28" s="202">
        <v>7</v>
      </c>
      <c r="O28" s="203">
        <v>9</v>
      </c>
      <c r="P28" s="203">
        <v>7</v>
      </c>
      <c r="Q28" s="203">
        <v>5</v>
      </c>
      <c r="R28" s="203">
        <v>7</v>
      </c>
      <c r="S28" s="203">
        <v>8</v>
      </c>
      <c r="T28" s="203">
        <v>9</v>
      </c>
      <c r="U28" s="203">
        <v>6</v>
      </c>
      <c r="V28" s="203">
        <v>6</v>
      </c>
      <c r="W28" s="24">
        <f t="shared" si="0"/>
        <v>64</v>
      </c>
      <c r="X28" s="44">
        <f t="shared" si="1"/>
        <v>116</v>
      </c>
      <c r="Y28" s="1" t="str">
        <f t="shared" si="3"/>
        <v/>
      </c>
      <c r="Z28" s="1" t="str">
        <f t="shared" si="4"/>
        <v/>
      </c>
      <c r="AA28" s="1" t="str">
        <f t="shared" si="5"/>
        <v/>
      </c>
      <c r="AB28" s="1" t="str">
        <f t="shared" si="6"/>
        <v/>
      </c>
    </row>
    <row r="29" spans="1:28" x14ac:dyDescent="0.2">
      <c r="A29" s="17" t="str">
        <f>'3 day totals'!A29</f>
        <v>Kirk</v>
      </c>
      <c r="B29" s="18" t="str">
        <f>'3 day totals'!B29</f>
        <v>Smart</v>
      </c>
      <c r="C29" s="12">
        <f>'Daily handicaps'!G31</f>
        <v>33</v>
      </c>
      <c r="D29" s="202">
        <v>6</v>
      </c>
      <c r="E29" s="203">
        <v>6</v>
      </c>
      <c r="F29" s="203">
        <v>6</v>
      </c>
      <c r="G29" s="203">
        <v>5</v>
      </c>
      <c r="H29" s="203">
        <v>5</v>
      </c>
      <c r="I29" s="203">
        <v>7</v>
      </c>
      <c r="J29" s="203">
        <v>5</v>
      </c>
      <c r="K29" s="203">
        <v>5</v>
      </c>
      <c r="L29" s="203">
        <v>8</v>
      </c>
      <c r="M29" s="12">
        <f t="shared" si="2"/>
        <v>53</v>
      </c>
      <c r="N29" s="202">
        <v>7</v>
      </c>
      <c r="O29" s="203">
        <v>8</v>
      </c>
      <c r="P29" s="203">
        <v>5</v>
      </c>
      <c r="Q29" s="203">
        <v>7</v>
      </c>
      <c r="R29" s="203">
        <v>5</v>
      </c>
      <c r="S29" s="203">
        <v>5</v>
      </c>
      <c r="T29" s="203">
        <v>9</v>
      </c>
      <c r="U29" s="203">
        <v>5</v>
      </c>
      <c r="V29" s="203">
        <v>7</v>
      </c>
      <c r="W29" s="24">
        <f t="shared" si="0"/>
        <v>58</v>
      </c>
      <c r="X29" s="44">
        <f t="shared" si="1"/>
        <v>111</v>
      </c>
      <c r="Y29" s="1" t="str">
        <f t="shared" si="3"/>
        <v/>
      </c>
      <c r="Z29" s="1" t="str">
        <f t="shared" si="4"/>
        <v/>
      </c>
      <c r="AA29" s="1" t="str">
        <f t="shared" si="5"/>
        <v/>
      </c>
      <c r="AB29" s="1" t="str">
        <f t="shared" si="6"/>
        <v/>
      </c>
    </row>
    <row r="30" spans="1:28" x14ac:dyDescent="0.2">
      <c r="A30" s="17" t="str">
        <f>'3 day totals'!A30</f>
        <v>Lny</v>
      </c>
      <c r="B30" s="18" t="str">
        <f>'3 day totals'!B30</f>
        <v>Smith</v>
      </c>
      <c r="C30" s="12">
        <f>'Daily handicaps'!G32</f>
        <v>35</v>
      </c>
      <c r="D30" s="202">
        <v>4</v>
      </c>
      <c r="E30" s="203">
        <v>7</v>
      </c>
      <c r="F30" s="203">
        <v>6</v>
      </c>
      <c r="G30" s="203">
        <v>5</v>
      </c>
      <c r="H30" s="203">
        <v>6</v>
      </c>
      <c r="I30" s="203">
        <v>5</v>
      </c>
      <c r="J30" s="203">
        <v>6</v>
      </c>
      <c r="K30" s="203">
        <v>6</v>
      </c>
      <c r="L30" s="203">
        <v>5</v>
      </c>
      <c r="M30" s="12">
        <f t="shared" si="2"/>
        <v>50</v>
      </c>
      <c r="N30" s="202">
        <v>6</v>
      </c>
      <c r="O30" s="203">
        <v>9</v>
      </c>
      <c r="P30" s="203">
        <v>6</v>
      </c>
      <c r="Q30" s="203">
        <v>5</v>
      </c>
      <c r="R30" s="203">
        <v>7</v>
      </c>
      <c r="S30" s="203">
        <v>6</v>
      </c>
      <c r="T30" s="203">
        <v>8</v>
      </c>
      <c r="U30" s="203">
        <v>6</v>
      </c>
      <c r="V30" s="203">
        <v>7</v>
      </c>
      <c r="W30" s="24">
        <f>SUM(N30:V30)</f>
        <v>60</v>
      </c>
      <c r="X30" s="44">
        <f>SUM(W30,M30)</f>
        <v>110</v>
      </c>
      <c r="Y30" s="1" t="str">
        <f t="shared" si="3"/>
        <v/>
      </c>
      <c r="Z30" s="1" t="str">
        <f t="shared" si="4"/>
        <v/>
      </c>
      <c r="AA30" s="1" t="str">
        <f t="shared" si="5"/>
        <v/>
      </c>
      <c r="AB30" s="1" t="str">
        <f t="shared" si="6"/>
        <v/>
      </c>
    </row>
    <row r="31" spans="1:28" x14ac:dyDescent="0.2">
      <c r="A31" s="17" t="str">
        <f>'3 day totals'!A31</f>
        <v xml:space="preserve">Paul </v>
      </c>
      <c r="B31" s="18" t="str">
        <f>'3 day totals'!B31</f>
        <v>Valvo</v>
      </c>
      <c r="C31" s="12">
        <f>'Daily handicaps'!G33</f>
        <v>21</v>
      </c>
      <c r="D31" s="202">
        <v>5</v>
      </c>
      <c r="E31" s="203">
        <v>8</v>
      </c>
      <c r="F31" s="203">
        <v>8</v>
      </c>
      <c r="G31" s="203">
        <v>4</v>
      </c>
      <c r="H31" s="203">
        <v>5</v>
      </c>
      <c r="I31" s="203">
        <v>5</v>
      </c>
      <c r="J31" s="203">
        <v>6</v>
      </c>
      <c r="K31" s="203">
        <v>7</v>
      </c>
      <c r="L31" s="203">
        <v>6</v>
      </c>
      <c r="M31" s="12">
        <f t="shared" si="2"/>
        <v>54</v>
      </c>
      <c r="N31" s="202">
        <v>5</v>
      </c>
      <c r="O31" s="203">
        <v>9</v>
      </c>
      <c r="P31" s="203">
        <v>4</v>
      </c>
      <c r="Q31" s="203">
        <v>5</v>
      </c>
      <c r="R31" s="203">
        <v>6</v>
      </c>
      <c r="S31" s="203">
        <v>5</v>
      </c>
      <c r="T31" s="203">
        <v>8</v>
      </c>
      <c r="U31" s="203">
        <v>6</v>
      </c>
      <c r="V31" s="203">
        <v>6</v>
      </c>
      <c r="W31" s="24">
        <f>SUM(N31:V31)</f>
        <v>54</v>
      </c>
      <c r="X31" s="44">
        <f>SUM(W31,M31)</f>
        <v>108</v>
      </c>
      <c r="Y31" s="1" t="str">
        <f t="shared" si="3"/>
        <v/>
      </c>
      <c r="Z31" s="1" t="str">
        <f t="shared" si="4"/>
        <v/>
      </c>
      <c r="AA31" s="1" t="str">
        <f t="shared" si="5"/>
        <v/>
      </c>
      <c r="AB31" s="1" t="str">
        <f t="shared" si="6"/>
        <v/>
      </c>
    </row>
    <row r="32" spans="1:28" x14ac:dyDescent="0.2">
      <c r="A32" s="19" t="str">
        <f>'3 day totals'!A32</f>
        <v>Randy</v>
      </c>
      <c r="B32" s="21" t="str">
        <f>'3 day totals'!B32</f>
        <v>Wheatley</v>
      </c>
      <c r="C32" s="113">
        <f>'Daily handicaps'!G34</f>
        <v>21</v>
      </c>
      <c r="D32" s="204">
        <v>6</v>
      </c>
      <c r="E32" s="205">
        <v>7</v>
      </c>
      <c r="F32" s="205">
        <v>4</v>
      </c>
      <c r="G32" s="205">
        <v>6</v>
      </c>
      <c r="H32" s="205">
        <v>5</v>
      </c>
      <c r="I32" s="205">
        <v>5</v>
      </c>
      <c r="J32" s="205">
        <v>8</v>
      </c>
      <c r="K32" s="205">
        <v>6</v>
      </c>
      <c r="L32" s="205">
        <v>5</v>
      </c>
      <c r="M32" s="113">
        <f t="shared" si="2"/>
        <v>52</v>
      </c>
      <c r="N32" s="204">
        <v>5</v>
      </c>
      <c r="O32" s="205">
        <v>5</v>
      </c>
      <c r="P32" s="205">
        <v>5</v>
      </c>
      <c r="Q32" s="205">
        <v>3</v>
      </c>
      <c r="R32" s="205">
        <v>5</v>
      </c>
      <c r="S32" s="205">
        <v>4</v>
      </c>
      <c r="T32" s="205">
        <v>4</v>
      </c>
      <c r="U32" s="205">
        <v>3</v>
      </c>
      <c r="V32" s="205">
        <v>6</v>
      </c>
      <c r="W32" s="114">
        <f>SUM(N32:V32)</f>
        <v>40</v>
      </c>
      <c r="X32" s="117">
        <f>SUM(W32,M32)</f>
        <v>92</v>
      </c>
      <c r="Y32" s="1" t="str">
        <f t="shared" si="3"/>
        <v/>
      </c>
      <c r="Z32" s="1" t="str">
        <f t="shared" si="4"/>
        <v/>
      </c>
      <c r="AA32" s="1" t="str">
        <f t="shared" si="5"/>
        <v/>
      </c>
      <c r="AB32" s="1" t="str">
        <f t="shared" si="6"/>
        <v/>
      </c>
    </row>
    <row r="33" spans="1:25" x14ac:dyDescent="0.2">
      <c r="A33" s="1"/>
      <c r="B33" s="1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1"/>
    </row>
    <row r="34" spans="1:25" x14ac:dyDescent="0.2">
      <c r="A34" s="13" t="str">
        <f t="shared" ref="A34:B41" si="7">A7</f>
        <v>Danny</v>
      </c>
      <c r="B34" s="16" t="str">
        <f t="shared" si="7"/>
        <v>Baird</v>
      </c>
      <c r="C34" s="177" t="s">
        <v>7</v>
      </c>
      <c r="D34" s="15">
        <f t="shared" ref="D34:D41" si="8">IF($C7-D$3&gt;35,D7-3,IF($C7-D$3&gt;17,D7-2,IF($C7-D$3&lt;0,D7,D7-1)))</f>
        <v>3</v>
      </c>
      <c r="E34" s="15">
        <f t="shared" ref="E34:J34" si="9">IF($C7-E$3&gt;35,E7-3,IF($C7-E$3&gt;17,E7-2,IF($C7-E$3&lt;0,E7,E7-1)))</f>
        <v>3</v>
      </c>
      <c r="F34" s="15">
        <f t="shared" si="9"/>
        <v>6</v>
      </c>
      <c r="G34" s="15">
        <f t="shared" si="9"/>
        <v>3</v>
      </c>
      <c r="H34" s="15">
        <f t="shared" si="9"/>
        <v>3</v>
      </c>
      <c r="I34" s="15">
        <f t="shared" si="9"/>
        <v>6</v>
      </c>
      <c r="J34" s="15">
        <f t="shared" si="9"/>
        <v>7</v>
      </c>
      <c r="K34" s="15">
        <f t="shared" ref="K34:L41" si="10">IF($C7-K$3&gt;35,K7-3,IF($C7-K$3&gt;17,K7-2,IF($C7-K$3&lt;0,K7,K7-1)))</f>
        <v>6</v>
      </c>
      <c r="L34" s="15">
        <f t="shared" si="10"/>
        <v>4</v>
      </c>
      <c r="M34" s="22">
        <f t="shared" si="2"/>
        <v>41</v>
      </c>
      <c r="N34" s="15">
        <f t="shared" ref="N34:O41" si="11">IF($C7-N$3&gt;35,N7-3,IF($C7-N$3&gt;17,N7-2,IF($C7-N$3&lt;0,N7,N7-1)))</f>
        <v>6</v>
      </c>
      <c r="O34" s="15">
        <f t="shared" si="11"/>
        <v>5</v>
      </c>
      <c r="P34" s="15">
        <f t="shared" ref="P34:V34" si="12">IF($C7-P$3&gt;35,P7-3,IF($C7-P$3&gt;17,P7-2,IF($C7-P$3&lt;0,P7,P7-1)))</f>
        <v>5</v>
      </c>
      <c r="Q34" s="15">
        <f t="shared" ref="Q34:Q41" si="13">IF($C7-Q$3&gt;35,Q7-3,IF($C7-Q$3&gt;17,Q7-2,IF($C7-Q$3&lt;0,Q7,Q7-1)))</f>
        <v>4</v>
      </c>
      <c r="R34" s="15">
        <f t="shared" si="12"/>
        <v>3</v>
      </c>
      <c r="S34" s="15">
        <f t="shared" si="12"/>
        <v>4</v>
      </c>
      <c r="T34" s="15">
        <f t="shared" ref="T34:U36" si="14">IF($C7-T$3&gt;35,T7-3,IF($C7-T$3&gt;17,T7-2,IF($C7-T$3&lt;0,T7,T7-1)))</f>
        <v>6</v>
      </c>
      <c r="U34" s="15">
        <f t="shared" si="14"/>
        <v>3</v>
      </c>
      <c r="V34" s="15">
        <f t="shared" si="12"/>
        <v>3</v>
      </c>
      <c r="W34" s="23">
        <f>SUM(N34:V34)</f>
        <v>39</v>
      </c>
      <c r="X34" s="43">
        <f>SUM(W34,M34)</f>
        <v>80</v>
      </c>
      <c r="Y34" s="1"/>
    </row>
    <row r="35" spans="1:25" x14ac:dyDescent="0.2">
      <c r="A35" s="17" t="str">
        <f t="shared" si="7"/>
        <v>Tim</v>
      </c>
      <c r="B35" s="18" t="str">
        <f t="shared" si="7"/>
        <v>Bayles</v>
      </c>
      <c r="C35" s="178" t="s">
        <v>7</v>
      </c>
      <c r="D35" s="7">
        <f t="shared" si="8"/>
        <v>3</v>
      </c>
      <c r="E35" s="7">
        <f t="shared" ref="E35:J35" si="15">IF($C8-E$3&gt;35,E8-3,IF($C8-E$3&gt;17,E8-2,IF($C8-E$3&lt;0,E8,E8-1)))</f>
        <v>5</v>
      </c>
      <c r="F35" s="7">
        <f t="shared" si="15"/>
        <v>4</v>
      </c>
      <c r="G35" s="7">
        <f t="shared" si="15"/>
        <v>3</v>
      </c>
      <c r="H35" s="7">
        <f t="shared" si="15"/>
        <v>3</v>
      </c>
      <c r="I35" s="7">
        <f t="shared" si="15"/>
        <v>5</v>
      </c>
      <c r="J35" s="7">
        <f t="shared" si="15"/>
        <v>4</v>
      </c>
      <c r="K35" s="7">
        <f t="shared" si="10"/>
        <v>3</v>
      </c>
      <c r="L35" s="7">
        <f t="shared" si="10"/>
        <v>4</v>
      </c>
      <c r="M35" s="12">
        <f t="shared" si="2"/>
        <v>34</v>
      </c>
      <c r="N35" s="7">
        <f t="shared" si="11"/>
        <v>5</v>
      </c>
      <c r="O35" s="7">
        <f t="shared" si="11"/>
        <v>5</v>
      </c>
      <c r="P35" s="7">
        <f t="shared" ref="P35:P41" si="16">IF($C8-P$3&gt;35,P8-3,IF($C8-P$3&gt;17,P8-2,IF($C8-P$3&lt;0,P8,P8-1)))</f>
        <v>5</v>
      </c>
      <c r="Q35" s="7">
        <f t="shared" si="13"/>
        <v>1</v>
      </c>
      <c r="R35" s="7">
        <f t="shared" ref="R35:S41" si="17">IF($C8-R$3&gt;35,R8-3,IF($C8-R$3&gt;17,R8-2,IF($C8-R$3&lt;0,R8,R8-1)))</f>
        <v>3</v>
      </c>
      <c r="S35" s="7">
        <f t="shared" si="17"/>
        <v>4</v>
      </c>
      <c r="T35" s="7">
        <f t="shared" si="14"/>
        <v>4</v>
      </c>
      <c r="U35" s="7">
        <f t="shared" si="14"/>
        <v>2</v>
      </c>
      <c r="V35" s="7">
        <f t="shared" ref="V35:V41" si="18">IF($C8-V$3&gt;35,V8-3,IF($C8-V$3&gt;17,V8-2,IF($C8-V$3&lt;0,V8,V8-1)))</f>
        <v>5</v>
      </c>
      <c r="W35" s="24">
        <f t="shared" ref="W35:W56" si="19">SUM(N35:V35)</f>
        <v>34</v>
      </c>
      <c r="X35" s="44">
        <f t="shared" ref="X35:X56" si="20">SUM(W35,M35)</f>
        <v>68</v>
      </c>
      <c r="Y35" s="1"/>
    </row>
    <row r="36" spans="1:25" x14ac:dyDescent="0.2">
      <c r="A36" s="17" t="str">
        <f t="shared" si="7"/>
        <v>Connie</v>
      </c>
      <c r="B36" s="18" t="str">
        <f t="shared" si="7"/>
        <v>Black</v>
      </c>
      <c r="C36" s="178" t="s">
        <v>7</v>
      </c>
      <c r="D36" s="7">
        <f t="shared" si="8"/>
        <v>4</v>
      </c>
      <c r="E36" s="7">
        <f t="shared" ref="E36:J36" si="21">IF($C9-E$3&gt;35,E9-3,IF($C9-E$3&gt;17,E9-2,IF($C9-E$3&lt;0,E9,E9-1)))</f>
        <v>6</v>
      </c>
      <c r="F36" s="7">
        <f t="shared" si="21"/>
        <v>4</v>
      </c>
      <c r="G36" s="7">
        <f t="shared" si="21"/>
        <v>4</v>
      </c>
      <c r="H36" s="7">
        <f t="shared" si="21"/>
        <v>4</v>
      </c>
      <c r="I36" s="7">
        <f t="shared" si="21"/>
        <v>4</v>
      </c>
      <c r="J36" s="7">
        <f t="shared" si="21"/>
        <v>6</v>
      </c>
      <c r="K36" s="7">
        <f t="shared" si="10"/>
        <v>5</v>
      </c>
      <c r="L36" s="7">
        <f t="shared" si="10"/>
        <v>4</v>
      </c>
      <c r="M36" s="12">
        <f t="shared" si="2"/>
        <v>41</v>
      </c>
      <c r="N36" s="7">
        <f t="shared" si="11"/>
        <v>4</v>
      </c>
      <c r="O36" s="7">
        <f t="shared" si="11"/>
        <v>6</v>
      </c>
      <c r="P36" s="7">
        <f t="shared" si="16"/>
        <v>6</v>
      </c>
      <c r="Q36" s="7">
        <f t="shared" si="13"/>
        <v>5</v>
      </c>
      <c r="R36" s="7">
        <f t="shared" si="17"/>
        <v>6</v>
      </c>
      <c r="S36" s="7">
        <f t="shared" si="17"/>
        <v>7</v>
      </c>
      <c r="T36" s="7">
        <f t="shared" si="14"/>
        <v>5</v>
      </c>
      <c r="U36" s="7">
        <f t="shared" si="14"/>
        <v>3</v>
      </c>
      <c r="V36" s="7">
        <f t="shared" si="18"/>
        <v>5</v>
      </c>
      <c r="W36" s="24">
        <f t="shared" si="19"/>
        <v>47</v>
      </c>
      <c r="X36" s="44">
        <f t="shared" si="20"/>
        <v>88</v>
      </c>
      <c r="Y36" s="1"/>
    </row>
    <row r="37" spans="1:25" x14ac:dyDescent="0.2">
      <c r="A37" s="17" t="str">
        <f t="shared" si="7"/>
        <v xml:space="preserve">Pat </v>
      </c>
      <c r="B37" s="18" t="str">
        <f t="shared" si="7"/>
        <v>Buckley</v>
      </c>
      <c r="C37" s="178" t="s">
        <v>7</v>
      </c>
      <c r="D37" s="7">
        <f t="shared" si="8"/>
        <v>4</v>
      </c>
      <c r="E37" s="7">
        <f t="shared" ref="E37:J41" si="22">IF($C10-E$3&gt;35,E10-3,IF($C10-E$3&gt;17,E10-2,IF($C10-E$3&lt;0,E10,E10-1)))</f>
        <v>7</v>
      </c>
      <c r="F37" s="7">
        <f t="shared" si="22"/>
        <v>4</v>
      </c>
      <c r="G37" s="7">
        <f t="shared" si="22"/>
        <v>2</v>
      </c>
      <c r="H37" s="7">
        <f t="shared" si="22"/>
        <v>6</v>
      </c>
      <c r="I37" s="7">
        <f t="shared" si="22"/>
        <v>6</v>
      </c>
      <c r="J37" s="7">
        <f t="shared" si="22"/>
        <v>4</v>
      </c>
      <c r="K37" s="7">
        <f t="shared" si="10"/>
        <v>3</v>
      </c>
      <c r="L37" s="7">
        <f t="shared" si="10"/>
        <v>5</v>
      </c>
      <c r="M37" s="12">
        <f t="shared" si="2"/>
        <v>41</v>
      </c>
      <c r="N37" s="7">
        <f t="shared" si="11"/>
        <v>5</v>
      </c>
      <c r="O37" s="7">
        <f t="shared" si="11"/>
        <v>7</v>
      </c>
      <c r="P37" s="7">
        <f t="shared" si="16"/>
        <v>5</v>
      </c>
      <c r="Q37" s="7">
        <f t="shared" si="13"/>
        <v>2</v>
      </c>
      <c r="R37" s="7">
        <f t="shared" si="17"/>
        <v>4</v>
      </c>
      <c r="S37" s="7">
        <f t="shared" si="17"/>
        <v>3</v>
      </c>
      <c r="T37" s="7">
        <f t="shared" ref="T37:U41" si="23">IF($C10-T$3&gt;35,T10-3,IF($C10-T$3&gt;17,T10-2,IF($C10-T$3&lt;0,T10,T10-1)))</f>
        <v>4</v>
      </c>
      <c r="U37" s="7">
        <f t="shared" si="23"/>
        <v>4</v>
      </c>
      <c r="V37" s="7">
        <f t="shared" si="18"/>
        <v>4</v>
      </c>
      <c r="W37" s="24">
        <f t="shared" si="19"/>
        <v>38</v>
      </c>
      <c r="X37" s="44">
        <f t="shared" si="20"/>
        <v>79</v>
      </c>
      <c r="Y37" s="1"/>
    </row>
    <row r="38" spans="1:25" x14ac:dyDescent="0.2">
      <c r="A38" s="17" t="str">
        <f t="shared" si="7"/>
        <v>David</v>
      </c>
      <c r="B38" s="18" t="str">
        <f t="shared" si="7"/>
        <v>Bunker</v>
      </c>
      <c r="C38" s="178" t="s">
        <v>7</v>
      </c>
      <c r="D38" s="7">
        <f t="shared" si="8"/>
        <v>5</v>
      </c>
      <c r="E38" s="7">
        <f t="shared" si="22"/>
        <v>5</v>
      </c>
      <c r="F38" s="7">
        <f t="shared" si="22"/>
        <v>5</v>
      </c>
      <c r="G38" s="7">
        <f t="shared" si="22"/>
        <v>4</v>
      </c>
      <c r="H38" s="7">
        <f t="shared" si="22"/>
        <v>4</v>
      </c>
      <c r="I38" s="7">
        <f t="shared" si="22"/>
        <v>4</v>
      </c>
      <c r="J38" s="7">
        <f t="shared" si="22"/>
        <v>4</v>
      </c>
      <c r="K38" s="7">
        <f t="shared" si="10"/>
        <v>3</v>
      </c>
      <c r="L38" s="7">
        <f t="shared" si="10"/>
        <v>5</v>
      </c>
      <c r="M38" s="12">
        <f t="shared" si="2"/>
        <v>39</v>
      </c>
      <c r="N38" s="7">
        <f t="shared" si="11"/>
        <v>4</v>
      </c>
      <c r="O38" s="7">
        <f t="shared" si="11"/>
        <v>8</v>
      </c>
      <c r="P38" s="7">
        <f t="shared" si="16"/>
        <v>4</v>
      </c>
      <c r="Q38" s="7">
        <f t="shared" si="13"/>
        <v>3</v>
      </c>
      <c r="R38" s="7">
        <f t="shared" si="17"/>
        <v>5</v>
      </c>
      <c r="S38" s="7">
        <f t="shared" si="17"/>
        <v>4</v>
      </c>
      <c r="T38" s="7">
        <f t="shared" si="23"/>
        <v>8</v>
      </c>
      <c r="U38" s="7">
        <f t="shared" si="23"/>
        <v>3</v>
      </c>
      <c r="V38" s="7">
        <f t="shared" si="18"/>
        <v>6</v>
      </c>
      <c r="W38" s="24">
        <f t="shared" si="19"/>
        <v>45</v>
      </c>
      <c r="X38" s="44">
        <f t="shared" si="20"/>
        <v>84</v>
      </c>
      <c r="Y38" s="1"/>
    </row>
    <row r="39" spans="1:25" x14ac:dyDescent="0.2">
      <c r="A39" s="17" t="str">
        <f t="shared" si="7"/>
        <v>Omel</v>
      </c>
      <c r="B39" s="18" t="str">
        <f t="shared" si="7"/>
        <v>Cardenas</v>
      </c>
      <c r="C39" s="178" t="s">
        <v>7</v>
      </c>
      <c r="D39" s="7">
        <f t="shared" si="8"/>
        <v>4</v>
      </c>
      <c r="E39" s="7">
        <f t="shared" si="22"/>
        <v>3</v>
      </c>
      <c r="F39" s="7">
        <f t="shared" si="22"/>
        <v>4</v>
      </c>
      <c r="G39" s="7">
        <f t="shared" si="22"/>
        <v>3</v>
      </c>
      <c r="H39" s="7">
        <f t="shared" si="22"/>
        <v>3</v>
      </c>
      <c r="I39" s="7">
        <f t="shared" si="22"/>
        <v>3</v>
      </c>
      <c r="J39" s="7">
        <f t="shared" si="22"/>
        <v>5</v>
      </c>
      <c r="K39" s="7">
        <f t="shared" si="10"/>
        <v>3</v>
      </c>
      <c r="L39" s="7">
        <f t="shared" si="10"/>
        <v>5</v>
      </c>
      <c r="M39" s="12">
        <f t="shared" si="2"/>
        <v>33</v>
      </c>
      <c r="N39" s="7">
        <f t="shared" si="11"/>
        <v>3</v>
      </c>
      <c r="O39" s="7">
        <f t="shared" si="11"/>
        <v>7</v>
      </c>
      <c r="P39" s="7">
        <f t="shared" si="16"/>
        <v>3</v>
      </c>
      <c r="Q39" s="7">
        <f t="shared" si="13"/>
        <v>4</v>
      </c>
      <c r="R39" s="7">
        <f t="shared" si="17"/>
        <v>3</v>
      </c>
      <c r="S39" s="7">
        <f t="shared" si="17"/>
        <v>5</v>
      </c>
      <c r="T39" s="7">
        <f t="shared" si="23"/>
        <v>6</v>
      </c>
      <c r="U39" s="7">
        <f t="shared" si="23"/>
        <v>4</v>
      </c>
      <c r="V39" s="7">
        <f t="shared" si="18"/>
        <v>5</v>
      </c>
      <c r="W39" s="24">
        <f t="shared" si="19"/>
        <v>40</v>
      </c>
      <c r="X39" s="44">
        <f t="shared" si="20"/>
        <v>73</v>
      </c>
      <c r="Y39" s="1"/>
    </row>
    <row r="40" spans="1:25" x14ac:dyDescent="0.2">
      <c r="A40" s="17" t="str">
        <f t="shared" si="7"/>
        <v>Jason</v>
      </c>
      <c r="B40" s="18" t="str">
        <f t="shared" si="7"/>
        <v>Carmack</v>
      </c>
      <c r="C40" s="178" t="s">
        <v>7</v>
      </c>
      <c r="D40" s="7">
        <f t="shared" si="8"/>
        <v>3</v>
      </c>
      <c r="E40" s="7">
        <f t="shared" si="22"/>
        <v>3</v>
      </c>
      <c r="F40" s="7">
        <f t="shared" si="22"/>
        <v>6</v>
      </c>
      <c r="G40" s="7">
        <f t="shared" si="22"/>
        <v>3</v>
      </c>
      <c r="H40" s="7">
        <f t="shared" si="22"/>
        <v>5</v>
      </c>
      <c r="I40" s="7">
        <f t="shared" si="22"/>
        <v>3</v>
      </c>
      <c r="J40" s="7">
        <f t="shared" si="22"/>
        <v>5</v>
      </c>
      <c r="K40" s="7">
        <f t="shared" si="10"/>
        <v>6</v>
      </c>
      <c r="L40" s="7">
        <f t="shared" si="10"/>
        <v>4</v>
      </c>
      <c r="M40" s="12">
        <f t="shared" si="2"/>
        <v>38</v>
      </c>
      <c r="N40" s="7">
        <f t="shared" si="11"/>
        <v>3</v>
      </c>
      <c r="O40" s="7">
        <f t="shared" si="11"/>
        <v>6</v>
      </c>
      <c r="P40" s="7">
        <f t="shared" si="16"/>
        <v>4</v>
      </c>
      <c r="Q40" s="7">
        <f t="shared" si="13"/>
        <v>5</v>
      </c>
      <c r="R40" s="7">
        <f t="shared" si="17"/>
        <v>3</v>
      </c>
      <c r="S40" s="7">
        <f t="shared" si="17"/>
        <v>6</v>
      </c>
      <c r="T40" s="7">
        <f t="shared" si="23"/>
        <v>4</v>
      </c>
      <c r="U40" s="7">
        <f t="shared" si="23"/>
        <v>3</v>
      </c>
      <c r="V40" s="7">
        <f t="shared" si="18"/>
        <v>4</v>
      </c>
      <c r="W40" s="24">
        <f t="shared" si="19"/>
        <v>38</v>
      </c>
      <c r="X40" s="44">
        <f t="shared" si="20"/>
        <v>76</v>
      </c>
      <c r="Y40" s="1"/>
    </row>
    <row r="41" spans="1:25" x14ac:dyDescent="0.2">
      <c r="A41" s="17" t="str">
        <f t="shared" si="7"/>
        <v>Frank</v>
      </c>
      <c r="B41" s="18" t="str">
        <f t="shared" si="7"/>
        <v>Carriere</v>
      </c>
      <c r="C41" s="178" t="s">
        <v>7</v>
      </c>
      <c r="D41" s="7">
        <f t="shared" si="8"/>
        <v>3</v>
      </c>
      <c r="E41" s="7">
        <f t="shared" si="22"/>
        <v>3</v>
      </c>
      <c r="F41" s="7">
        <f t="shared" si="22"/>
        <v>4</v>
      </c>
      <c r="G41" s="7">
        <f t="shared" si="22"/>
        <v>4</v>
      </c>
      <c r="H41" s="7">
        <f t="shared" si="22"/>
        <v>6</v>
      </c>
      <c r="I41" s="7">
        <f t="shared" si="22"/>
        <v>3</v>
      </c>
      <c r="J41" s="7">
        <f t="shared" si="22"/>
        <v>5</v>
      </c>
      <c r="K41" s="7">
        <f t="shared" si="10"/>
        <v>3</v>
      </c>
      <c r="L41" s="7">
        <f t="shared" si="10"/>
        <v>5</v>
      </c>
      <c r="M41" s="12">
        <f>SUM(D41:L41)</f>
        <v>36</v>
      </c>
      <c r="N41" s="7">
        <f t="shared" si="11"/>
        <v>4</v>
      </c>
      <c r="O41" s="7">
        <f t="shared" si="11"/>
        <v>5</v>
      </c>
      <c r="P41" s="7">
        <f t="shared" si="16"/>
        <v>4</v>
      </c>
      <c r="Q41" s="7">
        <f t="shared" si="13"/>
        <v>5</v>
      </c>
      <c r="R41" s="7">
        <f t="shared" si="17"/>
        <v>5</v>
      </c>
      <c r="S41" s="7">
        <f t="shared" si="17"/>
        <v>3</v>
      </c>
      <c r="T41" s="7">
        <f t="shared" si="23"/>
        <v>4</v>
      </c>
      <c r="U41" s="7">
        <f t="shared" si="23"/>
        <v>3</v>
      </c>
      <c r="V41" s="7">
        <f t="shared" si="18"/>
        <v>4</v>
      </c>
      <c r="W41" s="24">
        <f>SUM(N41:V41)</f>
        <v>37</v>
      </c>
      <c r="X41" s="44">
        <f>SUM(W41,M41)</f>
        <v>73</v>
      </c>
      <c r="Y41" s="1"/>
    </row>
    <row r="42" spans="1:25" x14ac:dyDescent="0.2">
      <c r="A42" s="17" t="str">
        <f t="shared" ref="A42:B51" si="24">A15</f>
        <v xml:space="preserve">Jim </v>
      </c>
      <c r="B42" s="18" t="str">
        <f t="shared" si="24"/>
        <v>Coffey</v>
      </c>
      <c r="C42" s="178" t="s">
        <v>7</v>
      </c>
      <c r="D42" s="7">
        <f t="shared" ref="D42:J53" si="25">IF($C15-D$3&gt;35,D15-3,IF($C15-D$3&gt;17,D15-2,IF($C15-D$3&lt;0,D15,D15-1)))</f>
        <v>3</v>
      </c>
      <c r="E42" s="7">
        <f t="shared" si="25"/>
        <v>2</v>
      </c>
      <c r="F42" s="7">
        <f t="shared" si="25"/>
        <v>3</v>
      </c>
      <c r="G42" s="7">
        <f t="shared" si="25"/>
        <v>3</v>
      </c>
      <c r="H42" s="7">
        <f t="shared" si="25"/>
        <v>3</v>
      </c>
      <c r="I42" s="7">
        <f t="shared" si="25"/>
        <v>3</v>
      </c>
      <c r="J42" s="7">
        <f t="shared" si="25"/>
        <v>3</v>
      </c>
      <c r="K42" s="7">
        <f t="shared" ref="K42:L56" si="26">IF($C15-K$3&gt;35,K15-3,IF($C15-K$3&gt;17,K15-2,IF($C15-K$3&lt;0,K15,K15-1)))</f>
        <v>4</v>
      </c>
      <c r="L42" s="7">
        <f t="shared" si="26"/>
        <v>4</v>
      </c>
      <c r="M42" s="12">
        <f t="shared" si="2"/>
        <v>28</v>
      </c>
      <c r="N42" s="7">
        <f t="shared" ref="N42:V51" si="27">IF($C15-N$3&gt;35,N15-3,IF($C15-N$3&gt;17,N15-2,IF($C15-N$3&lt;0,N15,N15-1)))</f>
        <v>3</v>
      </c>
      <c r="O42" s="7">
        <f t="shared" si="27"/>
        <v>7</v>
      </c>
      <c r="P42" s="7">
        <f t="shared" si="27"/>
        <v>3</v>
      </c>
      <c r="Q42" s="7">
        <f t="shared" si="27"/>
        <v>5</v>
      </c>
      <c r="R42" s="7">
        <f t="shared" si="27"/>
        <v>3</v>
      </c>
      <c r="S42" s="7">
        <f t="shared" si="27"/>
        <v>5</v>
      </c>
      <c r="T42" s="7">
        <f t="shared" si="27"/>
        <v>4</v>
      </c>
      <c r="U42" s="7">
        <f t="shared" ref="U42:U56" si="28">IF($C15-U$3&gt;35,U15-3,IF($C15-U$3&gt;17,U15-2,IF($C15-U$3&lt;0,U15,U15-1)))</f>
        <v>4</v>
      </c>
      <c r="V42" s="7">
        <f t="shared" si="27"/>
        <v>4</v>
      </c>
      <c r="W42" s="24">
        <f t="shared" si="19"/>
        <v>38</v>
      </c>
      <c r="X42" s="44">
        <f t="shared" si="20"/>
        <v>66</v>
      </c>
      <c r="Y42" s="1"/>
    </row>
    <row r="43" spans="1:25" x14ac:dyDescent="0.2">
      <c r="A43" s="17" t="str">
        <f t="shared" si="24"/>
        <v>Tom</v>
      </c>
      <c r="B43" s="18" t="str">
        <f t="shared" si="24"/>
        <v>Dransfield</v>
      </c>
      <c r="C43" s="178" t="s">
        <v>7</v>
      </c>
      <c r="D43" s="7">
        <f t="shared" si="25"/>
        <v>5</v>
      </c>
      <c r="E43" s="7">
        <f t="shared" si="25"/>
        <v>3</v>
      </c>
      <c r="F43" s="7">
        <f t="shared" si="25"/>
        <v>3</v>
      </c>
      <c r="G43" s="7">
        <f t="shared" si="25"/>
        <v>3</v>
      </c>
      <c r="H43" s="7">
        <f t="shared" si="25"/>
        <v>4</v>
      </c>
      <c r="I43" s="7">
        <f t="shared" si="25"/>
        <v>3</v>
      </c>
      <c r="J43" s="7">
        <f t="shared" si="25"/>
        <v>8</v>
      </c>
      <c r="K43" s="7">
        <f t="shared" si="26"/>
        <v>4</v>
      </c>
      <c r="L43" s="7">
        <f t="shared" si="26"/>
        <v>5</v>
      </c>
      <c r="M43" s="12">
        <f t="shared" si="2"/>
        <v>38</v>
      </c>
      <c r="N43" s="7">
        <f t="shared" si="27"/>
        <v>6</v>
      </c>
      <c r="O43" s="7">
        <f t="shared" si="27"/>
        <v>5</v>
      </c>
      <c r="P43" s="7">
        <f t="shared" si="27"/>
        <v>5</v>
      </c>
      <c r="Q43" s="7">
        <f t="shared" si="27"/>
        <v>3</v>
      </c>
      <c r="R43" s="7">
        <f t="shared" si="27"/>
        <v>3</v>
      </c>
      <c r="S43" s="7">
        <f t="shared" si="27"/>
        <v>5</v>
      </c>
      <c r="T43" s="7">
        <f t="shared" si="27"/>
        <v>4</v>
      </c>
      <c r="U43" s="7">
        <f t="shared" si="28"/>
        <v>3</v>
      </c>
      <c r="V43" s="7">
        <f t="shared" si="27"/>
        <v>5</v>
      </c>
      <c r="W43" s="24">
        <f t="shared" si="19"/>
        <v>39</v>
      </c>
      <c r="X43" s="44">
        <f t="shared" si="20"/>
        <v>77</v>
      </c>
      <c r="Y43" s="1"/>
    </row>
    <row r="44" spans="1:25" x14ac:dyDescent="0.2">
      <c r="A44" s="17" t="str">
        <f t="shared" si="24"/>
        <v>Gary</v>
      </c>
      <c r="B44" s="18" t="str">
        <f t="shared" si="24"/>
        <v>Frick</v>
      </c>
      <c r="C44" s="178" t="s">
        <v>7</v>
      </c>
      <c r="D44" s="7">
        <f t="shared" si="25"/>
        <v>3</v>
      </c>
      <c r="E44" s="7">
        <f t="shared" si="25"/>
        <v>5</v>
      </c>
      <c r="F44" s="7">
        <f t="shared" si="25"/>
        <v>5</v>
      </c>
      <c r="G44" s="7">
        <f t="shared" si="25"/>
        <v>4</v>
      </c>
      <c r="H44" s="7">
        <f t="shared" si="25"/>
        <v>4</v>
      </c>
      <c r="I44" s="7">
        <f t="shared" si="25"/>
        <v>4</v>
      </c>
      <c r="J44" s="7">
        <f t="shared" si="25"/>
        <v>6</v>
      </c>
      <c r="K44" s="7">
        <f t="shared" si="26"/>
        <v>4</v>
      </c>
      <c r="L44" s="7">
        <f t="shared" si="26"/>
        <v>5</v>
      </c>
      <c r="M44" s="12">
        <f t="shared" si="2"/>
        <v>40</v>
      </c>
      <c r="N44" s="7">
        <f t="shared" si="27"/>
        <v>5</v>
      </c>
      <c r="O44" s="7">
        <f t="shared" si="27"/>
        <v>6</v>
      </c>
      <c r="P44" s="7">
        <f t="shared" si="27"/>
        <v>4</v>
      </c>
      <c r="Q44" s="7">
        <f t="shared" si="27"/>
        <v>3</v>
      </c>
      <c r="R44" s="7">
        <f t="shared" si="27"/>
        <v>4</v>
      </c>
      <c r="S44" s="7">
        <f t="shared" si="27"/>
        <v>4</v>
      </c>
      <c r="T44" s="7">
        <f t="shared" si="27"/>
        <v>7</v>
      </c>
      <c r="U44" s="7">
        <f t="shared" si="28"/>
        <v>3</v>
      </c>
      <c r="V44" s="7">
        <f t="shared" si="27"/>
        <v>5</v>
      </c>
      <c r="W44" s="24">
        <f t="shared" si="19"/>
        <v>41</v>
      </c>
      <c r="X44" s="44">
        <f t="shared" si="20"/>
        <v>81</v>
      </c>
      <c r="Y44" s="1"/>
    </row>
    <row r="45" spans="1:25" x14ac:dyDescent="0.2">
      <c r="A45" s="17" t="str">
        <f t="shared" si="24"/>
        <v>Robert</v>
      </c>
      <c r="B45" s="18" t="str">
        <f t="shared" si="24"/>
        <v>Guthrie</v>
      </c>
      <c r="C45" s="178" t="s">
        <v>7</v>
      </c>
      <c r="D45" s="7">
        <f t="shared" si="25"/>
        <v>5</v>
      </c>
      <c r="E45" s="7">
        <f t="shared" si="25"/>
        <v>5</v>
      </c>
      <c r="F45" s="7">
        <f t="shared" si="25"/>
        <v>2</v>
      </c>
      <c r="G45" s="7">
        <f t="shared" si="25"/>
        <v>2</v>
      </c>
      <c r="H45" s="7">
        <f t="shared" si="25"/>
        <v>4</v>
      </c>
      <c r="I45" s="7">
        <f t="shared" si="25"/>
        <v>5</v>
      </c>
      <c r="J45" s="7">
        <f t="shared" si="25"/>
        <v>4</v>
      </c>
      <c r="K45" s="7">
        <f t="shared" si="26"/>
        <v>3</v>
      </c>
      <c r="L45" s="7">
        <f t="shared" si="26"/>
        <v>6</v>
      </c>
      <c r="M45" s="12">
        <f t="shared" si="2"/>
        <v>36</v>
      </c>
      <c r="N45" s="7">
        <f t="shared" si="27"/>
        <v>5</v>
      </c>
      <c r="O45" s="7">
        <f t="shared" si="27"/>
        <v>5</v>
      </c>
      <c r="P45" s="7">
        <f t="shared" si="27"/>
        <v>4</v>
      </c>
      <c r="Q45" s="7">
        <f t="shared" si="27"/>
        <v>2</v>
      </c>
      <c r="R45" s="7">
        <f t="shared" si="27"/>
        <v>4</v>
      </c>
      <c r="S45" s="7">
        <f t="shared" si="27"/>
        <v>7</v>
      </c>
      <c r="T45" s="7">
        <f t="shared" si="27"/>
        <v>5</v>
      </c>
      <c r="U45" s="7">
        <f t="shared" si="28"/>
        <v>3</v>
      </c>
      <c r="V45" s="7">
        <f t="shared" si="27"/>
        <v>5</v>
      </c>
      <c r="W45" s="24">
        <f t="shared" si="19"/>
        <v>40</v>
      </c>
      <c r="X45" s="44">
        <f t="shared" si="20"/>
        <v>76</v>
      </c>
      <c r="Y45" s="1"/>
    </row>
    <row r="46" spans="1:25" x14ac:dyDescent="0.2">
      <c r="A46" s="17" t="str">
        <f t="shared" si="24"/>
        <v>Shannon</v>
      </c>
      <c r="B46" s="18" t="str">
        <f t="shared" si="24"/>
        <v>Hill</v>
      </c>
      <c r="C46" s="178" t="s">
        <v>7</v>
      </c>
      <c r="D46" s="7">
        <f t="shared" si="25"/>
        <v>2</v>
      </c>
      <c r="E46" s="7">
        <f t="shared" si="25"/>
        <v>5</v>
      </c>
      <c r="F46" s="7">
        <f t="shared" si="25"/>
        <v>6</v>
      </c>
      <c r="G46" s="7">
        <f t="shared" si="25"/>
        <v>4</v>
      </c>
      <c r="H46" s="7">
        <f t="shared" si="25"/>
        <v>5</v>
      </c>
      <c r="I46" s="7">
        <f t="shared" si="25"/>
        <v>6</v>
      </c>
      <c r="J46" s="7">
        <f t="shared" si="25"/>
        <v>6</v>
      </c>
      <c r="K46" s="7">
        <f t="shared" si="26"/>
        <v>4</v>
      </c>
      <c r="L46" s="7">
        <f t="shared" si="26"/>
        <v>4</v>
      </c>
      <c r="M46" s="12">
        <f t="shared" si="2"/>
        <v>42</v>
      </c>
      <c r="N46" s="7">
        <f t="shared" si="27"/>
        <v>5</v>
      </c>
      <c r="O46" s="7">
        <f t="shared" si="27"/>
        <v>8</v>
      </c>
      <c r="P46" s="7">
        <f t="shared" si="27"/>
        <v>6</v>
      </c>
      <c r="Q46" s="7">
        <f t="shared" si="27"/>
        <v>3</v>
      </c>
      <c r="R46" s="7">
        <f t="shared" si="27"/>
        <v>5</v>
      </c>
      <c r="S46" s="7">
        <f t="shared" si="27"/>
        <v>3</v>
      </c>
      <c r="T46" s="7">
        <f t="shared" si="27"/>
        <v>7</v>
      </c>
      <c r="U46" s="7">
        <f t="shared" si="28"/>
        <v>3</v>
      </c>
      <c r="V46" s="7">
        <f t="shared" si="27"/>
        <v>3</v>
      </c>
      <c r="W46" s="24">
        <f t="shared" si="19"/>
        <v>43</v>
      </c>
      <c r="X46" s="44">
        <f t="shared" si="20"/>
        <v>85</v>
      </c>
      <c r="Y46" s="1"/>
    </row>
    <row r="47" spans="1:25" x14ac:dyDescent="0.2">
      <c r="A47" s="17" t="str">
        <f t="shared" si="24"/>
        <v>Bob</v>
      </c>
      <c r="B47" s="18" t="str">
        <f t="shared" si="24"/>
        <v>Langley</v>
      </c>
      <c r="C47" s="178" t="s">
        <v>7</v>
      </c>
      <c r="D47" s="7">
        <f t="shared" si="25"/>
        <v>4</v>
      </c>
      <c r="E47" s="7">
        <f t="shared" si="25"/>
        <v>6</v>
      </c>
      <c r="F47" s="7">
        <f t="shared" si="25"/>
        <v>4</v>
      </c>
      <c r="G47" s="7">
        <f t="shared" si="25"/>
        <v>2</v>
      </c>
      <c r="H47" s="7">
        <f t="shared" si="25"/>
        <v>5</v>
      </c>
      <c r="I47" s="7">
        <f t="shared" si="25"/>
        <v>6</v>
      </c>
      <c r="J47" s="7">
        <f t="shared" si="25"/>
        <v>6</v>
      </c>
      <c r="K47" s="7">
        <f t="shared" si="26"/>
        <v>3</v>
      </c>
      <c r="L47" s="7">
        <f t="shared" si="26"/>
        <v>3</v>
      </c>
      <c r="M47" s="12">
        <f t="shared" si="2"/>
        <v>39</v>
      </c>
      <c r="N47" s="7">
        <f t="shared" si="27"/>
        <v>5</v>
      </c>
      <c r="O47" s="7">
        <f t="shared" si="27"/>
        <v>6</v>
      </c>
      <c r="P47" s="7">
        <f t="shared" si="27"/>
        <v>2</v>
      </c>
      <c r="Q47" s="7">
        <f t="shared" si="27"/>
        <v>2</v>
      </c>
      <c r="R47" s="7">
        <f t="shared" si="27"/>
        <v>4</v>
      </c>
      <c r="S47" s="7">
        <f t="shared" si="27"/>
        <v>4</v>
      </c>
      <c r="T47" s="7">
        <f t="shared" si="27"/>
        <v>4</v>
      </c>
      <c r="U47" s="7">
        <f t="shared" si="28"/>
        <v>2</v>
      </c>
      <c r="V47" s="7">
        <f t="shared" si="27"/>
        <v>6</v>
      </c>
      <c r="W47" s="24">
        <f t="shared" si="19"/>
        <v>35</v>
      </c>
      <c r="X47" s="44">
        <f t="shared" si="20"/>
        <v>74</v>
      </c>
      <c r="Y47" s="1"/>
    </row>
    <row r="48" spans="1:25" x14ac:dyDescent="0.2">
      <c r="A48" s="17" t="str">
        <f t="shared" si="24"/>
        <v>Eric</v>
      </c>
      <c r="B48" s="18" t="str">
        <f t="shared" si="24"/>
        <v>Larson</v>
      </c>
      <c r="C48" s="178" t="s">
        <v>7</v>
      </c>
      <c r="D48" s="7">
        <f t="shared" si="25"/>
        <v>2</v>
      </c>
      <c r="E48" s="7">
        <f t="shared" si="25"/>
        <v>5</v>
      </c>
      <c r="F48" s="7">
        <f t="shared" si="25"/>
        <v>2</v>
      </c>
      <c r="G48" s="7">
        <f t="shared" si="25"/>
        <v>3</v>
      </c>
      <c r="H48" s="7">
        <f t="shared" si="25"/>
        <v>3</v>
      </c>
      <c r="I48" s="7">
        <f t="shared" si="25"/>
        <v>5</v>
      </c>
      <c r="J48" s="7">
        <f t="shared" si="25"/>
        <v>5</v>
      </c>
      <c r="K48" s="7">
        <f t="shared" si="26"/>
        <v>1</v>
      </c>
      <c r="L48" s="7">
        <f t="shared" si="26"/>
        <v>6</v>
      </c>
      <c r="M48" s="12">
        <f t="shared" si="2"/>
        <v>32</v>
      </c>
      <c r="N48" s="7">
        <f t="shared" si="27"/>
        <v>5</v>
      </c>
      <c r="O48" s="7">
        <f t="shared" si="27"/>
        <v>5</v>
      </c>
      <c r="P48" s="7">
        <f t="shared" si="27"/>
        <v>4</v>
      </c>
      <c r="Q48" s="7">
        <f t="shared" si="27"/>
        <v>3</v>
      </c>
      <c r="R48" s="7">
        <f t="shared" si="27"/>
        <v>4</v>
      </c>
      <c r="S48" s="7">
        <f t="shared" si="27"/>
        <v>6</v>
      </c>
      <c r="T48" s="7">
        <f t="shared" si="27"/>
        <v>5</v>
      </c>
      <c r="U48" s="7">
        <f t="shared" si="28"/>
        <v>2</v>
      </c>
      <c r="V48" s="7">
        <f t="shared" si="27"/>
        <v>5</v>
      </c>
      <c r="W48" s="24">
        <f t="shared" si="19"/>
        <v>39</v>
      </c>
      <c r="X48" s="44">
        <f t="shared" si="20"/>
        <v>71</v>
      </c>
      <c r="Y48" s="1"/>
    </row>
    <row r="49" spans="1:25" x14ac:dyDescent="0.2">
      <c r="A49" s="17" t="str">
        <f t="shared" si="24"/>
        <v xml:space="preserve">Rick </v>
      </c>
      <c r="B49" s="18" t="str">
        <f t="shared" si="24"/>
        <v>McFarland</v>
      </c>
      <c r="C49" s="178" t="s">
        <v>7</v>
      </c>
      <c r="D49" s="7">
        <f t="shared" si="25"/>
        <v>3</v>
      </c>
      <c r="E49" s="7">
        <f t="shared" si="25"/>
        <v>5</v>
      </c>
      <c r="F49" s="7">
        <f t="shared" si="25"/>
        <v>7</v>
      </c>
      <c r="G49" s="7">
        <f t="shared" si="25"/>
        <v>2</v>
      </c>
      <c r="H49" s="7">
        <f t="shared" si="25"/>
        <v>5</v>
      </c>
      <c r="I49" s="7">
        <f t="shared" si="25"/>
        <v>6</v>
      </c>
      <c r="J49" s="7">
        <f t="shared" si="25"/>
        <v>6</v>
      </c>
      <c r="K49" s="7">
        <f t="shared" si="26"/>
        <v>6</v>
      </c>
      <c r="L49" s="7">
        <f t="shared" si="26"/>
        <v>5</v>
      </c>
      <c r="M49" s="12">
        <f t="shared" si="2"/>
        <v>45</v>
      </c>
      <c r="N49" s="7">
        <f t="shared" si="27"/>
        <v>3</v>
      </c>
      <c r="O49" s="7">
        <f t="shared" si="27"/>
        <v>6</v>
      </c>
      <c r="P49" s="7">
        <f t="shared" si="27"/>
        <v>4</v>
      </c>
      <c r="Q49" s="7">
        <f t="shared" si="27"/>
        <v>4</v>
      </c>
      <c r="R49" s="7">
        <f t="shared" si="27"/>
        <v>4</v>
      </c>
      <c r="S49" s="7">
        <f t="shared" si="27"/>
        <v>5</v>
      </c>
      <c r="T49" s="7">
        <f t="shared" si="27"/>
        <v>5</v>
      </c>
      <c r="U49" s="7">
        <f t="shared" si="28"/>
        <v>4</v>
      </c>
      <c r="V49" s="7">
        <f t="shared" si="27"/>
        <v>4</v>
      </c>
      <c r="W49" s="24">
        <f t="shared" si="19"/>
        <v>39</v>
      </c>
      <c r="X49" s="44">
        <f t="shared" si="20"/>
        <v>84</v>
      </c>
      <c r="Y49" s="1"/>
    </row>
    <row r="50" spans="1:25" x14ac:dyDescent="0.2">
      <c r="A50" s="17" t="str">
        <f t="shared" si="24"/>
        <v>Jimmy</v>
      </c>
      <c r="B50" s="18" t="str">
        <f t="shared" si="24"/>
        <v>McKinzie</v>
      </c>
      <c r="C50" s="178" t="s">
        <v>7</v>
      </c>
      <c r="D50" s="7">
        <f t="shared" si="25"/>
        <v>4</v>
      </c>
      <c r="E50" s="7">
        <f t="shared" si="25"/>
        <v>5</v>
      </c>
      <c r="F50" s="7">
        <f t="shared" si="25"/>
        <v>3</v>
      </c>
      <c r="G50" s="7">
        <f t="shared" si="25"/>
        <v>3</v>
      </c>
      <c r="H50" s="7">
        <f t="shared" si="25"/>
        <v>3</v>
      </c>
      <c r="I50" s="7">
        <f t="shared" si="25"/>
        <v>3</v>
      </c>
      <c r="J50" s="7">
        <f t="shared" si="25"/>
        <v>5</v>
      </c>
      <c r="K50" s="7">
        <f t="shared" si="26"/>
        <v>4</v>
      </c>
      <c r="L50" s="7">
        <f t="shared" si="26"/>
        <v>5</v>
      </c>
      <c r="M50" s="12">
        <f t="shared" si="2"/>
        <v>35</v>
      </c>
      <c r="N50" s="7">
        <f t="shared" si="27"/>
        <v>5</v>
      </c>
      <c r="O50" s="7">
        <f t="shared" si="27"/>
        <v>5</v>
      </c>
      <c r="P50" s="7">
        <f t="shared" si="27"/>
        <v>5</v>
      </c>
      <c r="Q50" s="7">
        <f t="shared" si="27"/>
        <v>2</v>
      </c>
      <c r="R50" s="7">
        <f t="shared" si="27"/>
        <v>5</v>
      </c>
      <c r="S50" s="7">
        <f t="shared" si="27"/>
        <v>4</v>
      </c>
      <c r="T50" s="7">
        <f t="shared" si="27"/>
        <v>6</v>
      </c>
      <c r="U50" s="7">
        <f t="shared" si="28"/>
        <v>3</v>
      </c>
      <c r="V50" s="7">
        <f t="shared" si="27"/>
        <v>2</v>
      </c>
      <c r="W50" s="24">
        <f t="shared" si="19"/>
        <v>37</v>
      </c>
      <c r="X50" s="44">
        <f t="shared" si="20"/>
        <v>72</v>
      </c>
      <c r="Y50" s="1"/>
    </row>
    <row r="51" spans="1:25" x14ac:dyDescent="0.2">
      <c r="A51" s="17" t="str">
        <f t="shared" si="24"/>
        <v>Dan</v>
      </c>
      <c r="B51" s="18" t="str">
        <f t="shared" si="24"/>
        <v>Needham</v>
      </c>
      <c r="C51" s="178" t="s">
        <v>7</v>
      </c>
      <c r="D51" s="7">
        <f t="shared" si="25"/>
        <v>5</v>
      </c>
      <c r="E51" s="7">
        <f t="shared" si="25"/>
        <v>5</v>
      </c>
      <c r="F51" s="7">
        <f t="shared" si="25"/>
        <v>4</v>
      </c>
      <c r="G51" s="7">
        <f t="shared" si="25"/>
        <v>2</v>
      </c>
      <c r="H51" s="7">
        <f t="shared" si="25"/>
        <v>4</v>
      </c>
      <c r="I51" s="7">
        <f t="shared" si="25"/>
        <v>5</v>
      </c>
      <c r="J51" s="7">
        <f t="shared" si="25"/>
        <v>8</v>
      </c>
      <c r="K51" s="7">
        <f t="shared" si="26"/>
        <v>4</v>
      </c>
      <c r="L51" s="7">
        <f t="shared" si="26"/>
        <v>4</v>
      </c>
      <c r="M51" s="12">
        <f t="shared" si="2"/>
        <v>41</v>
      </c>
      <c r="N51" s="7">
        <f t="shared" si="27"/>
        <v>5</v>
      </c>
      <c r="O51" s="7">
        <f t="shared" si="27"/>
        <v>6</v>
      </c>
      <c r="P51" s="7">
        <f t="shared" si="27"/>
        <v>4</v>
      </c>
      <c r="Q51" s="7">
        <f t="shared" si="27"/>
        <v>5</v>
      </c>
      <c r="R51" s="7">
        <f t="shared" si="27"/>
        <v>4</v>
      </c>
      <c r="S51" s="7">
        <f t="shared" si="27"/>
        <v>6</v>
      </c>
      <c r="T51" s="7">
        <f t="shared" si="27"/>
        <v>6</v>
      </c>
      <c r="U51" s="7">
        <f t="shared" si="28"/>
        <v>2</v>
      </c>
      <c r="V51" s="7">
        <f t="shared" si="27"/>
        <v>4</v>
      </c>
      <c r="W51" s="24">
        <f t="shared" si="19"/>
        <v>42</v>
      </c>
      <c r="X51" s="44">
        <f t="shared" si="20"/>
        <v>83</v>
      </c>
      <c r="Y51" s="1"/>
    </row>
    <row r="52" spans="1:25" x14ac:dyDescent="0.2">
      <c r="A52" s="17" t="str">
        <f t="shared" ref="A52:B59" si="29">A25</f>
        <v>Mark</v>
      </c>
      <c r="B52" s="18" t="str">
        <f t="shared" si="29"/>
        <v>Parsley</v>
      </c>
      <c r="C52" s="178" t="s">
        <v>7</v>
      </c>
      <c r="D52" s="7">
        <f t="shared" si="25"/>
        <v>3</v>
      </c>
      <c r="E52" s="7">
        <f t="shared" si="25"/>
        <v>5</v>
      </c>
      <c r="F52" s="7">
        <f t="shared" si="25"/>
        <v>4</v>
      </c>
      <c r="G52" s="7">
        <f t="shared" si="25"/>
        <v>4</v>
      </c>
      <c r="H52" s="7">
        <f t="shared" si="25"/>
        <v>3</v>
      </c>
      <c r="I52" s="7">
        <f t="shared" si="25"/>
        <v>3</v>
      </c>
      <c r="J52" s="7">
        <f t="shared" si="25"/>
        <v>5</v>
      </c>
      <c r="K52" s="7">
        <f t="shared" si="26"/>
        <v>4</v>
      </c>
      <c r="L52" s="7">
        <f t="shared" si="26"/>
        <v>6</v>
      </c>
      <c r="M52" s="12">
        <f t="shared" si="2"/>
        <v>37</v>
      </c>
      <c r="N52" s="7">
        <f t="shared" ref="N52:T56" si="30">IF($C25-N$3&gt;35,N25-3,IF($C25-N$3&gt;17,N25-2,IF($C25-N$3&lt;0,N25,N25-1)))</f>
        <v>3</v>
      </c>
      <c r="O52" s="7">
        <f t="shared" si="30"/>
        <v>4</v>
      </c>
      <c r="P52" s="7">
        <f t="shared" si="30"/>
        <v>4</v>
      </c>
      <c r="Q52" s="7">
        <f t="shared" si="30"/>
        <v>3</v>
      </c>
      <c r="R52" s="7">
        <f t="shared" si="30"/>
        <v>4</v>
      </c>
      <c r="S52" s="7">
        <f t="shared" si="30"/>
        <v>4</v>
      </c>
      <c r="T52" s="7">
        <f t="shared" si="30"/>
        <v>5</v>
      </c>
      <c r="U52" s="7">
        <f t="shared" si="28"/>
        <v>3</v>
      </c>
      <c r="V52" s="7">
        <f>IF($C25-V$3&gt;35,V25-3,IF($C25-V$3&gt;17,V25-2,IF($C25-V$3&lt;0,V25,V25-1)))</f>
        <v>4</v>
      </c>
      <c r="W52" s="24">
        <f t="shared" si="19"/>
        <v>34</v>
      </c>
      <c r="X52" s="44">
        <f t="shared" si="20"/>
        <v>71</v>
      </c>
      <c r="Y52" s="1"/>
    </row>
    <row r="53" spans="1:25" x14ac:dyDescent="0.2">
      <c r="A53" s="17" t="str">
        <f t="shared" si="29"/>
        <v>Bob</v>
      </c>
      <c r="B53" s="18" t="str">
        <f t="shared" si="29"/>
        <v>Rhinehart</v>
      </c>
      <c r="C53" s="178" t="s">
        <v>7</v>
      </c>
      <c r="D53" s="7">
        <f t="shared" si="25"/>
        <v>6</v>
      </c>
      <c r="E53" s="7">
        <f t="shared" si="25"/>
        <v>4</v>
      </c>
      <c r="F53" s="7">
        <f t="shared" si="25"/>
        <v>4</v>
      </c>
      <c r="G53" s="7">
        <f t="shared" si="25"/>
        <v>4</v>
      </c>
      <c r="H53" s="7">
        <f t="shared" si="25"/>
        <v>6</v>
      </c>
      <c r="I53" s="7">
        <f t="shared" si="25"/>
        <v>6</v>
      </c>
      <c r="J53" s="7">
        <f t="shared" si="25"/>
        <v>7</v>
      </c>
      <c r="K53" s="7">
        <f t="shared" si="26"/>
        <v>4</v>
      </c>
      <c r="L53" s="7">
        <f t="shared" si="26"/>
        <v>4</v>
      </c>
      <c r="M53" s="12">
        <f t="shared" si="2"/>
        <v>45</v>
      </c>
      <c r="N53" s="7">
        <f t="shared" si="30"/>
        <v>5</v>
      </c>
      <c r="O53" s="7">
        <f t="shared" si="30"/>
        <v>7</v>
      </c>
      <c r="P53" s="7">
        <f t="shared" si="30"/>
        <v>6</v>
      </c>
      <c r="Q53" s="7">
        <f t="shared" si="30"/>
        <v>6</v>
      </c>
      <c r="R53" s="7">
        <f t="shared" si="30"/>
        <v>6</v>
      </c>
      <c r="S53" s="7">
        <f t="shared" si="30"/>
        <v>6</v>
      </c>
      <c r="T53" s="7">
        <f t="shared" si="30"/>
        <v>7</v>
      </c>
      <c r="U53" s="7">
        <f t="shared" si="28"/>
        <v>3</v>
      </c>
      <c r="V53" s="7">
        <f>IF($C26-V$3&gt;35,V26-3,IF($C26-V$3&gt;17,V26-2,IF($C26-V$3&lt;0,V26,V26-1)))</f>
        <v>4</v>
      </c>
      <c r="W53" s="24">
        <f t="shared" si="19"/>
        <v>50</v>
      </c>
      <c r="X53" s="44">
        <f t="shared" si="20"/>
        <v>95</v>
      </c>
      <c r="Y53" s="1"/>
    </row>
    <row r="54" spans="1:25" x14ac:dyDescent="0.2">
      <c r="A54" s="17" t="str">
        <f t="shared" si="29"/>
        <v>Dave</v>
      </c>
      <c r="B54" s="18" t="str">
        <f t="shared" si="29"/>
        <v>Rosas</v>
      </c>
      <c r="C54" s="178" t="s">
        <v>7</v>
      </c>
      <c r="D54" s="7">
        <f t="shared" ref="D54:J56" si="31">IF($C27-D$3&gt;35,D27-3,IF($C27-D$3&gt;17,D27-2,IF($C27-D$3&lt;0,D27,D27-1)))</f>
        <v>5</v>
      </c>
      <c r="E54" s="7">
        <f t="shared" si="31"/>
        <v>6</v>
      </c>
      <c r="F54" s="7">
        <f t="shared" si="31"/>
        <v>6</v>
      </c>
      <c r="G54" s="7">
        <f t="shared" si="31"/>
        <v>3</v>
      </c>
      <c r="H54" s="7">
        <f t="shared" si="31"/>
        <v>3</v>
      </c>
      <c r="I54" s="7">
        <f t="shared" si="31"/>
        <v>6</v>
      </c>
      <c r="J54" s="7">
        <f t="shared" si="31"/>
        <v>5</v>
      </c>
      <c r="K54" s="7">
        <f t="shared" si="26"/>
        <v>6</v>
      </c>
      <c r="L54" s="7">
        <f t="shared" si="26"/>
        <v>6</v>
      </c>
      <c r="M54" s="12">
        <f t="shared" si="2"/>
        <v>46</v>
      </c>
      <c r="N54" s="7">
        <f t="shared" si="30"/>
        <v>5</v>
      </c>
      <c r="O54" s="7">
        <f t="shared" si="30"/>
        <v>7</v>
      </c>
      <c r="P54" s="7">
        <f t="shared" si="30"/>
        <v>4</v>
      </c>
      <c r="Q54" s="7">
        <f t="shared" si="30"/>
        <v>6</v>
      </c>
      <c r="R54" s="7">
        <f t="shared" si="30"/>
        <v>3</v>
      </c>
      <c r="S54" s="7">
        <f t="shared" si="30"/>
        <v>5</v>
      </c>
      <c r="T54" s="7">
        <f t="shared" si="30"/>
        <v>5</v>
      </c>
      <c r="U54" s="7">
        <f t="shared" si="28"/>
        <v>3</v>
      </c>
      <c r="V54" s="7">
        <f>IF($C27-V$3&gt;35,V27-3,IF($C27-V$3&gt;17,V27-2,IF($C27-V$3&lt;0,V27,V27-1)))</f>
        <v>3</v>
      </c>
      <c r="W54" s="24">
        <f t="shared" si="19"/>
        <v>41</v>
      </c>
      <c r="X54" s="44">
        <f t="shared" si="20"/>
        <v>87</v>
      </c>
      <c r="Y54" s="1"/>
    </row>
    <row r="55" spans="1:25" x14ac:dyDescent="0.2">
      <c r="A55" s="17" t="str">
        <f t="shared" si="29"/>
        <v>Stewart</v>
      </c>
      <c r="B55" s="18" t="str">
        <f t="shared" si="29"/>
        <v>Sampson</v>
      </c>
      <c r="C55" s="178" t="s">
        <v>7</v>
      </c>
      <c r="D55" s="7">
        <f t="shared" si="31"/>
        <v>3</v>
      </c>
      <c r="E55" s="7">
        <f t="shared" si="31"/>
        <v>4</v>
      </c>
      <c r="F55" s="7">
        <f t="shared" si="31"/>
        <v>4</v>
      </c>
      <c r="G55" s="7">
        <f t="shared" si="31"/>
        <v>3</v>
      </c>
      <c r="H55" s="7">
        <f t="shared" si="31"/>
        <v>7</v>
      </c>
      <c r="I55" s="7">
        <f t="shared" si="31"/>
        <v>4</v>
      </c>
      <c r="J55" s="7">
        <f t="shared" si="31"/>
        <v>4</v>
      </c>
      <c r="K55" s="7">
        <f t="shared" si="26"/>
        <v>5</v>
      </c>
      <c r="L55" s="7">
        <f t="shared" si="26"/>
        <v>4</v>
      </c>
      <c r="M55" s="12">
        <f t="shared" si="2"/>
        <v>38</v>
      </c>
      <c r="N55" s="7">
        <f t="shared" si="30"/>
        <v>5</v>
      </c>
      <c r="O55" s="7">
        <f t="shared" si="30"/>
        <v>7</v>
      </c>
      <c r="P55" s="7">
        <f t="shared" si="30"/>
        <v>6</v>
      </c>
      <c r="Q55" s="7">
        <f t="shared" si="30"/>
        <v>4</v>
      </c>
      <c r="R55" s="7">
        <f t="shared" si="30"/>
        <v>5</v>
      </c>
      <c r="S55" s="7">
        <f t="shared" si="30"/>
        <v>7</v>
      </c>
      <c r="T55" s="7">
        <f t="shared" si="30"/>
        <v>7</v>
      </c>
      <c r="U55" s="7">
        <f t="shared" si="28"/>
        <v>5</v>
      </c>
      <c r="V55" s="7">
        <f>IF($C28-V$3&gt;35,V28-3,IF($C28-V$3&gt;17,V28-2,IF($C28-V$3&lt;0,V28,V28-1)))</f>
        <v>5</v>
      </c>
      <c r="W55" s="24">
        <f t="shared" si="19"/>
        <v>51</v>
      </c>
      <c r="X55" s="44">
        <f t="shared" si="20"/>
        <v>89</v>
      </c>
      <c r="Y55" s="1"/>
    </row>
    <row r="56" spans="1:25" x14ac:dyDescent="0.2">
      <c r="A56" s="17" t="str">
        <f t="shared" si="29"/>
        <v>Kirk</v>
      </c>
      <c r="B56" s="18" t="str">
        <f t="shared" si="29"/>
        <v>Smart</v>
      </c>
      <c r="C56" s="178" t="s">
        <v>7</v>
      </c>
      <c r="D56" s="7">
        <f t="shared" si="31"/>
        <v>4</v>
      </c>
      <c r="E56" s="7">
        <f t="shared" si="31"/>
        <v>4</v>
      </c>
      <c r="F56" s="7">
        <f t="shared" si="31"/>
        <v>4</v>
      </c>
      <c r="G56" s="7">
        <f t="shared" si="31"/>
        <v>3</v>
      </c>
      <c r="H56" s="7">
        <f t="shared" si="31"/>
        <v>3</v>
      </c>
      <c r="I56" s="7">
        <f t="shared" si="31"/>
        <v>5</v>
      </c>
      <c r="J56" s="7">
        <f t="shared" si="31"/>
        <v>3</v>
      </c>
      <c r="K56" s="7">
        <f t="shared" si="26"/>
        <v>4</v>
      </c>
      <c r="L56" s="7">
        <f t="shared" si="26"/>
        <v>6</v>
      </c>
      <c r="M56" s="12">
        <f t="shared" si="2"/>
        <v>36</v>
      </c>
      <c r="N56" s="7">
        <f t="shared" si="30"/>
        <v>5</v>
      </c>
      <c r="O56" s="7">
        <f t="shared" si="30"/>
        <v>6</v>
      </c>
      <c r="P56" s="7">
        <f t="shared" si="30"/>
        <v>3</v>
      </c>
      <c r="Q56" s="7">
        <f t="shared" si="30"/>
        <v>6</v>
      </c>
      <c r="R56" s="7">
        <f t="shared" si="30"/>
        <v>3</v>
      </c>
      <c r="S56" s="7">
        <f t="shared" si="30"/>
        <v>3</v>
      </c>
      <c r="T56" s="7">
        <f t="shared" si="30"/>
        <v>7</v>
      </c>
      <c r="U56" s="7">
        <f t="shared" si="28"/>
        <v>4</v>
      </c>
      <c r="V56" s="7">
        <f>IF($C29-V$3&gt;35,V29-3,IF($C29-V$3&gt;17,V29-2,IF($C29-V$3&lt;0,V29,V29-1)))</f>
        <v>5</v>
      </c>
      <c r="W56" s="24">
        <f t="shared" si="19"/>
        <v>42</v>
      </c>
      <c r="X56" s="44">
        <f t="shared" si="20"/>
        <v>78</v>
      </c>
      <c r="Y56" s="1"/>
    </row>
    <row r="57" spans="1:25" x14ac:dyDescent="0.2">
      <c r="A57" s="17" t="str">
        <f t="shared" si="29"/>
        <v>Lny</v>
      </c>
      <c r="B57" s="18" t="str">
        <f t="shared" si="29"/>
        <v>Smith</v>
      </c>
      <c r="C57" s="178" t="s">
        <v>7</v>
      </c>
      <c r="D57" s="7">
        <f t="shared" ref="D57:L57" si="32">IF($C30-D$3&gt;35,D30-3,IF($C30-D$3&gt;17,D30-2,IF($C30-D$3&lt;0,D30,D30-1)))</f>
        <v>2</v>
      </c>
      <c r="E57" s="7">
        <f t="shared" si="32"/>
        <v>5</v>
      </c>
      <c r="F57" s="7">
        <f t="shared" si="32"/>
        <v>4</v>
      </c>
      <c r="G57" s="7">
        <f t="shared" si="32"/>
        <v>3</v>
      </c>
      <c r="H57" s="7">
        <f t="shared" si="32"/>
        <v>4</v>
      </c>
      <c r="I57" s="7">
        <f t="shared" si="32"/>
        <v>3</v>
      </c>
      <c r="J57" s="7">
        <f t="shared" si="32"/>
        <v>4</v>
      </c>
      <c r="K57" s="7">
        <f t="shared" si="32"/>
        <v>4</v>
      </c>
      <c r="L57" s="7">
        <f t="shared" si="32"/>
        <v>3</v>
      </c>
      <c r="M57" s="12">
        <f>SUM(D57:L57)</f>
        <v>32</v>
      </c>
      <c r="N57" s="7">
        <f t="shared" ref="N57:V57" si="33">IF($C30-N$3&gt;35,N30-3,IF($C30-N$3&gt;17,N30-2,IF($C30-N$3&lt;0,N30,N30-1)))</f>
        <v>4</v>
      </c>
      <c r="O57" s="7">
        <f t="shared" si="33"/>
        <v>7</v>
      </c>
      <c r="P57" s="7">
        <f t="shared" si="33"/>
        <v>4</v>
      </c>
      <c r="Q57" s="7">
        <f t="shared" si="33"/>
        <v>4</v>
      </c>
      <c r="R57" s="7">
        <f t="shared" si="33"/>
        <v>5</v>
      </c>
      <c r="S57" s="7">
        <f t="shared" si="33"/>
        <v>4</v>
      </c>
      <c r="T57" s="7">
        <f t="shared" si="33"/>
        <v>6</v>
      </c>
      <c r="U57" s="7">
        <f t="shared" si="33"/>
        <v>4</v>
      </c>
      <c r="V57" s="7">
        <f t="shared" si="33"/>
        <v>5</v>
      </c>
      <c r="W57" s="24">
        <f>SUM(N57:V57)</f>
        <v>43</v>
      </c>
      <c r="X57" s="44">
        <f>SUM(W57,M57)</f>
        <v>75</v>
      </c>
      <c r="Y57" s="1"/>
    </row>
    <row r="58" spans="1:25" x14ac:dyDescent="0.2">
      <c r="A58" s="17" t="str">
        <f t="shared" si="29"/>
        <v xml:space="preserve">Paul </v>
      </c>
      <c r="B58" s="18" t="str">
        <f t="shared" si="29"/>
        <v>Valvo</v>
      </c>
      <c r="C58" s="178" t="s">
        <v>7</v>
      </c>
      <c r="D58" s="7">
        <f t="shared" ref="D58:L58" si="34">IF($C31-D$3&gt;35,D31-3,IF($C31-D$3&gt;17,D31-2,IF($C31-D$3&lt;0,D31,D31-1)))</f>
        <v>4</v>
      </c>
      <c r="E58" s="7">
        <f t="shared" si="34"/>
        <v>7</v>
      </c>
      <c r="F58" s="7">
        <f t="shared" si="34"/>
        <v>6</v>
      </c>
      <c r="G58" s="7">
        <f t="shared" si="34"/>
        <v>3</v>
      </c>
      <c r="H58" s="7">
        <f t="shared" si="34"/>
        <v>4</v>
      </c>
      <c r="I58" s="7">
        <f t="shared" si="34"/>
        <v>4</v>
      </c>
      <c r="J58" s="7">
        <f t="shared" si="34"/>
        <v>4</v>
      </c>
      <c r="K58" s="7">
        <f t="shared" si="34"/>
        <v>6</v>
      </c>
      <c r="L58" s="7">
        <f t="shared" si="34"/>
        <v>5</v>
      </c>
      <c r="M58" s="12">
        <f>SUM(D58:L58)</f>
        <v>43</v>
      </c>
      <c r="N58" s="7">
        <f t="shared" ref="N58:V58" si="35">IF($C31-N$3&gt;35,N31-3,IF($C31-N$3&gt;17,N31-2,IF($C31-N$3&lt;0,N31,N31-1)))</f>
        <v>4</v>
      </c>
      <c r="O58" s="7">
        <f t="shared" si="35"/>
        <v>8</v>
      </c>
      <c r="P58" s="7">
        <f t="shared" si="35"/>
        <v>3</v>
      </c>
      <c r="Q58" s="7">
        <f t="shared" si="35"/>
        <v>4</v>
      </c>
      <c r="R58" s="7">
        <f t="shared" si="35"/>
        <v>4</v>
      </c>
      <c r="S58" s="7">
        <f t="shared" si="35"/>
        <v>4</v>
      </c>
      <c r="T58" s="7">
        <f t="shared" si="35"/>
        <v>7</v>
      </c>
      <c r="U58" s="7">
        <f t="shared" si="35"/>
        <v>5</v>
      </c>
      <c r="V58" s="7">
        <f t="shared" si="35"/>
        <v>5</v>
      </c>
      <c r="W58" s="24">
        <f>SUM(N58:V58)</f>
        <v>44</v>
      </c>
      <c r="X58" s="44">
        <f>SUM(W58,M58)</f>
        <v>87</v>
      </c>
      <c r="Y58" s="1"/>
    </row>
    <row r="59" spans="1:25" x14ac:dyDescent="0.2">
      <c r="A59" s="19" t="str">
        <f t="shared" si="29"/>
        <v>Randy</v>
      </c>
      <c r="B59" s="21" t="str">
        <f t="shared" si="29"/>
        <v>Wheatley</v>
      </c>
      <c r="C59" s="179" t="s">
        <v>7</v>
      </c>
      <c r="D59" s="20">
        <f t="shared" ref="D59:L59" si="36">IF($C32-D$3&gt;35,D32-3,IF($C32-D$3&gt;17,D32-2,IF($C32-D$3&lt;0,D32,D32-1)))</f>
        <v>5</v>
      </c>
      <c r="E59" s="20">
        <f t="shared" si="36"/>
        <v>6</v>
      </c>
      <c r="F59" s="20">
        <f t="shared" si="36"/>
        <v>2</v>
      </c>
      <c r="G59" s="20">
        <f t="shared" si="36"/>
        <v>5</v>
      </c>
      <c r="H59" s="20">
        <f t="shared" si="36"/>
        <v>4</v>
      </c>
      <c r="I59" s="20">
        <f t="shared" si="36"/>
        <v>4</v>
      </c>
      <c r="J59" s="20">
        <f t="shared" si="36"/>
        <v>6</v>
      </c>
      <c r="K59" s="20">
        <f t="shared" si="36"/>
        <v>5</v>
      </c>
      <c r="L59" s="20">
        <f t="shared" si="36"/>
        <v>4</v>
      </c>
      <c r="M59" s="113">
        <f>SUM(D59:L59)</f>
        <v>41</v>
      </c>
      <c r="N59" s="20">
        <f t="shared" ref="N59:V59" si="37">IF($C32-N$3&gt;35,N32-3,IF($C32-N$3&gt;17,N32-2,IF($C32-N$3&lt;0,N32,N32-1)))</f>
        <v>4</v>
      </c>
      <c r="O59" s="20">
        <f t="shared" si="37"/>
        <v>4</v>
      </c>
      <c r="P59" s="20">
        <f t="shared" si="37"/>
        <v>4</v>
      </c>
      <c r="Q59" s="20">
        <f t="shared" si="37"/>
        <v>2</v>
      </c>
      <c r="R59" s="20">
        <f t="shared" si="37"/>
        <v>3</v>
      </c>
      <c r="S59" s="20">
        <f t="shared" si="37"/>
        <v>3</v>
      </c>
      <c r="T59" s="20">
        <f t="shared" si="37"/>
        <v>3</v>
      </c>
      <c r="U59" s="20">
        <f t="shared" si="37"/>
        <v>2</v>
      </c>
      <c r="V59" s="20">
        <f t="shared" si="37"/>
        <v>5</v>
      </c>
      <c r="W59" s="114">
        <f>SUM(N59:V59)</f>
        <v>30</v>
      </c>
      <c r="X59" s="117">
        <f>SUM(W59,M59)</f>
        <v>71</v>
      </c>
      <c r="Y59" s="1"/>
    </row>
    <row r="60" spans="1:25" ht="13.5" thickBot="1" x14ac:dyDescent="0.25">
      <c r="A60" s="1"/>
      <c r="B60" s="1"/>
      <c r="C60" s="2" t="s">
        <v>51</v>
      </c>
      <c r="D60" s="215"/>
      <c r="E60" s="215"/>
      <c r="F60" s="215"/>
      <c r="G60" s="215"/>
      <c r="H60" s="215"/>
      <c r="I60" s="215"/>
      <c r="J60" s="215"/>
      <c r="K60" s="215"/>
      <c r="L60" s="215"/>
      <c r="M60" s="3"/>
      <c r="N60" s="215"/>
      <c r="O60" s="215"/>
      <c r="P60" s="215"/>
      <c r="Q60" s="215"/>
      <c r="R60" s="215"/>
      <c r="S60" s="215"/>
      <c r="T60" s="215"/>
      <c r="U60" s="215"/>
      <c r="V60" s="215"/>
      <c r="W60" s="3" t="s">
        <v>4</v>
      </c>
      <c r="X60" s="3"/>
      <c r="Y60" s="1"/>
    </row>
    <row r="61" spans="1:25" ht="14.25" thickTop="1" thickBot="1" x14ac:dyDescent="0.25">
      <c r="A61" s="71"/>
      <c r="B61" s="47"/>
      <c r="C61" s="72" t="s">
        <v>8</v>
      </c>
      <c r="D61" s="73" t="str">
        <f>IF(SMALL(D34:D59,1)=SMALL(D34:D59,2),"",CHOOSE(MATCH(SMALL(D34:D59,1),D34:D59,0),$B34,$B35,$B36,$B37,$B38,$B39,$B40,$B41,$B42,$B43,$B44,$B45,$B46,$B47,$B48,$B49,$B50,$B51,$B52,$B53,$B54,$B55,$B56,$B57,$B58,$B59))</f>
        <v/>
      </c>
      <c r="E61" s="73" t="str">
        <f t="shared" ref="E61:L61" si="38">IF(SMALL(E34:E59,1)=SMALL(E34:E59,2),"",CHOOSE(MATCH(SMALL(E34:E59,1),E34:E59,0),$B34,$B35,$B36,$B37,$B38,$B39,$B40,$B41,$B42,$B43,$B44,$B45,$B46,$B47,$B48,$B49,$B50,$B51,$B52,$B53,$B54,$B55,$B56,$B57,$B58,$B59))</f>
        <v>Coffey</v>
      </c>
      <c r="F61" s="73" t="str">
        <f t="shared" si="38"/>
        <v/>
      </c>
      <c r="G61" s="73" t="str">
        <f t="shared" si="38"/>
        <v/>
      </c>
      <c r="H61" s="73" t="str">
        <f t="shared" si="38"/>
        <v/>
      </c>
      <c r="I61" s="73" t="str">
        <f t="shared" si="38"/>
        <v/>
      </c>
      <c r="J61" s="73" t="str">
        <f t="shared" si="38"/>
        <v/>
      </c>
      <c r="K61" s="73" t="str">
        <f t="shared" si="38"/>
        <v>Larson</v>
      </c>
      <c r="L61" s="73" t="str">
        <f t="shared" si="38"/>
        <v/>
      </c>
      <c r="M61" s="73"/>
      <c r="N61" s="73" t="str">
        <f t="shared" ref="N61:V61" si="39">IF(SMALL(N34:N59,1)=SMALL(N34:N59,2),"",CHOOSE(MATCH(SMALL(N34:N59,1),N34:N59,0),$B34,$B35,$B36,$B37,$B38,$B39,$B40,$B41,$B42,$B43,$B44,$B45,$B46,$B47,$B48,$B49,$B50,$B51,$B52,$B53,$B54,$B55,$B56,$B57,$B58,$B59))</f>
        <v/>
      </c>
      <c r="O61" s="73" t="str">
        <f t="shared" si="39"/>
        <v/>
      </c>
      <c r="P61" s="73" t="str">
        <f t="shared" si="39"/>
        <v>Langley</v>
      </c>
      <c r="Q61" s="73" t="str">
        <f t="shared" si="39"/>
        <v>Bayles</v>
      </c>
      <c r="R61" s="73" t="str">
        <f t="shared" si="39"/>
        <v/>
      </c>
      <c r="S61" s="73" t="str">
        <f t="shared" si="39"/>
        <v/>
      </c>
      <c r="T61" s="73" t="str">
        <f t="shared" si="39"/>
        <v>Wheatley</v>
      </c>
      <c r="U61" s="73" t="str">
        <f t="shared" si="39"/>
        <v/>
      </c>
      <c r="V61" s="73" t="str">
        <f t="shared" si="39"/>
        <v>McKinzie</v>
      </c>
      <c r="W61" s="74"/>
      <c r="X61" s="75"/>
      <c r="Y61" s="5"/>
    </row>
    <row r="62" spans="1:25" ht="13.5" thickTop="1" x14ac:dyDescent="0.2">
      <c r="A62" s="50" t="s">
        <v>9</v>
      </c>
      <c r="B62" s="25"/>
      <c r="C62" s="78">
        <v>180</v>
      </c>
      <c r="D62" s="14">
        <v>1</v>
      </c>
      <c r="E62" s="14">
        <v>2</v>
      </c>
      <c r="F62" s="14">
        <v>3</v>
      </c>
      <c r="G62" s="14">
        <v>4</v>
      </c>
      <c r="H62" s="14">
        <v>5</v>
      </c>
      <c r="I62" s="14">
        <v>6</v>
      </c>
      <c r="J62" s="14">
        <v>7</v>
      </c>
      <c r="K62" s="14">
        <v>8</v>
      </c>
      <c r="L62" s="14">
        <v>9</v>
      </c>
      <c r="M62" s="15" t="s">
        <v>19</v>
      </c>
      <c r="N62" s="14">
        <v>10</v>
      </c>
      <c r="O62" s="14">
        <v>11</v>
      </c>
      <c r="P62" s="14">
        <v>12</v>
      </c>
      <c r="Q62" s="14">
        <v>13</v>
      </c>
      <c r="R62" s="14">
        <v>14</v>
      </c>
      <c r="S62" s="14">
        <v>15</v>
      </c>
      <c r="T62" s="14">
        <v>16</v>
      </c>
      <c r="U62" s="14">
        <v>17</v>
      </c>
      <c r="V62" s="14">
        <v>18</v>
      </c>
      <c r="W62" s="76"/>
      <c r="X62" s="28"/>
      <c r="Y62" s="5"/>
    </row>
    <row r="63" spans="1:25" ht="13.5" thickBot="1" x14ac:dyDescent="0.25">
      <c r="A63" s="51" t="s">
        <v>10</v>
      </c>
      <c r="B63" s="31"/>
      <c r="C63" s="79">
        <f>C62/(36-(COUNTBLANK($N61:$V61)+COUNTBLANK($D61:$L61)+COUNTBLANK($D60:$L60)+COUNTBLANK($N60:$V60)))</f>
        <v>30</v>
      </c>
      <c r="D63" s="25"/>
      <c r="E63" s="7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1"/>
    </row>
    <row r="64" spans="1:25" ht="14.25" thickTop="1" thickBot="1" x14ac:dyDescent="0.25">
      <c r="A64" s="1"/>
      <c r="B64" s="1"/>
      <c r="C64" s="4"/>
      <c r="D64" s="1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 t="s">
        <v>4</v>
      </c>
      <c r="U64" s="3"/>
      <c r="V64" s="3"/>
      <c r="W64" s="3"/>
      <c r="X64" s="3"/>
      <c r="Y64" s="1"/>
    </row>
    <row r="65" spans="1:25" ht="13.5" thickTop="1" x14ac:dyDescent="0.2">
      <c r="A65" s="49" t="s">
        <v>11</v>
      </c>
      <c r="B65" s="27"/>
      <c r="C65" s="27"/>
      <c r="D65" s="28"/>
      <c r="E65" s="28"/>
      <c r="F65" s="29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1"/>
      <c r="Y65" s="1"/>
    </row>
    <row r="66" spans="1:25" x14ac:dyDescent="0.2">
      <c r="A66" s="30" t="s">
        <v>12</v>
      </c>
      <c r="B66" s="8" t="s">
        <v>4</v>
      </c>
      <c r="C66" s="8" t="str">
        <f>CHOOSE(MATCH(SMALL(X$7:X$32,1),X$7:X$32,0),$B$7,$B$8,$B$9,$B$10,$B$11,$B$12,$B$13,$B$14,$B$15,$B$16,$B$17,$B$18,$B$19,$B$20,$B$21,$B$22,$B$23,$B$24,$B$25,$B$26,$B$27,$B$28,$B$29,$B$30,$B$31,$B$32)</f>
        <v>Parsley</v>
      </c>
      <c r="D66" s="8" t="str">
        <f>IF(SMALL(X$7:X$32,1)=SMALL(X$7:X$32,2),"Tie","")</f>
        <v/>
      </c>
      <c r="E66" s="8">
        <f>SMALL(X$7:X$32,1)</f>
        <v>83</v>
      </c>
      <c r="F66" s="140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1"/>
      <c r="Y66" s="1"/>
    </row>
    <row r="67" spans="1:25" x14ac:dyDescent="0.2">
      <c r="A67" s="30" t="s">
        <v>13</v>
      </c>
      <c r="B67" s="8" t="s">
        <v>4</v>
      </c>
      <c r="C67" s="8" t="str">
        <f>CHOOSE(MATCH(SMALL(X$7:X$32,2),X$7:X$32,0),$B$7,$B$8,$B$9,$B$10,$B$11,$B$12,$B$13,$B$14,$B$15,$B$16,$B$17,$B$18,$B$19,$B$20,$B$21,$B$22,$B$23,$B$24,$B$25,$B$26,$B$27,$B$28,$B$29,$B$30,$B$31,$B$32)</f>
        <v>Dransfield</v>
      </c>
      <c r="D67" s="8" t="str">
        <f>IF(SMALL(X$7:X$32,2)=SMALL(X$7:X$32,3),"Tie","")</f>
        <v/>
      </c>
      <c r="E67" s="8">
        <f>SMALL(X$7:X$32,2)</f>
        <v>85</v>
      </c>
      <c r="F67" s="140">
        <v>25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1"/>
      <c r="Y67" s="1"/>
    </row>
    <row r="68" spans="1:25" ht="13.5" thickBot="1" x14ac:dyDescent="0.25">
      <c r="A68" s="33" t="s">
        <v>14</v>
      </c>
      <c r="B68" s="34" t="s">
        <v>4</v>
      </c>
      <c r="C68" s="34" t="str">
        <f>CHOOSE(MATCH(SMALL(X$7:X$32,3),X$7:X$32,0),$B$7,$B$8,$B$9,$B$10,$B$11,$B$12,$B$13,$B$14,$B$15,$B$16,$B$17,$B$18,$B$19,$B$20,$B$21,$B$22,$B$23,$B$24,$B$25,$B$26,$B$27,$B$28,$B$29,$B$30,$B$31,$B$32)</f>
        <v>Carmack</v>
      </c>
      <c r="D68" s="34" t="str">
        <f>IF(SMALL(X$7:X$32,3)=SMALL(X$7:X$32,4),"Tie","")</f>
        <v/>
      </c>
      <c r="E68" s="34">
        <f>SMALL(X$7:X$32,3)</f>
        <v>89</v>
      </c>
      <c r="F68" s="4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1"/>
      <c r="Y68" s="1"/>
    </row>
    <row r="69" spans="1:25" ht="14.25" thickTop="1" thickBot="1" x14ac:dyDescent="0.25">
      <c r="A69" s="1"/>
      <c r="B69" s="1"/>
      <c r="C69" s="1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1"/>
      <c r="Y69" s="1"/>
    </row>
    <row r="70" spans="1:25" ht="13.5" thickTop="1" x14ac:dyDescent="0.2">
      <c r="A70" s="26" t="s">
        <v>15</v>
      </c>
      <c r="B70" s="27"/>
      <c r="C70" s="27"/>
      <c r="D70" s="28"/>
      <c r="E70" s="28"/>
      <c r="F70" s="29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1"/>
    </row>
    <row r="71" spans="1:25" x14ac:dyDescent="0.2">
      <c r="A71" s="30" t="s">
        <v>12</v>
      </c>
      <c r="B71" s="8" t="s">
        <v>4</v>
      </c>
      <c r="C71" s="8" t="str">
        <f>CHOOSE(MATCH(SMALL($X$34:$X$59,1),$X$34:$X$59,0),$B$34,$B$35,$B$36,$B$37,$B$38,$B$39,$B$40,$B$41,$B$42,$B$43,$B$44,$B$45,$B$46,$B$47,$B$48,$B$49,$B$50,$B$51,$B$52,$B$53,$B$54,$B$55,$B$56,$B$57,$B$58,$B$59)</f>
        <v>Coffey</v>
      </c>
      <c r="D71" s="7" t="str">
        <f>IF(SMALL($X$34:$X$59,1)=SMALL($X$34:$X$59,2),"Tie","")</f>
        <v/>
      </c>
      <c r="E71" s="8">
        <f>SMALL($X$34:$X$59,1)</f>
        <v>66</v>
      </c>
      <c r="F71" s="54">
        <v>40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1"/>
    </row>
    <row r="72" spans="1:25" x14ac:dyDescent="0.2">
      <c r="A72" s="30" t="s">
        <v>13</v>
      </c>
      <c r="B72" s="8" t="s">
        <v>4</v>
      </c>
      <c r="C72" s="8" t="str">
        <f>CHOOSE(MATCH(SMALL($X$34:$X$59,2),$X$34:$X$59,0),$B$34,$B$35,$B$36,$B$37,$B$38,$B$39,$B$40,$B$41,$B$42,$B$43,$B$44,$B$45,$B$46,$B$47,$B$48,$B$49,$B$50,$B$51,$B$52,$B$53,$B$54,$B$55,$B$56,$B$57,$B$58,$B$59)</f>
        <v>Bayles</v>
      </c>
      <c r="D72" s="7" t="str">
        <f>IF(SMALL($X$34:$X$59,2)=SMALL($X$34:$X$59,3),"Tie","")</f>
        <v/>
      </c>
      <c r="E72" s="8">
        <f>SMALL(X$34:X$59,2)</f>
        <v>68</v>
      </c>
      <c r="F72" s="54">
        <v>30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1"/>
    </row>
    <row r="73" spans="1:25" ht="13.5" thickBot="1" x14ac:dyDescent="0.25">
      <c r="A73" s="33" t="s">
        <v>14</v>
      </c>
      <c r="B73" s="34" t="s">
        <v>42</v>
      </c>
      <c r="C73" s="34" t="str">
        <f>CHOOSE(MATCH(SMALL($X$34:$X$59,3),$X$34:$X$59,0),$B$34,$B$35,$B$36,$B$37,$B$38,$B$39,$B$40,$B$41,$B$42,$B$43,$B$44,$B$45,$B$46,$B$47,$B$48,$B$49,$B$50,$B$51,$B$52,$B$53,$B$54,$B$55,$B$56,$B$57,$B$58,$B$59)</f>
        <v>Larson</v>
      </c>
      <c r="D73" s="32" t="str">
        <f>IF(SMALL($X$34:$X$59,3)=SMALL($X$34:$X$59,4),"Tie","")</f>
        <v>Tie</v>
      </c>
      <c r="E73" s="34">
        <f>SMALL(X$34:X$59,3)</f>
        <v>71</v>
      </c>
      <c r="F73" s="55">
        <v>20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1"/>
    </row>
    <row r="74" spans="1:25" ht="14.25" thickTop="1" thickBot="1" x14ac:dyDescent="0.25">
      <c r="A74" s="1"/>
      <c r="B74" s="1"/>
      <c r="C74" s="1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1"/>
      <c r="Y74" s="1"/>
    </row>
    <row r="75" spans="1:25" ht="13.5" thickTop="1" x14ac:dyDescent="0.2">
      <c r="A75" s="46" t="s">
        <v>32</v>
      </c>
      <c r="B75" s="27"/>
      <c r="C75" s="97"/>
      <c r="D75" s="28"/>
      <c r="E75" s="28"/>
      <c r="F75" s="29"/>
    </row>
    <row r="76" spans="1:25" x14ac:dyDescent="0.2">
      <c r="A76" s="30" t="s">
        <v>112</v>
      </c>
      <c r="B76" s="25"/>
      <c r="C76" s="93" t="s">
        <v>104</v>
      </c>
      <c r="D76" s="7"/>
      <c r="E76" s="7"/>
      <c r="F76" s="54">
        <v>30</v>
      </c>
    </row>
    <row r="77" spans="1:25" x14ac:dyDescent="0.2">
      <c r="A77" s="30" t="s">
        <v>73</v>
      </c>
      <c r="B77" s="25"/>
      <c r="C77" s="93" t="s">
        <v>79</v>
      </c>
      <c r="D77" s="7"/>
      <c r="E77" s="7"/>
      <c r="F77" s="54">
        <v>30</v>
      </c>
    </row>
    <row r="78" spans="1:25" x14ac:dyDescent="0.2">
      <c r="A78" s="30" t="s">
        <v>75</v>
      </c>
      <c r="B78" s="25"/>
      <c r="C78" s="93" t="s">
        <v>54</v>
      </c>
      <c r="D78" s="7"/>
      <c r="E78" s="7"/>
      <c r="F78" s="54">
        <v>30</v>
      </c>
    </row>
    <row r="79" spans="1:25" ht="13.5" thickBot="1" x14ac:dyDescent="0.25">
      <c r="A79" s="33" t="s">
        <v>74</v>
      </c>
      <c r="B79" s="31"/>
      <c r="C79" s="94" t="s">
        <v>17</v>
      </c>
      <c r="D79" s="32"/>
      <c r="E79" s="32"/>
      <c r="F79" s="55">
        <v>30</v>
      </c>
    </row>
    <row r="80" spans="1:25" ht="14.25" thickTop="1" thickBot="1" x14ac:dyDescent="0.25">
      <c r="A80" s="1"/>
      <c r="B80" s="1"/>
      <c r="C80" s="95"/>
      <c r="D80" s="3"/>
      <c r="E80" s="3"/>
      <c r="F80" s="3"/>
    </row>
    <row r="81" spans="1:6" ht="14.25" thickTop="1" thickBot="1" x14ac:dyDescent="0.25">
      <c r="A81" s="52" t="s">
        <v>33</v>
      </c>
      <c r="B81" s="47"/>
      <c r="C81" s="96" t="s">
        <v>80</v>
      </c>
      <c r="D81" s="48"/>
      <c r="E81" s="48"/>
      <c r="F81" s="53">
        <v>15</v>
      </c>
    </row>
    <row r="82" spans="1:6" ht="13.5" thickTop="1" x14ac:dyDescent="0.2">
      <c r="A82" s="1"/>
      <c r="B82" s="1"/>
      <c r="C82" s="1"/>
      <c r="D82" s="3"/>
      <c r="E82" s="3"/>
      <c r="F82" s="3"/>
    </row>
    <row r="83" spans="1:6" x14ac:dyDescent="0.2">
      <c r="A83" s="1"/>
      <c r="B83" s="1"/>
      <c r="C83" s="1"/>
      <c r="D83" s="3"/>
      <c r="E83" s="3"/>
      <c r="F83" s="3"/>
    </row>
    <row r="84" spans="1:6" x14ac:dyDescent="0.2">
      <c r="A84" s="1" t="s">
        <v>35</v>
      </c>
      <c r="B84" s="1"/>
      <c r="C84" s="56">
        <f>C62+F72+F71+F76+F77+F79+F81+F66+F67+F78+F73</f>
        <v>460</v>
      </c>
      <c r="D84" s="3"/>
      <c r="E84" s="3"/>
      <c r="F84" s="1" t="s">
        <v>4</v>
      </c>
    </row>
  </sheetData>
  <phoneticPr fontId="0" type="noConversion"/>
  <pageMargins left="0.3" right="0.54" top="0.79" bottom="0.45" header="0.5" footer="0.5"/>
  <pageSetup scale="90" orientation="landscape" r:id="rId1"/>
  <headerFooter alignWithMargins="0">
    <oddHeader>&amp;C&amp;"Arial,Bold"Big Sky Tournament 2013
Day 2 Results&amp;R10/19/2013</oddHeader>
  </headerFooter>
  <rowBreaks count="1" manualBreakCount="1">
    <brk id="3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84"/>
  <sheetViews>
    <sheetView topLeftCell="A20" zoomScaleNormal="100" workbookViewId="0">
      <selection activeCell="B74" sqref="B74"/>
    </sheetView>
  </sheetViews>
  <sheetFormatPr defaultRowHeight="12.75" x14ac:dyDescent="0.2"/>
  <cols>
    <col min="1" max="3" width="10" customWidth="1"/>
    <col min="4" max="12" width="5.42578125" customWidth="1"/>
    <col min="13" max="13" width="5.140625" customWidth="1"/>
    <col min="14" max="22" width="5.42578125" customWidth="1"/>
    <col min="23" max="24" width="5.140625" customWidth="1"/>
    <col min="26" max="26" width="2.42578125" style="1" customWidth="1"/>
    <col min="27" max="28" width="2.85546875" style="1" customWidth="1"/>
    <col min="29" max="29" width="9.140625" style="1"/>
  </cols>
  <sheetData>
    <row r="1" spans="1:28" ht="15.75" x14ac:dyDescent="0.25">
      <c r="A1" s="243" t="s">
        <v>91</v>
      </c>
      <c r="B1" s="1"/>
      <c r="C1" s="2" t="s">
        <v>4</v>
      </c>
      <c r="D1" s="3" t="s">
        <v>4</v>
      </c>
      <c r="E1" s="3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1"/>
      <c r="Y1" s="1"/>
    </row>
    <row r="2" spans="1:28" ht="15" x14ac:dyDescent="0.25">
      <c r="A2" s="11" t="s">
        <v>4</v>
      </c>
      <c r="B2" s="1"/>
      <c r="C2" s="13" t="s">
        <v>1</v>
      </c>
      <c r="D2" s="14">
        <v>1</v>
      </c>
      <c r="E2" s="14">
        <v>2</v>
      </c>
      <c r="F2" s="14">
        <v>3</v>
      </c>
      <c r="G2" s="14">
        <v>4</v>
      </c>
      <c r="H2" s="14">
        <v>5</v>
      </c>
      <c r="I2" s="14">
        <v>6</v>
      </c>
      <c r="J2" s="14">
        <v>7</v>
      </c>
      <c r="K2" s="14">
        <v>8</v>
      </c>
      <c r="L2" s="14">
        <v>9</v>
      </c>
      <c r="M2" s="15" t="s">
        <v>19</v>
      </c>
      <c r="N2" s="14">
        <v>10</v>
      </c>
      <c r="O2" s="14">
        <v>11</v>
      </c>
      <c r="P2" s="14">
        <v>12</v>
      </c>
      <c r="Q2" s="14">
        <v>13</v>
      </c>
      <c r="R2" s="14">
        <v>14</v>
      </c>
      <c r="S2" s="14">
        <v>15</v>
      </c>
      <c r="T2" s="14">
        <v>16</v>
      </c>
      <c r="U2" s="14">
        <v>17</v>
      </c>
      <c r="V2" s="14">
        <v>18</v>
      </c>
      <c r="W2" s="15" t="s">
        <v>0</v>
      </c>
      <c r="X2" s="16" t="s">
        <v>18</v>
      </c>
      <c r="Y2" s="1"/>
    </row>
    <row r="3" spans="1:28" x14ac:dyDescent="0.2">
      <c r="A3" s="1"/>
      <c r="B3" s="1"/>
      <c r="C3" s="17" t="s">
        <v>2</v>
      </c>
      <c r="D3" s="7">
        <v>13</v>
      </c>
      <c r="E3" s="7">
        <v>7</v>
      </c>
      <c r="F3" s="7">
        <v>1</v>
      </c>
      <c r="G3" s="7">
        <v>9</v>
      </c>
      <c r="H3" s="7">
        <v>15</v>
      </c>
      <c r="I3" s="7">
        <v>5</v>
      </c>
      <c r="J3" s="7">
        <v>11</v>
      </c>
      <c r="K3" s="7">
        <v>17</v>
      </c>
      <c r="L3" s="7">
        <v>3</v>
      </c>
      <c r="M3" s="7"/>
      <c r="N3" s="7">
        <v>6</v>
      </c>
      <c r="O3" s="7">
        <v>12</v>
      </c>
      <c r="P3" s="7">
        <v>18</v>
      </c>
      <c r="Q3" s="7">
        <v>10</v>
      </c>
      <c r="R3" s="7">
        <v>8</v>
      </c>
      <c r="S3" s="7">
        <v>14</v>
      </c>
      <c r="T3" s="7">
        <v>16</v>
      </c>
      <c r="U3" s="7">
        <v>2</v>
      </c>
      <c r="V3" s="7">
        <v>4</v>
      </c>
      <c r="W3" s="7"/>
      <c r="X3" s="18"/>
      <c r="Y3" s="6" t="s">
        <v>36</v>
      </c>
    </row>
    <row r="4" spans="1:28" x14ac:dyDescent="0.2">
      <c r="A4" s="1" t="s">
        <v>4</v>
      </c>
      <c r="B4" s="1"/>
      <c r="C4" s="19" t="s">
        <v>3</v>
      </c>
      <c r="D4" s="20">
        <v>4</v>
      </c>
      <c r="E4" s="20">
        <v>5</v>
      </c>
      <c r="F4" s="20">
        <v>4</v>
      </c>
      <c r="G4" s="20">
        <v>4</v>
      </c>
      <c r="H4" s="20">
        <v>3</v>
      </c>
      <c r="I4" s="20">
        <v>4</v>
      </c>
      <c r="J4" s="20">
        <v>4</v>
      </c>
      <c r="K4" s="20">
        <v>3</v>
      </c>
      <c r="L4" s="20">
        <v>5</v>
      </c>
      <c r="M4" s="20">
        <f>SUM(D4:L4)</f>
        <v>36</v>
      </c>
      <c r="N4" s="20">
        <v>4</v>
      </c>
      <c r="O4" s="20">
        <v>5</v>
      </c>
      <c r="P4" s="20">
        <v>3</v>
      </c>
      <c r="Q4" s="20">
        <v>4</v>
      </c>
      <c r="R4" s="20">
        <v>4</v>
      </c>
      <c r="S4" s="20">
        <v>4</v>
      </c>
      <c r="T4" s="20">
        <v>3</v>
      </c>
      <c r="U4" s="20">
        <v>4</v>
      </c>
      <c r="V4" s="20">
        <v>5</v>
      </c>
      <c r="W4" s="20">
        <f>SUM(N4:V4)</f>
        <v>36</v>
      </c>
      <c r="X4" s="21">
        <f>SUM(W4,M4)</f>
        <v>72</v>
      </c>
      <c r="Y4" s="1"/>
    </row>
    <row r="5" spans="1:28" x14ac:dyDescent="0.2">
      <c r="A5" s="1"/>
      <c r="B5" s="1"/>
      <c r="C5" s="35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25"/>
      <c r="Y5" s="1"/>
    </row>
    <row r="6" spans="1:28" ht="18.75" thickBot="1" x14ac:dyDescent="0.3">
      <c r="A6" s="2" t="s">
        <v>5</v>
      </c>
      <c r="B6" s="2"/>
      <c r="C6" s="37" t="s">
        <v>6</v>
      </c>
      <c r="D6" s="3"/>
      <c r="E6" s="3"/>
      <c r="F6" s="3"/>
      <c r="G6" s="3"/>
      <c r="H6" s="3"/>
      <c r="I6" s="3"/>
      <c r="J6" s="3"/>
      <c r="K6" s="3"/>
      <c r="L6" s="159"/>
      <c r="M6" s="159" t="s">
        <v>49</v>
      </c>
      <c r="N6" s="159" t="s">
        <v>4</v>
      </c>
      <c r="O6" s="3"/>
      <c r="P6" s="3"/>
      <c r="Q6" s="3"/>
      <c r="R6" s="3"/>
      <c r="S6" s="3"/>
      <c r="T6" s="3"/>
      <c r="U6" s="3"/>
      <c r="V6" s="3"/>
      <c r="W6" s="3"/>
      <c r="X6" s="1"/>
      <c r="Y6" s="1"/>
    </row>
    <row r="7" spans="1:28" x14ac:dyDescent="0.2">
      <c r="A7" s="13" t="str">
        <f>'3 day totals'!A7</f>
        <v>Danny</v>
      </c>
      <c r="B7" s="16" t="str">
        <f>'3 day totals'!B7</f>
        <v>Baird</v>
      </c>
      <c r="C7" s="146">
        <f>'Daily handicaps'!H9</f>
        <v>29</v>
      </c>
      <c r="D7" s="206">
        <v>4</v>
      </c>
      <c r="E7" s="206">
        <v>7</v>
      </c>
      <c r="F7" s="206">
        <v>6</v>
      </c>
      <c r="G7" s="206">
        <v>6</v>
      </c>
      <c r="H7" s="206">
        <v>4</v>
      </c>
      <c r="I7" s="206">
        <v>4</v>
      </c>
      <c r="J7" s="206">
        <v>5</v>
      </c>
      <c r="K7" s="206">
        <v>4</v>
      </c>
      <c r="L7" s="206">
        <v>7</v>
      </c>
      <c r="M7" s="146">
        <f>SUM(D7:L7)</f>
        <v>47</v>
      </c>
      <c r="N7" s="206">
        <v>6</v>
      </c>
      <c r="O7" s="206">
        <v>7</v>
      </c>
      <c r="P7" s="206">
        <v>4</v>
      </c>
      <c r="Q7" s="206">
        <v>4</v>
      </c>
      <c r="R7" s="206">
        <v>6</v>
      </c>
      <c r="S7" s="206">
        <v>5</v>
      </c>
      <c r="T7" s="206">
        <v>4</v>
      </c>
      <c r="U7" s="206">
        <v>4</v>
      </c>
      <c r="V7" s="206">
        <v>4</v>
      </c>
      <c r="W7" s="148">
        <f t="shared" ref="W7:W29" si="0">SUM(N7:V7)</f>
        <v>44</v>
      </c>
      <c r="X7" s="149">
        <f>M7+W7</f>
        <v>91</v>
      </c>
      <c r="Y7" s="1" t="str">
        <f>IF(OR(D7-D$4&gt;4,E7-E$4&gt;4,F7-F$4&gt;4,G7-G$4&gt;4,H7-H$4&gt;4,I7-I$4&gt;4,J7-J$4&gt;4,K7-K$4&gt;4,L7-L$4&gt;4,N7-N$4&gt;4,O7-O$4&gt;4,P7-P$4&gt;4,Q7-Q$4&gt;4,R7-R$4&gt;4,S7-S$4&gt;4,T7-T$4&gt;4,U7-U$4&gt;4,V7-V$4&gt;4),"Error","")</f>
        <v/>
      </c>
      <c r="Z7" s="1" t="str">
        <f>IF(D7-D$4&gt;4,D$2,IF(E7-E$4&gt;4,E$2,IF(F7-F$4&gt;4,F$2,IF(G7-G$4&gt;4,G$2,IF(H7-H$4&gt;4,H$2,IF(I7-I$4&gt;4,I$2,""))))))</f>
        <v/>
      </c>
      <c r="AA7" s="1" t="str">
        <f>IF(J7-J$4&gt;4,J$2,IF(K7-K$4&gt;4,K$2,IF(L7-L$4&gt;4,L$2,IF(N7-N$4&gt;4,N$2,IF(O7-O$4&gt;4,O$2,IF(P7-P$4&gt;4,P$2,""))))))</f>
        <v/>
      </c>
      <c r="AB7" s="1" t="str">
        <f>IF(Q7-Q$4&gt;4,Q$2,IF(R7-R$4&gt;4,R$2,IF(S7-S$4&gt;4,S$2,IF(T7-T$4&gt;4,T$2,IF(U7-U$4&gt;4,U$2,IF(V7-V$4&gt;4,V$2,""))))))</f>
        <v/>
      </c>
    </row>
    <row r="8" spans="1:28" x14ac:dyDescent="0.2">
      <c r="A8" s="17" t="str">
        <f>'3 day totals'!A8</f>
        <v>Tim</v>
      </c>
      <c r="B8" s="18" t="str">
        <f>'3 day totals'!B8</f>
        <v>Bayles</v>
      </c>
      <c r="C8" s="12">
        <f>'Daily handicaps'!H10</f>
        <v>22</v>
      </c>
      <c r="D8" s="207">
        <v>5</v>
      </c>
      <c r="E8" s="208">
        <v>6</v>
      </c>
      <c r="F8" s="208">
        <v>6</v>
      </c>
      <c r="G8" s="208">
        <v>5</v>
      </c>
      <c r="H8" s="208">
        <v>4</v>
      </c>
      <c r="I8" s="208">
        <v>4</v>
      </c>
      <c r="J8" s="208">
        <v>5</v>
      </c>
      <c r="K8" s="208">
        <v>5</v>
      </c>
      <c r="L8" s="208">
        <v>5</v>
      </c>
      <c r="M8" s="12">
        <f t="shared" ref="M8:M56" si="1">SUM(D8:L8)</f>
        <v>45</v>
      </c>
      <c r="N8" s="207">
        <v>5</v>
      </c>
      <c r="O8" s="208">
        <v>5</v>
      </c>
      <c r="P8" s="208">
        <v>2</v>
      </c>
      <c r="Q8" s="208">
        <v>5</v>
      </c>
      <c r="R8" s="208">
        <v>7</v>
      </c>
      <c r="S8" s="208">
        <v>4</v>
      </c>
      <c r="T8" s="208">
        <v>6</v>
      </c>
      <c r="U8" s="208">
        <v>6</v>
      </c>
      <c r="V8" s="208">
        <v>9</v>
      </c>
      <c r="W8" s="24">
        <f t="shared" si="0"/>
        <v>49</v>
      </c>
      <c r="X8" s="44">
        <f>M8+W8</f>
        <v>94</v>
      </c>
      <c r="Y8" s="1" t="str">
        <f t="shared" ref="Y8:Y32" si="2">IF(OR(D8-D$4&gt;4,E8-E$4&gt;4,F8-F$4&gt;4,G8-G$4&gt;4,H8-H$4&gt;4,I8-I$4&gt;4,J8-J$4&gt;4,K8-K$4&gt;4,L8-L$4&gt;4,N8-N$4&gt;4,O8-O$4&gt;4,P8-P$4&gt;4,Q8-Q$4&gt;4,R8-R$4&gt;4,S8-S$4&gt;4,T8-T$4&gt;4,U8-U$4&gt;4,V8-V$4&gt;4),"Error","")</f>
        <v/>
      </c>
      <c r="Z8" s="1" t="str">
        <f t="shared" ref="Z8:Z32" si="3">IF(D8-D$4&gt;4,D$2,IF(E8-E$4&gt;4,E$2,IF(F8-F$4&gt;4,F$2,IF(G8-G$4&gt;4,G$2,IF(H8-H$4&gt;4,H$2,IF(I8-I$4&gt;4,I$2,""))))))</f>
        <v/>
      </c>
      <c r="AA8" s="1" t="str">
        <f t="shared" ref="AA8:AA32" si="4">IF(J8-J$4&gt;4,J$2,IF(K8-K$4&gt;4,K$2,IF(L8-L$4&gt;4,L$2,IF(N8-N$4&gt;4,N$2,IF(O8-O$4&gt;4,O$2,IF(P8-P$4&gt;4,P$2,""))))))</f>
        <v/>
      </c>
      <c r="AB8" s="1" t="str">
        <f t="shared" ref="AB8:AB32" si="5">IF(Q8-Q$4&gt;4,Q$2,IF(R8-R$4&gt;4,R$2,IF(S8-S$4&gt;4,S$2,IF(T8-T$4&gt;4,T$2,IF(U8-U$4&gt;4,U$2,IF(V8-V$4&gt;4,V$2,""))))))</f>
        <v/>
      </c>
    </row>
    <row r="9" spans="1:28" x14ac:dyDescent="0.2">
      <c r="A9" s="17" t="str">
        <f>'3 day totals'!A9</f>
        <v>Connie</v>
      </c>
      <c r="B9" s="18" t="str">
        <f>'3 day totals'!B9</f>
        <v>Black</v>
      </c>
      <c r="C9" s="12">
        <f>'Daily handicaps'!H11</f>
        <v>16</v>
      </c>
      <c r="D9" s="207">
        <v>5</v>
      </c>
      <c r="E9" s="208">
        <v>6</v>
      </c>
      <c r="F9" s="208">
        <v>6</v>
      </c>
      <c r="G9" s="208">
        <v>5</v>
      </c>
      <c r="H9" s="208">
        <v>7</v>
      </c>
      <c r="I9" s="208">
        <v>5</v>
      </c>
      <c r="J9" s="208">
        <v>5</v>
      </c>
      <c r="K9" s="208">
        <v>4</v>
      </c>
      <c r="L9" s="208">
        <v>6</v>
      </c>
      <c r="M9" s="12">
        <f t="shared" si="1"/>
        <v>49</v>
      </c>
      <c r="N9" s="207">
        <v>5</v>
      </c>
      <c r="O9" s="208">
        <v>6</v>
      </c>
      <c r="P9" s="208">
        <v>4</v>
      </c>
      <c r="Q9" s="208">
        <v>5</v>
      </c>
      <c r="R9" s="208">
        <v>6</v>
      </c>
      <c r="S9" s="208">
        <v>4</v>
      </c>
      <c r="T9" s="208">
        <v>5</v>
      </c>
      <c r="U9" s="208">
        <v>5</v>
      </c>
      <c r="V9" s="208">
        <v>5</v>
      </c>
      <c r="W9" s="24">
        <f t="shared" si="0"/>
        <v>45</v>
      </c>
      <c r="X9" s="44">
        <f t="shared" ref="X9:X29" si="6">M9+W9</f>
        <v>94</v>
      </c>
      <c r="Y9" s="1" t="str">
        <f t="shared" si="2"/>
        <v/>
      </c>
      <c r="Z9" s="1" t="str">
        <f t="shared" si="3"/>
        <v/>
      </c>
      <c r="AA9" s="1" t="str">
        <f t="shared" si="4"/>
        <v/>
      </c>
      <c r="AB9" s="1" t="str">
        <f t="shared" si="5"/>
        <v/>
      </c>
    </row>
    <row r="10" spans="1:28" x14ac:dyDescent="0.2">
      <c r="A10" s="17" t="str">
        <f>'3 day totals'!A10</f>
        <v xml:space="preserve">Pat </v>
      </c>
      <c r="B10" s="18" t="str">
        <f>'3 day totals'!B10</f>
        <v>Buckley</v>
      </c>
      <c r="C10" s="12">
        <f>'Daily handicaps'!H12</f>
        <v>32</v>
      </c>
      <c r="D10" s="207">
        <v>6</v>
      </c>
      <c r="E10" s="208">
        <v>8</v>
      </c>
      <c r="F10" s="208">
        <v>6</v>
      </c>
      <c r="G10" s="208">
        <v>7</v>
      </c>
      <c r="H10" s="208">
        <v>5</v>
      </c>
      <c r="I10" s="208">
        <v>6</v>
      </c>
      <c r="J10" s="208">
        <v>5</v>
      </c>
      <c r="K10" s="208">
        <v>5</v>
      </c>
      <c r="L10" s="208">
        <v>7</v>
      </c>
      <c r="M10" s="12">
        <f t="shared" si="1"/>
        <v>55</v>
      </c>
      <c r="N10" s="207">
        <v>6</v>
      </c>
      <c r="O10" s="208">
        <v>9</v>
      </c>
      <c r="P10" s="208">
        <v>7</v>
      </c>
      <c r="Q10" s="208">
        <v>5</v>
      </c>
      <c r="R10" s="208">
        <v>7</v>
      </c>
      <c r="S10" s="208">
        <v>6</v>
      </c>
      <c r="T10" s="208">
        <v>4</v>
      </c>
      <c r="U10" s="208">
        <v>8</v>
      </c>
      <c r="V10" s="208">
        <v>5</v>
      </c>
      <c r="W10" s="24">
        <f t="shared" si="0"/>
        <v>57</v>
      </c>
      <c r="X10" s="44">
        <f t="shared" si="6"/>
        <v>112</v>
      </c>
      <c r="Y10" s="1" t="str">
        <f t="shared" si="2"/>
        <v/>
      </c>
      <c r="Z10" s="1" t="str">
        <f t="shared" si="3"/>
        <v/>
      </c>
      <c r="AA10" s="1" t="str">
        <f t="shared" si="4"/>
        <v/>
      </c>
      <c r="AB10" s="1" t="str">
        <f t="shared" si="5"/>
        <v/>
      </c>
    </row>
    <row r="11" spans="1:28" x14ac:dyDescent="0.2">
      <c r="A11" s="17" t="str">
        <f>'3 day totals'!A11</f>
        <v>David</v>
      </c>
      <c r="B11" s="18" t="str">
        <f>'3 day totals'!B11</f>
        <v>Bunker</v>
      </c>
      <c r="C11" s="12">
        <f>'Daily handicaps'!H13</f>
        <v>18</v>
      </c>
      <c r="D11" s="207">
        <v>7</v>
      </c>
      <c r="E11" s="208">
        <v>5</v>
      </c>
      <c r="F11" s="208">
        <v>5</v>
      </c>
      <c r="G11" s="208">
        <v>4</v>
      </c>
      <c r="H11" s="208">
        <v>4</v>
      </c>
      <c r="I11" s="208">
        <v>5</v>
      </c>
      <c r="J11" s="208">
        <v>4</v>
      </c>
      <c r="K11" s="208">
        <v>4</v>
      </c>
      <c r="L11" s="208">
        <v>6</v>
      </c>
      <c r="M11" s="12">
        <f t="shared" si="1"/>
        <v>44</v>
      </c>
      <c r="N11" s="207">
        <v>5</v>
      </c>
      <c r="O11" s="208">
        <v>6</v>
      </c>
      <c r="P11" s="208">
        <v>4</v>
      </c>
      <c r="Q11" s="208">
        <v>4</v>
      </c>
      <c r="R11" s="208">
        <v>5</v>
      </c>
      <c r="S11" s="208">
        <v>4</v>
      </c>
      <c r="T11" s="208">
        <v>4</v>
      </c>
      <c r="U11" s="208">
        <v>6</v>
      </c>
      <c r="V11" s="208">
        <v>6</v>
      </c>
      <c r="W11" s="24">
        <f t="shared" si="0"/>
        <v>44</v>
      </c>
      <c r="X11" s="44">
        <f t="shared" si="6"/>
        <v>88</v>
      </c>
      <c r="Y11" s="1" t="str">
        <f t="shared" si="2"/>
        <v/>
      </c>
      <c r="Z11" s="1" t="str">
        <f t="shared" si="3"/>
        <v/>
      </c>
      <c r="AA11" s="1" t="str">
        <f t="shared" si="4"/>
        <v/>
      </c>
      <c r="AB11" s="1" t="str">
        <f t="shared" si="5"/>
        <v/>
      </c>
    </row>
    <row r="12" spans="1:28" x14ac:dyDescent="0.2">
      <c r="A12" s="17" t="str">
        <f>'3 day totals'!A12</f>
        <v>Omel</v>
      </c>
      <c r="B12" s="18" t="str">
        <f>'3 day totals'!B12</f>
        <v>Cardenas</v>
      </c>
      <c r="C12" s="12">
        <f>'Daily handicaps'!H14</f>
        <v>30</v>
      </c>
      <c r="D12" s="207">
        <v>5</v>
      </c>
      <c r="E12" s="208">
        <v>7</v>
      </c>
      <c r="F12" s="208">
        <v>7</v>
      </c>
      <c r="G12" s="208">
        <v>6</v>
      </c>
      <c r="H12" s="208">
        <v>3</v>
      </c>
      <c r="I12" s="208">
        <v>4</v>
      </c>
      <c r="J12" s="208">
        <v>6</v>
      </c>
      <c r="K12" s="208">
        <v>6</v>
      </c>
      <c r="L12" s="208">
        <v>7</v>
      </c>
      <c r="M12" s="12">
        <f t="shared" si="1"/>
        <v>51</v>
      </c>
      <c r="N12" s="207">
        <v>5</v>
      </c>
      <c r="O12" s="208">
        <v>4</v>
      </c>
      <c r="P12" s="208">
        <v>5</v>
      </c>
      <c r="Q12" s="208">
        <v>7</v>
      </c>
      <c r="R12" s="208">
        <v>6</v>
      </c>
      <c r="S12" s="208">
        <v>6</v>
      </c>
      <c r="T12" s="208">
        <v>4</v>
      </c>
      <c r="U12" s="208">
        <v>7</v>
      </c>
      <c r="V12" s="208">
        <v>7</v>
      </c>
      <c r="W12" s="24">
        <f t="shared" si="0"/>
        <v>51</v>
      </c>
      <c r="X12" s="44">
        <f t="shared" si="6"/>
        <v>102</v>
      </c>
      <c r="Y12" s="1" t="str">
        <f t="shared" si="2"/>
        <v/>
      </c>
      <c r="Z12" s="1" t="str">
        <f t="shared" si="3"/>
        <v/>
      </c>
      <c r="AA12" s="1" t="str">
        <f t="shared" si="4"/>
        <v/>
      </c>
      <c r="AB12" s="1" t="str">
        <f t="shared" si="5"/>
        <v/>
      </c>
    </row>
    <row r="13" spans="1:28" x14ac:dyDescent="0.2">
      <c r="A13" s="17" t="str">
        <f>'3 day totals'!A13</f>
        <v>Jason</v>
      </c>
      <c r="B13" s="18" t="str">
        <f>'3 day totals'!B13</f>
        <v>Carmack</v>
      </c>
      <c r="C13" s="12">
        <f>'Daily handicaps'!H15</f>
        <v>12</v>
      </c>
      <c r="D13" s="207">
        <v>5</v>
      </c>
      <c r="E13" s="208">
        <v>4</v>
      </c>
      <c r="F13" s="208">
        <v>5</v>
      </c>
      <c r="G13" s="208">
        <v>3</v>
      </c>
      <c r="H13" s="208">
        <v>3</v>
      </c>
      <c r="I13" s="208">
        <v>3</v>
      </c>
      <c r="J13" s="208">
        <v>6</v>
      </c>
      <c r="K13" s="208">
        <v>3</v>
      </c>
      <c r="L13" s="208">
        <v>7</v>
      </c>
      <c r="M13" s="12">
        <f t="shared" si="1"/>
        <v>39</v>
      </c>
      <c r="N13" s="207">
        <v>4</v>
      </c>
      <c r="O13" s="208">
        <v>6</v>
      </c>
      <c r="P13" s="208">
        <v>5</v>
      </c>
      <c r="Q13" s="208">
        <v>3</v>
      </c>
      <c r="R13" s="208">
        <v>5</v>
      </c>
      <c r="S13" s="208">
        <v>5</v>
      </c>
      <c r="T13" s="208">
        <v>6</v>
      </c>
      <c r="U13" s="208">
        <v>3</v>
      </c>
      <c r="V13" s="208">
        <v>5</v>
      </c>
      <c r="W13" s="24">
        <f t="shared" si="0"/>
        <v>42</v>
      </c>
      <c r="X13" s="44">
        <f t="shared" si="6"/>
        <v>81</v>
      </c>
      <c r="Y13" s="1" t="str">
        <f t="shared" si="2"/>
        <v/>
      </c>
      <c r="Z13" s="1" t="str">
        <f t="shared" si="3"/>
        <v/>
      </c>
      <c r="AA13" s="1" t="str">
        <f t="shared" si="4"/>
        <v/>
      </c>
      <c r="AB13" s="1" t="str">
        <f t="shared" si="5"/>
        <v/>
      </c>
    </row>
    <row r="14" spans="1:28" x14ac:dyDescent="0.2">
      <c r="A14" s="17" t="str">
        <f>'3 day totals'!A14</f>
        <v>Frank</v>
      </c>
      <c r="B14" s="18" t="str">
        <f>'3 day totals'!B14</f>
        <v>Carriere</v>
      </c>
      <c r="C14" s="12">
        <f>'Daily handicaps'!H16</f>
        <v>22</v>
      </c>
      <c r="D14" s="207">
        <v>5</v>
      </c>
      <c r="E14" s="208">
        <v>6</v>
      </c>
      <c r="F14" s="208">
        <v>5</v>
      </c>
      <c r="G14" s="208">
        <v>4</v>
      </c>
      <c r="H14" s="208">
        <v>3</v>
      </c>
      <c r="I14" s="208">
        <v>5</v>
      </c>
      <c r="J14" s="208">
        <v>6</v>
      </c>
      <c r="K14" s="208">
        <v>4</v>
      </c>
      <c r="L14" s="208">
        <v>6</v>
      </c>
      <c r="M14" s="12">
        <f>SUM(D14:L14)</f>
        <v>44</v>
      </c>
      <c r="N14" s="207">
        <v>4</v>
      </c>
      <c r="O14" s="208">
        <v>5</v>
      </c>
      <c r="P14" s="208">
        <v>5</v>
      </c>
      <c r="Q14" s="208">
        <v>6</v>
      </c>
      <c r="R14" s="208">
        <v>5</v>
      </c>
      <c r="S14" s="208">
        <v>5</v>
      </c>
      <c r="T14" s="208">
        <v>3</v>
      </c>
      <c r="U14" s="208">
        <v>4</v>
      </c>
      <c r="V14" s="208">
        <v>6</v>
      </c>
      <c r="W14" s="24">
        <f>SUM(N14:V14)</f>
        <v>43</v>
      </c>
      <c r="X14" s="44">
        <f>M14+W14</f>
        <v>87</v>
      </c>
      <c r="Y14" s="1" t="str">
        <f t="shared" si="2"/>
        <v/>
      </c>
      <c r="Z14" s="1" t="str">
        <f t="shared" si="3"/>
        <v/>
      </c>
      <c r="AA14" s="1" t="str">
        <f t="shared" si="4"/>
        <v/>
      </c>
      <c r="AB14" s="1" t="str">
        <f t="shared" si="5"/>
        <v/>
      </c>
    </row>
    <row r="15" spans="1:28" x14ac:dyDescent="0.2">
      <c r="A15" s="17" t="str">
        <f>'3 day totals'!A15</f>
        <v xml:space="preserve">Jim </v>
      </c>
      <c r="B15" s="18" t="str">
        <f>'3 day totals'!B15</f>
        <v>Coffey</v>
      </c>
      <c r="C15" s="12">
        <f>'Daily handicaps'!H17</f>
        <v>29</v>
      </c>
      <c r="D15" s="207">
        <v>8</v>
      </c>
      <c r="E15" s="208">
        <v>8</v>
      </c>
      <c r="F15" s="208">
        <v>7</v>
      </c>
      <c r="G15" s="208">
        <v>5</v>
      </c>
      <c r="H15" s="208">
        <v>5</v>
      </c>
      <c r="I15" s="208">
        <v>6</v>
      </c>
      <c r="J15" s="208">
        <v>6</v>
      </c>
      <c r="K15" s="208">
        <v>6</v>
      </c>
      <c r="L15" s="208">
        <v>6</v>
      </c>
      <c r="M15" s="12">
        <f t="shared" si="1"/>
        <v>57</v>
      </c>
      <c r="N15" s="207">
        <v>5</v>
      </c>
      <c r="O15" s="208">
        <v>5</v>
      </c>
      <c r="P15" s="208">
        <v>3</v>
      </c>
      <c r="Q15" s="208">
        <v>6</v>
      </c>
      <c r="R15" s="208">
        <v>5</v>
      </c>
      <c r="S15" s="208">
        <v>7</v>
      </c>
      <c r="T15" s="208">
        <v>6</v>
      </c>
      <c r="U15" s="208">
        <v>6</v>
      </c>
      <c r="V15" s="208">
        <v>5</v>
      </c>
      <c r="W15" s="24">
        <f t="shared" si="0"/>
        <v>48</v>
      </c>
      <c r="X15" s="44">
        <f t="shared" si="6"/>
        <v>105</v>
      </c>
      <c r="Y15" s="1" t="str">
        <f t="shared" si="2"/>
        <v/>
      </c>
      <c r="Z15" s="1" t="str">
        <f t="shared" si="3"/>
        <v/>
      </c>
      <c r="AA15" s="1" t="str">
        <f t="shared" si="4"/>
        <v/>
      </c>
      <c r="AB15" s="1" t="str">
        <f t="shared" si="5"/>
        <v/>
      </c>
    </row>
    <row r="16" spans="1:28" x14ac:dyDescent="0.2">
      <c r="A16" s="17" t="str">
        <f>'3 day totals'!A16</f>
        <v>Tom</v>
      </c>
      <c r="B16" s="18" t="str">
        <f>'3 day totals'!B16</f>
        <v>Dransfield</v>
      </c>
      <c r="C16" s="12">
        <f>'Daily handicaps'!H18</f>
        <v>8</v>
      </c>
      <c r="D16" s="207">
        <v>5</v>
      </c>
      <c r="E16" s="208">
        <v>5</v>
      </c>
      <c r="F16" s="208">
        <v>4</v>
      </c>
      <c r="G16" s="208">
        <v>5</v>
      </c>
      <c r="H16" s="208">
        <v>3</v>
      </c>
      <c r="I16" s="208">
        <v>4</v>
      </c>
      <c r="J16" s="208">
        <v>5</v>
      </c>
      <c r="K16" s="208">
        <v>3</v>
      </c>
      <c r="L16" s="208">
        <v>7</v>
      </c>
      <c r="M16" s="12">
        <f t="shared" si="1"/>
        <v>41</v>
      </c>
      <c r="N16" s="207">
        <v>5</v>
      </c>
      <c r="O16" s="208">
        <v>8</v>
      </c>
      <c r="P16" s="208">
        <v>4</v>
      </c>
      <c r="Q16" s="208">
        <v>4</v>
      </c>
      <c r="R16" s="208">
        <v>5</v>
      </c>
      <c r="S16" s="208">
        <v>4</v>
      </c>
      <c r="T16" s="208">
        <v>3</v>
      </c>
      <c r="U16" s="208">
        <v>5</v>
      </c>
      <c r="V16" s="208">
        <v>5</v>
      </c>
      <c r="W16" s="24">
        <f t="shared" si="0"/>
        <v>43</v>
      </c>
      <c r="X16" s="44">
        <f t="shared" si="6"/>
        <v>84</v>
      </c>
      <c r="Y16" s="1" t="str">
        <f t="shared" si="2"/>
        <v/>
      </c>
      <c r="Z16" s="1" t="str">
        <f t="shared" si="3"/>
        <v/>
      </c>
      <c r="AA16" s="1" t="str">
        <f t="shared" si="4"/>
        <v/>
      </c>
      <c r="AB16" s="1" t="str">
        <f t="shared" si="5"/>
        <v/>
      </c>
    </row>
    <row r="17" spans="1:28" x14ac:dyDescent="0.2">
      <c r="A17" s="17" t="str">
        <f>'3 day totals'!A17</f>
        <v>Gary</v>
      </c>
      <c r="B17" s="18" t="str">
        <f>'3 day totals'!B17</f>
        <v>Frick</v>
      </c>
      <c r="C17" s="12">
        <f>'Daily handicaps'!H19</f>
        <v>16</v>
      </c>
      <c r="D17" s="207">
        <v>6</v>
      </c>
      <c r="E17" s="208">
        <v>6</v>
      </c>
      <c r="F17" s="208">
        <v>6</v>
      </c>
      <c r="G17" s="208">
        <v>5</v>
      </c>
      <c r="H17" s="208">
        <v>7</v>
      </c>
      <c r="I17" s="208">
        <v>5</v>
      </c>
      <c r="J17" s="208">
        <v>5</v>
      </c>
      <c r="K17" s="208">
        <v>4</v>
      </c>
      <c r="L17" s="208">
        <v>6</v>
      </c>
      <c r="M17" s="12">
        <f t="shared" si="1"/>
        <v>50</v>
      </c>
      <c r="N17" s="207">
        <v>5</v>
      </c>
      <c r="O17" s="208">
        <v>6</v>
      </c>
      <c r="P17" s="208">
        <v>3</v>
      </c>
      <c r="Q17" s="208">
        <v>6</v>
      </c>
      <c r="R17" s="208">
        <v>6</v>
      </c>
      <c r="S17" s="208">
        <v>4</v>
      </c>
      <c r="T17" s="208">
        <v>4</v>
      </c>
      <c r="U17" s="208">
        <v>6</v>
      </c>
      <c r="V17" s="208">
        <v>9</v>
      </c>
      <c r="W17" s="24">
        <f t="shared" si="0"/>
        <v>49</v>
      </c>
      <c r="X17" s="44">
        <f t="shared" si="6"/>
        <v>99</v>
      </c>
      <c r="Y17" s="1" t="str">
        <f t="shared" si="2"/>
        <v/>
      </c>
      <c r="Z17" s="1" t="str">
        <f t="shared" si="3"/>
        <v/>
      </c>
      <c r="AA17" s="1" t="str">
        <f t="shared" si="4"/>
        <v/>
      </c>
      <c r="AB17" s="1" t="str">
        <f t="shared" si="5"/>
        <v/>
      </c>
    </row>
    <row r="18" spans="1:28" x14ac:dyDescent="0.2">
      <c r="A18" s="17" t="str">
        <f>'3 day totals'!A18</f>
        <v>Robert</v>
      </c>
      <c r="B18" s="18" t="str">
        <f>'3 day totals'!B18</f>
        <v>Guthrie</v>
      </c>
      <c r="C18" s="12">
        <f>'Daily handicaps'!H20</f>
        <v>24</v>
      </c>
      <c r="D18" s="207">
        <v>6</v>
      </c>
      <c r="E18" s="208">
        <v>8</v>
      </c>
      <c r="F18" s="208">
        <v>7</v>
      </c>
      <c r="G18" s="208">
        <v>7</v>
      </c>
      <c r="H18" s="208">
        <v>3</v>
      </c>
      <c r="I18" s="208">
        <v>5</v>
      </c>
      <c r="J18" s="208">
        <v>6</v>
      </c>
      <c r="K18" s="208">
        <v>4</v>
      </c>
      <c r="L18" s="208">
        <v>7</v>
      </c>
      <c r="M18" s="12">
        <f t="shared" si="1"/>
        <v>53</v>
      </c>
      <c r="N18" s="207">
        <v>5</v>
      </c>
      <c r="O18" s="208">
        <v>7</v>
      </c>
      <c r="P18" s="208">
        <v>6</v>
      </c>
      <c r="Q18" s="208">
        <v>6</v>
      </c>
      <c r="R18" s="208">
        <v>6</v>
      </c>
      <c r="S18" s="208">
        <v>4</v>
      </c>
      <c r="T18" s="208">
        <v>6</v>
      </c>
      <c r="U18" s="208">
        <v>7</v>
      </c>
      <c r="V18" s="208">
        <v>9</v>
      </c>
      <c r="W18" s="24">
        <f t="shared" si="0"/>
        <v>56</v>
      </c>
      <c r="X18" s="44">
        <f t="shared" si="6"/>
        <v>109</v>
      </c>
      <c r="Y18" s="1" t="str">
        <f t="shared" si="2"/>
        <v/>
      </c>
      <c r="Z18" s="1" t="str">
        <f t="shared" si="3"/>
        <v/>
      </c>
      <c r="AA18" s="1" t="str">
        <f t="shared" si="4"/>
        <v/>
      </c>
      <c r="AB18" s="1" t="str">
        <f t="shared" si="5"/>
        <v/>
      </c>
    </row>
    <row r="19" spans="1:28" x14ac:dyDescent="0.2">
      <c r="A19" s="17" t="str">
        <f>'3 day totals'!A19</f>
        <v>Shannon</v>
      </c>
      <c r="B19" s="18" t="str">
        <f>'3 day totals'!B19</f>
        <v>Hill</v>
      </c>
      <c r="C19" s="12">
        <f>'Daily handicaps'!H21</f>
        <v>15</v>
      </c>
      <c r="D19" s="207">
        <v>6</v>
      </c>
      <c r="E19" s="208">
        <v>6</v>
      </c>
      <c r="F19" s="208">
        <v>6</v>
      </c>
      <c r="G19" s="208">
        <v>5</v>
      </c>
      <c r="H19" s="208">
        <v>5</v>
      </c>
      <c r="I19" s="208">
        <v>4</v>
      </c>
      <c r="J19" s="208">
        <v>5</v>
      </c>
      <c r="K19" s="208">
        <v>5</v>
      </c>
      <c r="L19" s="208">
        <v>5</v>
      </c>
      <c r="M19" s="12">
        <f t="shared" si="1"/>
        <v>47</v>
      </c>
      <c r="N19" s="207">
        <v>5</v>
      </c>
      <c r="O19" s="208">
        <v>6</v>
      </c>
      <c r="P19" s="208">
        <v>4</v>
      </c>
      <c r="Q19" s="208">
        <v>4</v>
      </c>
      <c r="R19" s="208">
        <v>5</v>
      </c>
      <c r="S19" s="208">
        <v>6</v>
      </c>
      <c r="T19" s="208">
        <v>6</v>
      </c>
      <c r="U19" s="208">
        <v>8</v>
      </c>
      <c r="V19" s="208">
        <v>6</v>
      </c>
      <c r="W19" s="24">
        <f t="shared" si="0"/>
        <v>50</v>
      </c>
      <c r="X19" s="44">
        <f t="shared" si="6"/>
        <v>97</v>
      </c>
      <c r="Y19" s="1" t="str">
        <f t="shared" si="2"/>
        <v/>
      </c>
      <c r="Z19" s="1" t="str">
        <f t="shared" si="3"/>
        <v/>
      </c>
      <c r="AA19" s="1" t="str">
        <f t="shared" si="4"/>
        <v/>
      </c>
      <c r="AB19" s="1" t="str">
        <f t="shared" si="5"/>
        <v/>
      </c>
    </row>
    <row r="20" spans="1:28" x14ac:dyDescent="0.2">
      <c r="A20" s="17" t="str">
        <f>'3 day totals'!A20</f>
        <v>Bob</v>
      </c>
      <c r="B20" s="18" t="str">
        <f>'3 day totals'!B20</f>
        <v>Langley</v>
      </c>
      <c r="C20" s="12">
        <f>'Daily handicaps'!H22</f>
        <v>34</v>
      </c>
      <c r="D20" s="207">
        <v>8</v>
      </c>
      <c r="E20" s="208">
        <v>6</v>
      </c>
      <c r="F20" s="208">
        <v>7</v>
      </c>
      <c r="G20" s="208">
        <v>5</v>
      </c>
      <c r="H20" s="208">
        <v>3</v>
      </c>
      <c r="I20" s="208">
        <v>5</v>
      </c>
      <c r="J20" s="208">
        <v>5</v>
      </c>
      <c r="K20" s="208">
        <v>4</v>
      </c>
      <c r="L20" s="208">
        <v>7</v>
      </c>
      <c r="M20" s="12">
        <f t="shared" si="1"/>
        <v>50</v>
      </c>
      <c r="N20" s="207">
        <v>6</v>
      </c>
      <c r="O20" s="208">
        <v>5</v>
      </c>
      <c r="P20" s="208">
        <v>3</v>
      </c>
      <c r="Q20" s="208">
        <v>8</v>
      </c>
      <c r="R20" s="208">
        <v>7</v>
      </c>
      <c r="S20" s="208">
        <v>6</v>
      </c>
      <c r="T20" s="208">
        <v>4</v>
      </c>
      <c r="U20" s="208">
        <v>6</v>
      </c>
      <c r="V20" s="208">
        <v>9</v>
      </c>
      <c r="W20" s="24">
        <f t="shared" si="0"/>
        <v>54</v>
      </c>
      <c r="X20" s="44">
        <f t="shared" si="6"/>
        <v>104</v>
      </c>
      <c r="Y20" s="1" t="str">
        <f t="shared" si="2"/>
        <v/>
      </c>
      <c r="Z20" s="1" t="str">
        <f t="shared" si="3"/>
        <v/>
      </c>
      <c r="AA20" s="1" t="str">
        <f t="shared" si="4"/>
        <v/>
      </c>
      <c r="AB20" s="1" t="str">
        <f t="shared" si="5"/>
        <v/>
      </c>
    </row>
    <row r="21" spans="1:28" x14ac:dyDescent="0.2">
      <c r="A21" s="17" t="str">
        <f>'3 day totals'!A21</f>
        <v>Eric</v>
      </c>
      <c r="B21" s="18" t="str">
        <f>'3 day totals'!B21</f>
        <v>Larson</v>
      </c>
      <c r="C21" s="12">
        <f>'Daily handicaps'!H23</f>
        <v>35</v>
      </c>
      <c r="D21" s="207">
        <v>5</v>
      </c>
      <c r="E21" s="208">
        <v>7</v>
      </c>
      <c r="F21" s="208">
        <v>7</v>
      </c>
      <c r="G21" s="208">
        <v>8</v>
      </c>
      <c r="H21" s="208">
        <v>5</v>
      </c>
      <c r="I21" s="208">
        <v>6</v>
      </c>
      <c r="J21" s="208">
        <v>5</v>
      </c>
      <c r="K21" s="208">
        <v>7</v>
      </c>
      <c r="L21" s="208">
        <v>6</v>
      </c>
      <c r="M21" s="12">
        <f t="shared" si="1"/>
        <v>56</v>
      </c>
      <c r="N21" s="207">
        <v>7</v>
      </c>
      <c r="O21" s="208">
        <v>6</v>
      </c>
      <c r="P21" s="208">
        <v>4</v>
      </c>
      <c r="Q21" s="208">
        <v>5</v>
      </c>
      <c r="R21" s="208">
        <v>6</v>
      </c>
      <c r="S21" s="208">
        <v>5</v>
      </c>
      <c r="T21" s="208">
        <v>3</v>
      </c>
      <c r="U21" s="208">
        <v>6</v>
      </c>
      <c r="V21" s="208">
        <v>5</v>
      </c>
      <c r="W21" s="24">
        <f t="shared" si="0"/>
        <v>47</v>
      </c>
      <c r="X21" s="44">
        <f t="shared" si="6"/>
        <v>103</v>
      </c>
      <c r="Y21" s="1" t="str">
        <f t="shared" si="2"/>
        <v/>
      </c>
      <c r="Z21" s="1" t="str">
        <f t="shared" si="3"/>
        <v/>
      </c>
      <c r="AA21" s="1" t="str">
        <f t="shared" si="4"/>
        <v/>
      </c>
      <c r="AB21" s="1" t="str">
        <f t="shared" si="5"/>
        <v/>
      </c>
    </row>
    <row r="22" spans="1:28" x14ac:dyDescent="0.2">
      <c r="A22" s="17" t="str">
        <f>'3 day totals'!A22</f>
        <v xml:space="preserve">Rick </v>
      </c>
      <c r="B22" s="18" t="str">
        <f>'3 day totals'!B22</f>
        <v>McFarland</v>
      </c>
      <c r="C22" s="12">
        <f>'Daily handicaps'!H24</f>
        <v>13</v>
      </c>
      <c r="D22" s="207">
        <v>5</v>
      </c>
      <c r="E22" s="208">
        <v>5</v>
      </c>
      <c r="F22" s="208">
        <v>5</v>
      </c>
      <c r="G22" s="208">
        <v>4</v>
      </c>
      <c r="H22" s="208">
        <v>3</v>
      </c>
      <c r="I22" s="208">
        <v>4</v>
      </c>
      <c r="J22" s="208">
        <v>3</v>
      </c>
      <c r="K22" s="208">
        <v>4</v>
      </c>
      <c r="L22" s="208">
        <v>5</v>
      </c>
      <c r="M22" s="12">
        <f t="shared" si="1"/>
        <v>38</v>
      </c>
      <c r="N22" s="207">
        <v>4</v>
      </c>
      <c r="O22" s="208">
        <v>5</v>
      </c>
      <c r="P22" s="208">
        <v>4</v>
      </c>
      <c r="Q22" s="208">
        <v>4</v>
      </c>
      <c r="R22" s="208">
        <v>5</v>
      </c>
      <c r="S22" s="208">
        <v>4</v>
      </c>
      <c r="T22" s="208">
        <v>3</v>
      </c>
      <c r="U22" s="208">
        <v>5</v>
      </c>
      <c r="V22" s="208">
        <v>5</v>
      </c>
      <c r="W22" s="24">
        <f t="shared" si="0"/>
        <v>39</v>
      </c>
      <c r="X22" s="44">
        <f t="shared" si="6"/>
        <v>77</v>
      </c>
      <c r="Y22" s="1" t="str">
        <f t="shared" si="2"/>
        <v/>
      </c>
      <c r="Z22" s="1" t="str">
        <f t="shared" si="3"/>
        <v/>
      </c>
      <c r="AA22" s="1" t="str">
        <f t="shared" si="4"/>
        <v/>
      </c>
      <c r="AB22" s="1" t="str">
        <f t="shared" si="5"/>
        <v/>
      </c>
    </row>
    <row r="23" spans="1:28" x14ac:dyDescent="0.2">
      <c r="A23" s="17" t="str">
        <f>'3 day totals'!A23</f>
        <v>Jimmy</v>
      </c>
      <c r="B23" s="18" t="str">
        <f>'3 day totals'!B23</f>
        <v>McKinzie</v>
      </c>
      <c r="C23" s="12">
        <f>'Daily handicaps'!H25</f>
        <v>29</v>
      </c>
      <c r="D23" s="207">
        <v>5</v>
      </c>
      <c r="E23" s="208">
        <v>6</v>
      </c>
      <c r="F23" s="208">
        <v>7</v>
      </c>
      <c r="G23" s="208">
        <v>6</v>
      </c>
      <c r="H23" s="208">
        <v>6</v>
      </c>
      <c r="I23" s="208">
        <v>6</v>
      </c>
      <c r="J23" s="208">
        <v>7</v>
      </c>
      <c r="K23" s="208">
        <v>4</v>
      </c>
      <c r="L23" s="208">
        <v>8</v>
      </c>
      <c r="M23" s="12">
        <f t="shared" si="1"/>
        <v>55</v>
      </c>
      <c r="N23" s="207">
        <v>6</v>
      </c>
      <c r="O23" s="208">
        <v>8</v>
      </c>
      <c r="P23" s="208">
        <v>5</v>
      </c>
      <c r="Q23" s="208">
        <v>5</v>
      </c>
      <c r="R23" s="208">
        <v>6</v>
      </c>
      <c r="S23" s="208">
        <v>7</v>
      </c>
      <c r="T23" s="208">
        <v>5</v>
      </c>
      <c r="U23" s="208">
        <v>7</v>
      </c>
      <c r="V23" s="208">
        <v>6</v>
      </c>
      <c r="W23" s="24">
        <f t="shared" si="0"/>
        <v>55</v>
      </c>
      <c r="X23" s="44">
        <f t="shared" si="6"/>
        <v>110</v>
      </c>
      <c r="Y23" s="1" t="str">
        <f t="shared" si="2"/>
        <v/>
      </c>
      <c r="Z23" s="1" t="str">
        <f t="shared" si="3"/>
        <v/>
      </c>
      <c r="AA23" s="1" t="str">
        <f t="shared" si="4"/>
        <v/>
      </c>
      <c r="AB23" s="1" t="str">
        <f t="shared" si="5"/>
        <v/>
      </c>
    </row>
    <row r="24" spans="1:28" x14ac:dyDescent="0.2">
      <c r="A24" s="17" t="str">
        <f>'3 day totals'!A24</f>
        <v>Dan</v>
      </c>
      <c r="B24" s="18" t="str">
        <f>'3 day totals'!B24</f>
        <v>Needham</v>
      </c>
      <c r="C24" s="12">
        <f>'Daily handicaps'!H26</f>
        <v>16</v>
      </c>
      <c r="D24" s="207">
        <v>6</v>
      </c>
      <c r="E24" s="208">
        <v>6</v>
      </c>
      <c r="F24" s="208">
        <v>7</v>
      </c>
      <c r="G24" s="208">
        <v>3</v>
      </c>
      <c r="H24" s="208">
        <v>5</v>
      </c>
      <c r="I24" s="208">
        <v>4</v>
      </c>
      <c r="J24" s="208">
        <v>4</v>
      </c>
      <c r="K24" s="208">
        <v>4</v>
      </c>
      <c r="L24" s="208">
        <v>7</v>
      </c>
      <c r="M24" s="12">
        <f t="shared" si="1"/>
        <v>46</v>
      </c>
      <c r="N24" s="207">
        <v>4</v>
      </c>
      <c r="O24" s="208">
        <v>7</v>
      </c>
      <c r="P24" s="208">
        <v>4</v>
      </c>
      <c r="Q24" s="208">
        <v>4</v>
      </c>
      <c r="R24" s="208">
        <v>4</v>
      </c>
      <c r="S24" s="208">
        <v>5</v>
      </c>
      <c r="T24" s="208">
        <v>3</v>
      </c>
      <c r="U24" s="208">
        <v>5</v>
      </c>
      <c r="V24" s="208">
        <v>5</v>
      </c>
      <c r="W24" s="24">
        <f t="shared" si="0"/>
        <v>41</v>
      </c>
      <c r="X24" s="44">
        <f t="shared" si="6"/>
        <v>87</v>
      </c>
      <c r="Y24" s="1" t="str">
        <f t="shared" si="2"/>
        <v/>
      </c>
      <c r="Z24" s="1" t="str">
        <f t="shared" si="3"/>
        <v/>
      </c>
      <c r="AA24" s="1" t="str">
        <f t="shared" si="4"/>
        <v/>
      </c>
      <c r="AB24" s="1" t="str">
        <f t="shared" si="5"/>
        <v/>
      </c>
    </row>
    <row r="25" spans="1:28" x14ac:dyDescent="0.2">
      <c r="A25" s="17" t="str">
        <f>'3 day totals'!A25</f>
        <v>Mark</v>
      </c>
      <c r="B25" s="18" t="str">
        <f>'3 day totals'!B25</f>
        <v>Parsley</v>
      </c>
      <c r="C25" s="12">
        <f>'Daily handicaps'!H27</f>
        <v>11</v>
      </c>
      <c r="D25" s="207">
        <v>5</v>
      </c>
      <c r="E25" s="208">
        <v>4</v>
      </c>
      <c r="F25" s="208">
        <v>4</v>
      </c>
      <c r="G25" s="208">
        <v>5</v>
      </c>
      <c r="H25" s="208">
        <v>4</v>
      </c>
      <c r="I25" s="208">
        <v>4</v>
      </c>
      <c r="J25" s="208">
        <v>6</v>
      </c>
      <c r="K25" s="208">
        <v>4</v>
      </c>
      <c r="L25" s="208">
        <v>6</v>
      </c>
      <c r="M25" s="12">
        <f t="shared" si="1"/>
        <v>42</v>
      </c>
      <c r="N25" s="207">
        <v>3</v>
      </c>
      <c r="O25" s="208">
        <v>4</v>
      </c>
      <c r="P25" s="208">
        <v>3</v>
      </c>
      <c r="Q25" s="208">
        <v>4</v>
      </c>
      <c r="R25" s="208">
        <v>4</v>
      </c>
      <c r="S25" s="208">
        <v>4</v>
      </c>
      <c r="T25" s="208">
        <v>3</v>
      </c>
      <c r="U25" s="208">
        <v>6</v>
      </c>
      <c r="V25" s="208">
        <v>5</v>
      </c>
      <c r="W25" s="24">
        <f t="shared" si="0"/>
        <v>36</v>
      </c>
      <c r="X25" s="44">
        <f t="shared" si="6"/>
        <v>78</v>
      </c>
      <c r="Y25" s="1" t="str">
        <f t="shared" si="2"/>
        <v/>
      </c>
      <c r="Z25" s="1" t="str">
        <f t="shared" si="3"/>
        <v/>
      </c>
      <c r="AA25" s="1" t="str">
        <f t="shared" si="4"/>
        <v/>
      </c>
      <c r="AB25" s="1" t="str">
        <f t="shared" si="5"/>
        <v/>
      </c>
    </row>
    <row r="26" spans="1:28" x14ac:dyDescent="0.2">
      <c r="A26" s="17" t="str">
        <f>'3 day totals'!A26</f>
        <v>Bob</v>
      </c>
      <c r="B26" s="18" t="str">
        <f>'3 day totals'!B26</f>
        <v>Rhinehart</v>
      </c>
      <c r="C26" s="12">
        <f>'Daily handicaps'!H28</f>
        <v>30</v>
      </c>
      <c r="D26" s="207">
        <v>5</v>
      </c>
      <c r="E26" s="208">
        <v>5</v>
      </c>
      <c r="F26" s="208">
        <v>5</v>
      </c>
      <c r="G26" s="208">
        <v>7</v>
      </c>
      <c r="H26" s="208">
        <v>6</v>
      </c>
      <c r="I26" s="208">
        <v>6</v>
      </c>
      <c r="J26" s="208">
        <v>6</v>
      </c>
      <c r="K26" s="208">
        <v>7</v>
      </c>
      <c r="L26" s="208">
        <v>6</v>
      </c>
      <c r="M26" s="12">
        <f t="shared" si="1"/>
        <v>53</v>
      </c>
      <c r="N26" s="207">
        <v>6</v>
      </c>
      <c r="O26" s="208">
        <v>7</v>
      </c>
      <c r="P26" s="208">
        <v>5</v>
      </c>
      <c r="Q26" s="208">
        <v>6</v>
      </c>
      <c r="R26" s="208">
        <v>6</v>
      </c>
      <c r="S26" s="208">
        <v>5</v>
      </c>
      <c r="T26" s="208">
        <v>6</v>
      </c>
      <c r="U26" s="208">
        <v>8</v>
      </c>
      <c r="V26" s="208">
        <v>7</v>
      </c>
      <c r="W26" s="24">
        <f t="shared" si="0"/>
        <v>56</v>
      </c>
      <c r="X26" s="44">
        <f t="shared" si="6"/>
        <v>109</v>
      </c>
      <c r="Y26" s="1" t="str">
        <f t="shared" si="2"/>
        <v/>
      </c>
      <c r="Z26" s="1" t="str">
        <f t="shared" si="3"/>
        <v/>
      </c>
      <c r="AA26" s="1" t="str">
        <f t="shared" si="4"/>
        <v/>
      </c>
      <c r="AB26" s="1" t="str">
        <f t="shared" si="5"/>
        <v/>
      </c>
    </row>
    <row r="27" spans="1:28" x14ac:dyDescent="0.2">
      <c r="A27" s="17" t="str">
        <f>'3 day totals'!A27</f>
        <v>Dave</v>
      </c>
      <c r="B27" s="18" t="str">
        <f>'3 day totals'!B27</f>
        <v>Rosas</v>
      </c>
      <c r="C27" s="12">
        <f>'Daily handicaps'!H29</f>
        <v>31</v>
      </c>
      <c r="D27" s="207">
        <v>8</v>
      </c>
      <c r="E27" s="208">
        <v>7</v>
      </c>
      <c r="F27" s="208">
        <v>6</v>
      </c>
      <c r="G27" s="208">
        <v>5</v>
      </c>
      <c r="H27" s="208">
        <v>3</v>
      </c>
      <c r="I27" s="208">
        <v>6</v>
      </c>
      <c r="J27" s="208">
        <v>7</v>
      </c>
      <c r="K27" s="208">
        <v>3</v>
      </c>
      <c r="L27" s="208">
        <v>5</v>
      </c>
      <c r="M27" s="12">
        <f t="shared" si="1"/>
        <v>50</v>
      </c>
      <c r="N27" s="207">
        <v>8</v>
      </c>
      <c r="O27" s="208">
        <v>7</v>
      </c>
      <c r="P27" s="208">
        <v>6</v>
      </c>
      <c r="Q27" s="208">
        <v>4</v>
      </c>
      <c r="R27" s="208">
        <v>8</v>
      </c>
      <c r="S27" s="208">
        <v>4</v>
      </c>
      <c r="T27" s="208">
        <v>5</v>
      </c>
      <c r="U27" s="208">
        <v>6</v>
      </c>
      <c r="V27" s="208">
        <v>7</v>
      </c>
      <c r="W27" s="24">
        <f t="shared" si="0"/>
        <v>55</v>
      </c>
      <c r="X27" s="44">
        <f t="shared" si="6"/>
        <v>105</v>
      </c>
      <c r="Y27" s="1" t="str">
        <f t="shared" si="2"/>
        <v/>
      </c>
      <c r="Z27" s="1" t="str">
        <f t="shared" si="3"/>
        <v/>
      </c>
      <c r="AA27" s="1" t="str">
        <f t="shared" si="4"/>
        <v/>
      </c>
      <c r="AB27" s="1" t="str">
        <f t="shared" si="5"/>
        <v/>
      </c>
    </row>
    <row r="28" spans="1:28" x14ac:dyDescent="0.2">
      <c r="A28" s="17" t="str">
        <f>'3 day totals'!A28</f>
        <v>Stewart</v>
      </c>
      <c r="B28" s="18" t="str">
        <f>'3 day totals'!B28</f>
        <v>Sampson</v>
      </c>
      <c r="C28" s="12">
        <f>'Daily handicaps'!H30</f>
        <v>26</v>
      </c>
      <c r="D28" s="207">
        <v>8</v>
      </c>
      <c r="E28" s="208">
        <v>6</v>
      </c>
      <c r="F28" s="208">
        <v>6</v>
      </c>
      <c r="G28" s="208">
        <v>7</v>
      </c>
      <c r="H28" s="208">
        <v>5</v>
      </c>
      <c r="I28" s="208">
        <v>4</v>
      </c>
      <c r="J28" s="208">
        <v>5</v>
      </c>
      <c r="K28" s="208">
        <v>4</v>
      </c>
      <c r="L28" s="208">
        <v>7</v>
      </c>
      <c r="M28" s="12">
        <f t="shared" si="1"/>
        <v>52</v>
      </c>
      <c r="N28" s="207">
        <v>4</v>
      </c>
      <c r="O28" s="208">
        <v>4</v>
      </c>
      <c r="P28" s="208">
        <v>3</v>
      </c>
      <c r="Q28" s="208">
        <v>5</v>
      </c>
      <c r="R28" s="208">
        <v>6</v>
      </c>
      <c r="S28" s="208">
        <v>5</v>
      </c>
      <c r="T28" s="208">
        <v>4</v>
      </c>
      <c r="U28" s="208">
        <v>6</v>
      </c>
      <c r="V28" s="208">
        <v>9</v>
      </c>
      <c r="W28" s="24">
        <f t="shared" si="0"/>
        <v>46</v>
      </c>
      <c r="X28" s="44">
        <f t="shared" si="6"/>
        <v>98</v>
      </c>
      <c r="Y28" s="1" t="str">
        <f t="shared" si="2"/>
        <v/>
      </c>
      <c r="Z28" s="1" t="str">
        <f t="shared" si="3"/>
        <v/>
      </c>
      <c r="AA28" s="1" t="str">
        <f t="shared" si="4"/>
        <v/>
      </c>
      <c r="AB28" s="1" t="str">
        <f t="shared" si="5"/>
        <v/>
      </c>
    </row>
    <row r="29" spans="1:28" x14ac:dyDescent="0.2">
      <c r="A29" s="17" t="str">
        <f>'3 day totals'!A29</f>
        <v>Kirk</v>
      </c>
      <c r="B29" s="18" t="str">
        <f>'3 day totals'!B29</f>
        <v>Smart</v>
      </c>
      <c r="C29" s="12">
        <f>'Daily handicaps'!H31</f>
        <v>32</v>
      </c>
      <c r="D29" s="207">
        <v>5</v>
      </c>
      <c r="E29" s="208">
        <v>5</v>
      </c>
      <c r="F29" s="208">
        <v>8</v>
      </c>
      <c r="G29" s="208">
        <v>6</v>
      </c>
      <c r="H29" s="208">
        <v>6</v>
      </c>
      <c r="I29" s="208">
        <v>5</v>
      </c>
      <c r="J29" s="208">
        <v>4</v>
      </c>
      <c r="K29" s="208">
        <v>6</v>
      </c>
      <c r="L29" s="208">
        <v>5</v>
      </c>
      <c r="M29" s="12">
        <f t="shared" si="1"/>
        <v>50</v>
      </c>
      <c r="N29" s="207">
        <v>4</v>
      </c>
      <c r="O29" s="208">
        <v>6</v>
      </c>
      <c r="P29" s="208">
        <v>3</v>
      </c>
      <c r="Q29" s="208">
        <v>6</v>
      </c>
      <c r="R29" s="208">
        <v>7</v>
      </c>
      <c r="S29" s="208">
        <v>6</v>
      </c>
      <c r="T29" s="208">
        <v>6</v>
      </c>
      <c r="U29" s="208">
        <v>6</v>
      </c>
      <c r="V29" s="208">
        <v>8</v>
      </c>
      <c r="W29" s="24">
        <f t="shared" si="0"/>
        <v>52</v>
      </c>
      <c r="X29" s="44">
        <f t="shared" si="6"/>
        <v>102</v>
      </c>
      <c r="Y29" s="1" t="str">
        <f t="shared" si="2"/>
        <v/>
      </c>
      <c r="Z29" s="1" t="str">
        <f t="shared" si="3"/>
        <v/>
      </c>
      <c r="AA29" s="1" t="str">
        <f t="shared" si="4"/>
        <v/>
      </c>
      <c r="AB29" s="1" t="str">
        <f t="shared" si="5"/>
        <v/>
      </c>
    </row>
    <row r="30" spans="1:28" x14ac:dyDescent="0.2">
      <c r="A30" s="17" t="str">
        <f>'3 day totals'!A30</f>
        <v>Lny</v>
      </c>
      <c r="B30" s="18" t="str">
        <f>'3 day totals'!B30</f>
        <v>Smith</v>
      </c>
      <c r="C30" s="12">
        <f>'Daily handicaps'!H32</f>
        <v>34</v>
      </c>
      <c r="D30" s="207">
        <v>5</v>
      </c>
      <c r="E30" s="208">
        <v>6</v>
      </c>
      <c r="F30" s="208">
        <v>5</v>
      </c>
      <c r="G30" s="208">
        <v>7</v>
      </c>
      <c r="H30" s="208">
        <v>4</v>
      </c>
      <c r="I30" s="208">
        <v>5</v>
      </c>
      <c r="J30" s="208">
        <v>8</v>
      </c>
      <c r="K30" s="208">
        <v>5</v>
      </c>
      <c r="L30" s="208">
        <v>8</v>
      </c>
      <c r="M30" s="12">
        <f>SUM(D30:L30)</f>
        <v>53</v>
      </c>
      <c r="N30" s="207">
        <v>5</v>
      </c>
      <c r="O30" s="208">
        <v>5</v>
      </c>
      <c r="P30" s="208">
        <v>5</v>
      </c>
      <c r="Q30" s="208">
        <v>5</v>
      </c>
      <c r="R30" s="208">
        <v>6</v>
      </c>
      <c r="S30" s="208">
        <v>7</v>
      </c>
      <c r="T30" s="208">
        <v>7</v>
      </c>
      <c r="U30" s="208">
        <v>4</v>
      </c>
      <c r="V30" s="208">
        <v>6</v>
      </c>
      <c r="W30" s="24">
        <f>SUM(N30:V30)</f>
        <v>50</v>
      </c>
      <c r="X30" s="44">
        <f>M30+W30</f>
        <v>103</v>
      </c>
      <c r="Y30" s="1" t="str">
        <f t="shared" si="2"/>
        <v/>
      </c>
      <c r="Z30" s="1" t="str">
        <f t="shared" si="3"/>
        <v/>
      </c>
      <c r="AA30" s="1" t="str">
        <f t="shared" si="4"/>
        <v/>
      </c>
      <c r="AB30" s="1" t="str">
        <f t="shared" si="5"/>
        <v/>
      </c>
    </row>
    <row r="31" spans="1:28" x14ac:dyDescent="0.2">
      <c r="A31" s="17" t="str">
        <f>'3 day totals'!A31</f>
        <v xml:space="preserve">Paul </v>
      </c>
      <c r="B31" s="18" t="str">
        <f>'3 day totals'!B31</f>
        <v>Valvo</v>
      </c>
      <c r="C31" s="12">
        <f>'Daily handicaps'!H33</f>
        <v>21</v>
      </c>
      <c r="D31" s="207">
        <v>6</v>
      </c>
      <c r="E31" s="208">
        <v>6</v>
      </c>
      <c r="F31" s="208">
        <v>6</v>
      </c>
      <c r="G31" s="208">
        <v>4</v>
      </c>
      <c r="H31" s="208">
        <v>5</v>
      </c>
      <c r="I31" s="208">
        <v>5</v>
      </c>
      <c r="J31" s="208">
        <v>6</v>
      </c>
      <c r="K31" s="208">
        <v>3</v>
      </c>
      <c r="L31" s="208">
        <v>8</v>
      </c>
      <c r="M31" s="12">
        <f>SUM(D31:L31)</f>
        <v>49</v>
      </c>
      <c r="N31" s="207">
        <v>6</v>
      </c>
      <c r="O31" s="208">
        <v>3</v>
      </c>
      <c r="P31" s="208">
        <v>5</v>
      </c>
      <c r="Q31" s="208">
        <v>7</v>
      </c>
      <c r="R31" s="208">
        <v>7</v>
      </c>
      <c r="S31" s="208">
        <v>4</v>
      </c>
      <c r="T31" s="208">
        <v>4</v>
      </c>
      <c r="U31" s="208">
        <v>7</v>
      </c>
      <c r="V31" s="208">
        <v>9</v>
      </c>
      <c r="W31" s="24">
        <f>SUM(N31:V31)</f>
        <v>52</v>
      </c>
      <c r="X31" s="44">
        <f>M31+W31</f>
        <v>101</v>
      </c>
      <c r="Y31" s="1" t="str">
        <f t="shared" si="2"/>
        <v/>
      </c>
      <c r="Z31" s="1" t="str">
        <f t="shared" si="3"/>
        <v/>
      </c>
      <c r="AA31" s="1" t="str">
        <f t="shared" si="4"/>
        <v/>
      </c>
      <c r="AB31" s="1" t="str">
        <f t="shared" si="5"/>
        <v/>
      </c>
    </row>
    <row r="32" spans="1:28" x14ac:dyDescent="0.2">
      <c r="A32" s="19" t="str">
        <f>'3 day totals'!A32</f>
        <v>Randy</v>
      </c>
      <c r="B32" s="21" t="str">
        <f>'3 day totals'!B32</f>
        <v>Wheatley</v>
      </c>
      <c r="C32" s="113">
        <f>'Daily handicaps'!H34</f>
        <v>20</v>
      </c>
      <c r="D32" s="209">
        <v>5</v>
      </c>
      <c r="E32" s="210">
        <v>6</v>
      </c>
      <c r="F32" s="210">
        <v>6</v>
      </c>
      <c r="G32" s="210">
        <v>4</v>
      </c>
      <c r="H32" s="210">
        <v>4</v>
      </c>
      <c r="I32" s="210">
        <v>4</v>
      </c>
      <c r="J32" s="210">
        <v>5</v>
      </c>
      <c r="K32" s="210">
        <v>3</v>
      </c>
      <c r="L32" s="210">
        <v>9</v>
      </c>
      <c r="M32" s="113">
        <f>SUM(D32:L32)</f>
        <v>46</v>
      </c>
      <c r="N32" s="209">
        <v>4</v>
      </c>
      <c r="O32" s="210">
        <v>6</v>
      </c>
      <c r="P32" s="210">
        <v>5</v>
      </c>
      <c r="Q32" s="210">
        <v>6</v>
      </c>
      <c r="R32" s="210">
        <v>5</v>
      </c>
      <c r="S32" s="210">
        <v>3</v>
      </c>
      <c r="T32" s="210">
        <v>7</v>
      </c>
      <c r="U32" s="210">
        <v>7</v>
      </c>
      <c r="V32" s="210">
        <v>6</v>
      </c>
      <c r="W32" s="114">
        <f>SUM(N32:V32)</f>
        <v>49</v>
      </c>
      <c r="X32" s="117">
        <f>M32+W32</f>
        <v>95</v>
      </c>
      <c r="Y32" s="1" t="str">
        <f t="shared" si="2"/>
        <v/>
      </c>
      <c r="Z32" s="1" t="str">
        <f t="shared" si="3"/>
        <v/>
      </c>
      <c r="AA32" s="1" t="str">
        <f t="shared" si="4"/>
        <v/>
      </c>
      <c r="AB32" s="1" t="str">
        <f t="shared" si="5"/>
        <v/>
      </c>
    </row>
    <row r="33" spans="1:25" x14ac:dyDescent="0.2">
      <c r="A33" s="1"/>
      <c r="B33" s="1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1"/>
    </row>
    <row r="34" spans="1:25" x14ac:dyDescent="0.2">
      <c r="A34" s="13" t="str">
        <f t="shared" ref="A34:B41" si="7">A7</f>
        <v>Danny</v>
      </c>
      <c r="B34" s="16" t="str">
        <f t="shared" si="7"/>
        <v>Baird</v>
      </c>
      <c r="C34" s="177" t="s">
        <v>7</v>
      </c>
      <c r="D34" s="15">
        <f t="shared" ref="D34:L34" si="8">IF($C7-D$3&gt;35,D7-3,IF($C7-D$3&gt;17,D7-2,IF($C7-D$3&lt;0,D7,D7-1)))</f>
        <v>3</v>
      </c>
      <c r="E34" s="15">
        <f t="shared" si="8"/>
        <v>5</v>
      </c>
      <c r="F34" s="15">
        <f t="shared" si="8"/>
        <v>4</v>
      </c>
      <c r="G34" s="15">
        <f t="shared" si="8"/>
        <v>4</v>
      </c>
      <c r="H34" s="15">
        <f t="shared" si="8"/>
        <v>3</v>
      </c>
      <c r="I34" s="15">
        <f t="shared" si="8"/>
        <v>2</v>
      </c>
      <c r="J34" s="15">
        <f t="shared" si="8"/>
        <v>3</v>
      </c>
      <c r="K34" s="15">
        <f t="shared" si="8"/>
        <v>3</v>
      </c>
      <c r="L34" s="15">
        <f t="shared" si="8"/>
        <v>5</v>
      </c>
      <c r="M34" s="22">
        <f t="shared" si="1"/>
        <v>32</v>
      </c>
      <c r="N34" s="15">
        <f t="shared" ref="N34:V34" si="9">IF($C7-N$3&gt;35,N7-3,IF($C7-N$3&gt;17,N7-2,IF($C7-N$3&lt;0,N7,N7-1)))</f>
        <v>4</v>
      </c>
      <c r="O34" s="15">
        <f t="shared" si="9"/>
        <v>6</v>
      </c>
      <c r="P34" s="15">
        <f t="shared" si="9"/>
        <v>3</v>
      </c>
      <c r="Q34" s="15">
        <f t="shared" si="9"/>
        <v>2</v>
      </c>
      <c r="R34" s="15">
        <f t="shared" si="9"/>
        <v>4</v>
      </c>
      <c r="S34" s="15">
        <f t="shared" si="9"/>
        <v>4</v>
      </c>
      <c r="T34" s="15">
        <f t="shared" si="9"/>
        <v>3</v>
      </c>
      <c r="U34" s="15">
        <f t="shared" si="9"/>
        <v>2</v>
      </c>
      <c r="V34" s="15">
        <f t="shared" si="9"/>
        <v>2</v>
      </c>
      <c r="W34" s="23">
        <f>SUM(N34:V34)</f>
        <v>30</v>
      </c>
      <c r="X34" s="43">
        <f>M34+W34</f>
        <v>62</v>
      </c>
      <c r="Y34" s="1"/>
    </row>
    <row r="35" spans="1:25" x14ac:dyDescent="0.2">
      <c r="A35" s="17" t="str">
        <f t="shared" si="7"/>
        <v>Tim</v>
      </c>
      <c r="B35" s="18" t="str">
        <f t="shared" si="7"/>
        <v>Bayles</v>
      </c>
      <c r="C35" s="178" t="s">
        <v>7</v>
      </c>
      <c r="D35" s="7">
        <f t="shared" ref="D35:L35" si="10">IF($C8-D$3&gt;35,D8-3,IF($C8-D$3&gt;17,D8-2,IF($C8-D$3&lt;0,D8,D8-1)))</f>
        <v>4</v>
      </c>
      <c r="E35" s="7">
        <f t="shared" si="10"/>
        <v>5</v>
      </c>
      <c r="F35" s="7">
        <f t="shared" si="10"/>
        <v>4</v>
      </c>
      <c r="G35" s="7">
        <f t="shared" si="10"/>
        <v>4</v>
      </c>
      <c r="H35" s="7">
        <f t="shared" si="10"/>
        <v>3</v>
      </c>
      <c r="I35" s="7">
        <f t="shared" si="10"/>
        <v>3</v>
      </c>
      <c r="J35" s="7">
        <f t="shared" si="10"/>
        <v>4</v>
      </c>
      <c r="K35" s="7">
        <f t="shared" si="10"/>
        <v>4</v>
      </c>
      <c r="L35" s="7">
        <f t="shared" si="10"/>
        <v>3</v>
      </c>
      <c r="M35" s="12">
        <f t="shared" si="1"/>
        <v>34</v>
      </c>
      <c r="N35" s="7">
        <f t="shared" ref="N35:V35" si="11">IF($C8-N$3&gt;35,N8-3,IF($C8-N$3&gt;17,N8-2,IF($C8-N$3&lt;0,N8,N8-1)))</f>
        <v>4</v>
      </c>
      <c r="O35" s="7">
        <f t="shared" si="11"/>
        <v>4</v>
      </c>
      <c r="P35" s="7">
        <f t="shared" si="11"/>
        <v>1</v>
      </c>
      <c r="Q35" s="7">
        <f t="shared" si="11"/>
        <v>4</v>
      </c>
      <c r="R35" s="7">
        <f t="shared" si="11"/>
        <v>6</v>
      </c>
      <c r="S35" s="7">
        <f t="shared" si="11"/>
        <v>3</v>
      </c>
      <c r="T35" s="7">
        <f t="shared" si="11"/>
        <v>5</v>
      </c>
      <c r="U35" s="7">
        <f t="shared" si="11"/>
        <v>4</v>
      </c>
      <c r="V35" s="7">
        <f t="shared" si="11"/>
        <v>7</v>
      </c>
      <c r="W35" s="24">
        <f t="shared" ref="W35:W56" si="12">SUM(N35:V35)</f>
        <v>38</v>
      </c>
      <c r="X35" s="44">
        <f>W35+M35</f>
        <v>72</v>
      </c>
      <c r="Y35" s="1"/>
    </row>
    <row r="36" spans="1:25" x14ac:dyDescent="0.2">
      <c r="A36" s="17" t="str">
        <f t="shared" si="7"/>
        <v>Connie</v>
      </c>
      <c r="B36" s="18" t="str">
        <f t="shared" si="7"/>
        <v>Black</v>
      </c>
      <c r="C36" s="178" t="s">
        <v>7</v>
      </c>
      <c r="D36" s="7">
        <f t="shared" ref="D36:L36" si="13">IF($C9-D$3&gt;35,D9-3,IF($C9-D$3&gt;17,D9-2,IF($C9-D$3&lt;0,D9,D9-1)))</f>
        <v>4</v>
      </c>
      <c r="E36" s="7">
        <f t="shared" si="13"/>
        <v>5</v>
      </c>
      <c r="F36" s="7">
        <f t="shared" si="13"/>
        <v>5</v>
      </c>
      <c r="G36" s="7">
        <f t="shared" si="13"/>
        <v>4</v>
      </c>
      <c r="H36" s="7">
        <f t="shared" si="13"/>
        <v>6</v>
      </c>
      <c r="I36" s="7">
        <f t="shared" si="13"/>
        <v>4</v>
      </c>
      <c r="J36" s="7">
        <f t="shared" si="13"/>
        <v>4</v>
      </c>
      <c r="K36" s="7">
        <f t="shared" si="13"/>
        <v>4</v>
      </c>
      <c r="L36" s="7">
        <f t="shared" si="13"/>
        <v>5</v>
      </c>
      <c r="M36" s="12">
        <f t="shared" si="1"/>
        <v>41</v>
      </c>
      <c r="N36" s="7">
        <f t="shared" ref="N36:V36" si="14">IF($C9-N$3&gt;35,N9-3,IF($C9-N$3&gt;17,N9-2,IF($C9-N$3&lt;0,N9,N9-1)))</f>
        <v>4</v>
      </c>
      <c r="O36" s="7">
        <f t="shared" si="14"/>
        <v>5</v>
      </c>
      <c r="P36" s="7">
        <f t="shared" si="14"/>
        <v>4</v>
      </c>
      <c r="Q36" s="7">
        <f t="shared" si="14"/>
        <v>4</v>
      </c>
      <c r="R36" s="7">
        <f t="shared" si="14"/>
        <v>5</v>
      </c>
      <c r="S36" s="7">
        <f t="shared" si="14"/>
        <v>3</v>
      </c>
      <c r="T36" s="7">
        <f t="shared" si="14"/>
        <v>4</v>
      </c>
      <c r="U36" s="7">
        <f t="shared" si="14"/>
        <v>4</v>
      </c>
      <c r="V36" s="7">
        <f t="shared" si="14"/>
        <v>4</v>
      </c>
      <c r="W36" s="24">
        <f t="shared" si="12"/>
        <v>37</v>
      </c>
      <c r="X36" s="44">
        <f t="shared" ref="X36:X56" si="15">W36+M36</f>
        <v>78</v>
      </c>
      <c r="Y36" s="1"/>
    </row>
    <row r="37" spans="1:25" x14ac:dyDescent="0.2">
      <c r="A37" s="17" t="str">
        <f t="shared" si="7"/>
        <v xml:space="preserve">Pat </v>
      </c>
      <c r="B37" s="18" t="str">
        <f t="shared" si="7"/>
        <v>Buckley</v>
      </c>
      <c r="C37" s="178" t="s">
        <v>7</v>
      </c>
      <c r="D37" s="7">
        <f t="shared" ref="D37:L37" si="16">IF($C10-D$3&gt;35,D10-3,IF($C10-D$3&gt;17,D10-2,IF($C10-D$3&lt;0,D10,D10-1)))</f>
        <v>4</v>
      </c>
      <c r="E37" s="7">
        <f t="shared" si="16"/>
        <v>6</v>
      </c>
      <c r="F37" s="7">
        <f t="shared" si="16"/>
        <v>4</v>
      </c>
      <c r="G37" s="7">
        <f t="shared" si="16"/>
        <v>5</v>
      </c>
      <c r="H37" s="7">
        <f t="shared" si="16"/>
        <v>4</v>
      </c>
      <c r="I37" s="7">
        <f t="shared" si="16"/>
        <v>4</v>
      </c>
      <c r="J37" s="7">
        <f t="shared" si="16"/>
        <v>3</v>
      </c>
      <c r="K37" s="7">
        <f t="shared" si="16"/>
        <v>4</v>
      </c>
      <c r="L37" s="7">
        <f t="shared" si="16"/>
        <v>5</v>
      </c>
      <c r="M37" s="12">
        <f t="shared" si="1"/>
        <v>39</v>
      </c>
      <c r="N37" s="7">
        <f t="shared" ref="N37:V37" si="17">IF($C10-N$3&gt;35,N10-3,IF($C10-N$3&gt;17,N10-2,IF($C10-N$3&lt;0,N10,N10-1)))</f>
        <v>4</v>
      </c>
      <c r="O37" s="7">
        <f t="shared" si="17"/>
        <v>7</v>
      </c>
      <c r="P37" s="7">
        <f t="shared" si="17"/>
        <v>6</v>
      </c>
      <c r="Q37" s="7">
        <f t="shared" si="17"/>
        <v>3</v>
      </c>
      <c r="R37" s="7">
        <f t="shared" si="17"/>
        <v>5</v>
      </c>
      <c r="S37" s="7">
        <f t="shared" si="17"/>
        <v>4</v>
      </c>
      <c r="T37" s="7">
        <f t="shared" si="17"/>
        <v>3</v>
      </c>
      <c r="U37" s="7">
        <f t="shared" si="17"/>
        <v>6</v>
      </c>
      <c r="V37" s="7">
        <f t="shared" si="17"/>
        <v>3</v>
      </c>
      <c r="W37" s="24">
        <f t="shared" si="12"/>
        <v>41</v>
      </c>
      <c r="X37" s="44">
        <f t="shared" si="15"/>
        <v>80</v>
      </c>
      <c r="Y37" s="1"/>
    </row>
    <row r="38" spans="1:25" x14ac:dyDescent="0.2">
      <c r="A38" s="17" t="str">
        <f t="shared" si="7"/>
        <v>David</v>
      </c>
      <c r="B38" s="18" t="str">
        <f t="shared" si="7"/>
        <v>Bunker</v>
      </c>
      <c r="C38" s="178" t="s">
        <v>7</v>
      </c>
      <c r="D38" s="7">
        <f t="shared" ref="D38:L38" si="18">IF($C11-D$3&gt;35,D11-3,IF($C11-D$3&gt;17,D11-2,IF($C11-D$3&lt;0,D11,D11-1)))</f>
        <v>6</v>
      </c>
      <c r="E38" s="7">
        <f t="shared" si="18"/>
        <v>4</v>
      </c>
      <c r="F38" s="7">
        <f t="shared" si="18"/>
        <v>4</v>
      </c>
      <c r="G38" s="7">
        <f t="shared" si="18"/>
        <v>3</v>
      </c>
      <c r="H38" s="7">
        <f t="shared" si="18"/>
        <v>3</v>
      </c>
      <c r="I38" s="7">
        <f t="shared" si="18"/>
        <v>4</v>
      </c>
      <c r="J38" s="7">
        <f t="shared" si="18"/>
        <v>3</v>
      </c>
      <c r="K38" s="7">
        <f t="shared" si="18"/>
        <v>3</v>
      </c>
      <c r="L38" s="7">
        <f t="shared" si="18"/>
        <v>5</v>
      </c>
      <c r="M38" s="12">
        <f t="shared" si="1"/>
        <v>35</v>
      </c>
      <c r="N38" s="7">
        <f t="shared" ref="N38:V38" si="19">IF($C11-N$3&gt;35,N11-3,IF($C11-N$3&gt;17,N11-2,IF($C11-N$3&lt;0,N11,N11-1)))</f>
        <v>4</v>
      </c>
      <c r="O38" s="7">
        <f t="shared" si="19"/>
        <v>5</v>
      </c>
      <c r="P38" s="7">
        <f t="shared" si="19"/>
        <v>3</v>
      </c>
      <c r="Q38" s="7">
        <f t="shared" si="19"/>
        <v>3</v>
      </c>
      <c r="R38" s="7">
        <f t="shared" si="19"/>
        <v>4</v>
      </c>
      <c r="S38" s="7">
        <f t="shared" si="19"/>
        <v>3</v>
      </c>
      <c r="T38" s="7">
        <f t="shared" si="19"/>
        <v>3</v>
      </c>
      <c r="U38" s="7">
        <f t="shared" si="19"/>
        <v>5</v>
      </c>
      <c r="V38" s="7">
        <f t="shared" si="19"/>
        <v>5</v>
      </c>
      <c r="W38" s="24">
        <f t="shared" si="12"/>
        <v>35</v>
      </c>
      <c r="X38" s="44">
        <f t="shared" si="15"/>
        <v>70</v>
      </c>
      <c r="Y38" s="1"/>
    </row>
    <row r="39" spans="1:25" x14ac:dyDescent="0.2">
      <c r="A39" s="17" t="str">
        <f t="shared" si="7"/>
        <v>Omel</v>
      </c>
      <c r="B39" s="18" t="str">
        <f t="shared" si="7"/>
        <v>Cardenas</v>
      </c>
      <c r="C39" s="178" t="s">
        <v>7</v>
      </c>
      <c r="D39" s="7">
        <f t="shared" ref="D39:L39" si="20">IF($C12-D$3&gt;35,D12-3,IF($C12-D$3&gt;17,D12-2,IF($C12-D$3&lt;0,D12,D12-1)))</f>
        <v>4</v>
      </c>
      <c r="E39" s="7">
        <f t="shared" si="20"/>
        <v>5</v>
      </c>
      <c r="F39" s="7">
        <f t="shared" si="20"/>
        <v>5</v>
      </c>
      <c r="G39" s="7">
        <f t="shared" si="20"/>
        <v>4</v>
      </c>
      <c r="H39" s="7">
        <f t="shared" si="20"/>
        <v>2</v>
      </c>
      <c r="I39" s="7">
        <f t="shared" si="20"/>
        <v>2</v>
      </c>
      <c r="J39" s="7">
        <f t="shared" si="20"/>
        <v>4</v>
      </c>
      <c r="K39" s="7">
        <f t="shared" si="20"/>
        <v>5</v>
      </c>
      <c r="L39" s="7">
        <f t="shared" si="20"/>
        <v>5</v>
      </c>
      <c r="M39" s="12">
        <f t="shared" si="1"/>
        <v>36</v>
      </c>
      <c r="N39" s="7">
        <f t="shared" ref="N39:V39" si="21">IF($C12-N$3&gt;35,N12-3,IF($C12-N$3&gt;17,N12-2,IF($C12-N$3&lt;0,N12,N12-1)))</f>
        <v>3</v>
      </c>
      <c r="O39" s="7">
        <f t="shared" si="21"/>
        <v>2</v>
      </c>
      <c r="P39" s="7">
        <f t="shared" si="21"/>
        <v>4</v>
      </c>
      <c r="Q39" s="7">
        <f t="shared" si="21"/>
        <v>5</v>
      </c>
      <c r="R39" s="7">
        <f t="shared" si="21"/>
        <v>4</v>
      </c>
      <c r="S39" s="7">
        <f t="shared" si="21"/>
        <v>5</v>
      </c>
      <c r="T39" s="7">
        <f t="shared" si="21"/>
        <v>3</v>
      </c>
      <c r="U39" s="7">
        <f t="shared" si="21"/>
        <v>5</v>
      </c>
      <c r="V39" s="7">
        <f t="shared" si="21"/>
        <v>5</v>
      </c>
      <c r="W39" s="24">
        <f t="shared" si="12"/>
        <v>36</v>
      </c>
      <c r="X39" s="44">
        <f t="shared" si="15"/>
        <v>72</v>
      </c>
      <c r="Y39" s="1"/>
    </row>
    <row r="40" spans="1:25" x14ac:dyDescent="0.2">
      <c r="A40" s="17" t="str">
        <f t="shared" si="7"/>
        <v>Jason</v>
      </c>
      <c r="B40" s="18" t="str">
        <f t="shared" si="7"/>
        <v>Carmack</v>
      </c>
      <c r="C40" s="178" t="s">
        <v>7</v>
      </c>
      <c r="D40" s="7">
        <f t="shared" ref="D40:L40" si="22">IF($C13-D$3&gt;35,D13-3,IF($C13-D$3&gt;17,D13-2,IF($C13-D$3&lt;0,D13,D13-1)))</f>
        <v>5</v>
      </c>
      <c r="E40" s="7">
        <f t="shared" si="22"/>
        <v>3</v>
      </c>
      <c r="F40" s="7">
        <f t="shared" si="22"/>
        <v>4</v>
      </c>
      <c r="G40" s="7">
        <f t="shared" si="22"/>
        <v>2</v>
      </c>
      <c r="H40" s="7">
        <f t="shared" si="22"/>
        <v>3</v>
      </c>
      <c r="I40" s="7">
        <f t="shared" si="22"/>
        <v>2</v>
      </c>
      <c r="J40" s="7">
        <f t="shared" si="22"/>
        <v>5</v>
      </c>
      <c r="K40" s="7">
        <f t="shared" si="22"/>
        <v>3</v>
      </c>
      <c r="L40" s="7">
        <f t="shared" si="22"/>
        <v>6</v>
      </c>
      <c r="M40" s="12">
        <f t="shared" si="1"/>
        <v>33</v>
      </c>
      <c r="N40" s="7">
        <f t="shared" ref="N40:V40" si="23">IF($C13-N$3&gt;35,N13-3,IF($C13-N$3&gt;17,N13-2,IF($C13-N$3&lt;0,N13,N13-1)))</f>
        <v>3</v>
      </c>
      <c r="O40" s="7">
        <f t="shared" si="23"/>
        <v>5</v>
      </c>
      <c r="P40" s="7">
        <f t="shared" si="23"/>
        <v>5</v>
      </c>
      <c r="Q40" s="7">
        <f t="shared" si="23"/>
        <v>2</v>
      </c>
      <c r="R40" s="7">
        <f t="shared" si="23"/>
        <v>4</v>
      </c>
      <c r="S40" s="7">
        <f t="shared" si="23"/>
        <v>5</v>
      </c>
      <c r="T40" s="7">
        <f t="shared" si="23"/>
        <v>6</v>
      </c>
      <c r="U40" s="7">
        <f t="shared" si="23"/>
        <v>2</v>
      </c>
      <c r="V40" s="7">
        <f t="shared" si="23"/>
        <v>4</v>
      </c>
      <c r="W40" s="24">
        <f t="shared" si="12"/>
        <v>36</v>
      </c>
      <c r="X40" s="44">
        <f t="shared" si="15"/>
        <v>69</v>
      </c>
      <c r="Y40" s="1"/>
    </row>
    <row r="41" spans="1:25" x14ac:dyDescent="0.2">
      <c r="A41" s="17" t="str">
        <f t="shared" si="7"/>
        <v>Frank</v>
      </c>
      <c r="B41" s="18" t="str">
        <f t="shared" si="7"/>
        <v>Carriere</v>
      </c>
      <c r="C41" s="178" t="s">
        <v>7</v>
      </c>
      <c r="D41" s="7">
        <f t="shared" ref="D41:L41" si="24">IF($C14-D$3&gt;35,D14-3,IF($C14-D$3&gt;17,D14-2,IF($C14-D$3&lt;0,D14,D14-1)))</f>
        <v>4</v>
      </c>
      <c r="E41" s="7">
        <f t="shared" si="24"/>
        <v>5</v>
      </c>
      <c r="F41" s="7">
        <f t="shared" si="24"/>
        <v>3</v>
      </c>
      <c r="G41" s="7">
        <f t="shared" si="24"/>
        <v>3</v>
      </c>
      <c r="H41" s="7">
        <f t="shared" si="24"/>
        <v>2</v>
      </c>
      <c r="I41" s="7">
        <f t="shared" si="24"/>
        <v>4</v>
      </c>
      <c r="J41" s="7">
        <f t="shared" si="24"/>
        <v>5</v>
      </c>
      <c r="K41" s="7">
        <f t="shared" si="24"/>
        <v>3</v>
      </c>
      <c r="L41" s="7">
        <f t="shared" si="24"/>
        <v>4</v>
      </c>
      <c r="M41" s="12">
        <f>SUM(D41:L41)</f>
        <v>33</v>
      </c>
      <c r="N41" s="7">
        <f t="shared" ref="N41:V41" si="25">IF($C14-N$3&gt;35,N14-3,IF($C14-N$3&gt;17,N14-2,IF($C14-N$3&lt;0,N14,N14-1)))</f>
        <v>3</v>
      </c>
      <c r="O41" s="7">
        <f t="shared" si="25"/>
        <v>4</v>
      </c>
      <c r="P41" s="7">
        <f t="shared" si="25"/>
        <v>4</v>
      </c>
      <c r="Q41" s="7">
        <f t="shared" si="25"/>
        <v>5</v>
      </c>
      <c r="R41" s="7">
        <f t="shared" si="25"/>
        <v>4</v>
      </c>
      <c r="S41" s="7">
        <f t="shared" si="25"/>
        <v>4</v>
      </c>
      <c r="T41" s="7">
        <f t="shared" si="25"/>
        <v>2</v>
      </c>
      <c r="U41" s="7">
        <f t="shared" si="25"/>
        <v>2</v>
      </c>
      <c r="V41" s="7">
        <f t="shared" si="25"/>
        <v>4</v>
      </c>
      <c r="W41" s="24">
        <f>SUM(N41:V41)</f>
        <v>32</v>
      </c>
      <c r="X41" s="44">
        <f>W41+M41</f>
        <v>65</v>
      </c>
      <c r="Y41" s="1"/>
    </row>
    <row r="42" spans="1:25" x14ac:dyDescent="0.2">
      <c r="A42" s="17" t="str">
        <f t="shared" ref="A42:B51" si="26">A15</f>
        <v xml:space="preserve">Jim </v>
      </c>
      <c r="B42" s="18" t="str">
        <f t="shared" si="26"/>
        <v>Coffey</v>
      </c>
      <c r="C42" s="178" t="s">
        <v>7</v>
      </c>
      <c r="D42" s="7">
        <f t="shared" ref="D42:L53" si="27">IF($C15-D$3&gt;35,D15-3,IF($C15-D$3&gt;17,D15-2,IF($C15-D$3&lt;0,D15,D15-1)))</f>
        <v>7</v>
      </c>
      <c r="E42" s="7">
        <f t="shared" si="27"/>
        <v>6</v>
      </c>
      <c r="F42" s="7">
        <f t="shared" si="27"/>
        <v>5</v>
      </c>
      <c r="G42" s="7">
        <f t="shared" si="27"/>
        <v>3</v>
      </c>
      <c r="H42" s="7">
        <f t="shared" si="27"/>
        <v>4</v>
      </c>
      <c r="I42" s="7">
        <f t="shared" si="27"/>
        <v>4</v>
      </c>
      <c r="J42" s="7">
        <f t="shared" si="27"/>
        <v>4</v>
      </c>
      <c r="K42" s="7">
        <f t="shared" ref="K42:L50" si="28">IF($C15-K$3&gt;35,K15-3,IF($C15-K$3&gt;17,K15-2,IF($C15-K$3&lt;0,K15,K15-1)))</f>
        <v>5</v>
      </c>
      <c r="L42" s="7">
        <f t="shared" si="28"/>
        <v>4</v>
      </c>
      <c r="M42" s="12">
        <f t="shared" si="1"/>
        <v>42</v>
      </c>
      <c r="N42" s="7">
        <f t="shared" ref="N42:V51" si="29">IF($C15-N$3&gt;35,N15-3,IF($C15-N$3&gt;17,N15-2,IF($C15-N$3&lt;0,N15,N15-1)))</f>
        <v>3</v>
      </c>
      <c r="O42" s="7">
        <f t="shared" si="29"/>
        <v>4</v>
      </c>
      <c r="P42" s="7">
        <f t="shared" si="29"/>
        <v>2</v>
      </c>
      <c r="Q42" s="7">
        <f t="shared" si="29"/>
        <v>4</v>
      </c>
      <c r="R42" s="7">
        <f t="shared" si="29"/>
        <v>3</v>
      </c>
      <c r="S42" s="7">
        <f t="shared" si="29"/>
        <v>6</v>
      </c>
      <c r="T42" s="7">
        <f t="shared" si="29"/>
        <v>5</v>
      </c>
      <c r="U42" s="7">
        <f t="shared" ref="U42:U50" si="30">IF($C15-U$3&gt;35,U15-3,IF($C15-U$3&gt;17,U15-2,IF($C15-U$3&lt;0,U15,U15-1)))</f>
        <v>4</v>
      </c>
      <c r="V42" s="7">
        <f t="shared" si="29"/>
        <v>3</v>
      </c>
      <c r="W42" s="24">
        <f t="shared" si="12"/>
        <v>34</v>
      </c>
      <c r="X42" s="44">
        <f t="shared" si="15"/>
        <v>76</v>
      </c>
      <c r="Y42" s="1"/>
    </row>
    <row r="43" spans="1:25" x14ac:dyDescent="0.2">
      <c r="A43" s="17" t="str">
        <f t="shared" si="26"/>
        <v>Tom</v>
      </c>
      <c r="B43" s="18" t="str">
        <f t="shared" si="26"/>
        <v>Dransfield</v>
      </c>
      <c r="C43" s="178" t="s">
        <v>7</v>
      </c>
      <c r="D43" s="7">
        <f t="shared" si="27"/>
        <v>5</v>
      </c>
      <c r="E43" s="7">
        <f t="shared" si="27"/>
        <v>4</v>
      </c>
      <c r="F43" s="7">
        <f t="shared" si="27"/>
        <v>3</v>
      </c>
      <c r="G43" s="7">
        <f t="shared" si="27"/>
        <v>5</v>
      </c>
      <c r="H43" s="7">
        <f t="shared" si="27"/>
        <v>3</v>
      </c>
      <c r="I43" s="7">
        <f t="shared" si="27"/>
        <v>3</v>
      </c>
      <c r="J43" s="7">
        <f t="shared" si="27"/>
        <v>5</v>
      </c>
      <c r="K43" s="7">
        <f t="shared" si="28"/>
        <v>3</v>
      </c>
      <c r="L43" s="7">
        <f t="shared" si="28"/>
        <v>6</v>
      </c>
      <c r="M43" s="12">
        <f t="shared" si="1"/>
        <v>37</v>
      </c>
      <c r="N43" s="7">
        <f t="shared" si="29"/>
        <v>4</v>
      </c>
      <c r="O43" s="7">
        <f t="shared" si="29"/>
        <v>8</v>
      </c>
      <c r="P43" s="7">
        <f t="shared" si="29"/>
        <v>4</v>
      </c>
      <c r="Q43" s="7">
        <f t="shared" si="29"/>
        <v>4</v>
      </c>
      <c r="R43" s="7">
        <f t="shared" si="29"/>
        <v>4</v>
      </c>
      <c r="S43" s="7">
        <f t="shared" si="29"/>
        <v>4</v>
      </c>
      <c r="T43" s="7">
        <f t="shared" si="29"/>
        <v>3</v>
      </c>
      <c r="U43" s="7">
        <f t="shared" si="30"/>
        <v>4</v>
      </c>
      <c r="V43" s="7">
        <f t="shared" si="29"/>
        <v>4</v>
      </c>
      <c r="W43" s="24">
        <f t="shared" si="12"/>
        <v>39</v>
      </c>
      <c r="X43" s="44">
        <f t="shared" si="15"/>
        <v>76</v>
      </c>
      <c r="Y43" s="1"/>
    </row>
    <row r="44" spans="1:25" x14ac:dyDescent="0.2">
      <c r="A44" s="17" t="str">
        <f t="shared" si="26"/>
        <v>Gary</v>
      </c>
      <c r="B44" s="18" t="str">
        <f t="shared" si="26"/>
        <v>Frick</v>
      </c>
      <c r="C44" s="178" t="s">
        <v>7</v>
      </c>
      <c r="D44" s="7">
        <f t="shared" si="27"/>
        <v>5</v>
      </c>
      <c r="E44" s="7">
        <f t="shared" si="27"/>
        <v>5</v>
      </c>
      <c r="F44" s="7">
        <f t="shared" si="27"/>
        <v>5</v>
      </c>
      <c r="G44" s="7">
        <f t="shared" si="27"/>
        <v>4</v>
      </c>
      <c r="H44" s="7">
        <f t="shared" si="27"/>
        <v>6</v>
      </c>
      <c r="I44" s="7">
        <f t="shared" si="27"/>
        <v>4</v>
      </c>
      <c r="J44" s="7">
        <f t="shared" si="27"/>
        <v>4</v>
      </c>
      <c r="K44" s="7">
        <f t="shared" si="28"/>
        <v>4</v>
      </c>
      <c r="L44" s="7">
        <f t="shared" si="28"/>
        <v>5</v>
      </c>
      <c r="M44" s="12">
        <f t="shared" si="1"/>
        <v>42</v>
      </c>
      <c r="N44" s="7">
        <f t="shared" si="29"/>
        <v>4</v>
      </c>
      <c r="O44" s="7">
        <f t="shared" si="29"/>
        <v>5</v>
      </c>
      <c r="P44" s="7">
        <f t="shared" si="29"/>
        <v>3</v>
      </c>
      <c r="Q44" s="7">
        <f t="shared" si="29"/>
        <v>5</v>
      </c>
      <c r="R44" s="7">
        <f t="shared" si="29"/>
        <v>5</v>
      </c>
      <c r="S44" s="7">
        <f t="shared" si="29"/>
        <v>3</v>
      </c>
      <c r="T44" s="7">
        <f t="shared" si="29"/>
        <v>3</v>
      </c>
      <c r="U44" s="7">
        <f t="shared" si="30"/>
        <v>5</v>
      </c>
      <c r="V44" s="7">
        <f t="shared" si="29"/>
        <v>8</v>
      </c>
      <c r="W44" s="24">
        <f t="shared" si="12"/>
        <v>41</v>
      </c>
      <c r="X44" s="44">
        <f t="shared" si="15"/>
        <v>83</v>
      </c>
      <c r="Y44" s="1"/>
    </row>
    <row r="45" spans="1:25" x14ac:dyDescent="0.2">
      <c r="A45" s="17" t="str">
        <f t="shared" si="26"/>
        <v>Robert</v>
      </c>
      <c r="B45" s="18" t="str">
        <f t="shared" si="26"/>
        <v>Guthrie</v>
      </c>
      <c r="C45" s="178" t="s">
        <v>7</v>
      </c>
      <c r="D45" s="7">
        <f t="shared" si="27"/>
        <v>5</v>
      </c>
      <c r="E45" s="7">
        <f t="shared" si="27"/>
        <v>7</v>
      </c>
      <c r="F45" s="7">
        <f t="shared" si="27"/>
        <v>5</v>
      </c>
      <c r="G45" s="7">
        <f t="shared" si="27"/>
        <v>6</v>
      </c>
      <c r="H45" s="7">
        <f t="shared" si="27"/>
        <v>2</v>
      </c>
      <c r="I45" s="7">
        <f t="shared" si="27"/>
        <v>3</v>
      </c>
      <c r="J45" s="7">
        <f t="shared" si="27"/>
        <v>5</v>
      </c>
      <c r="K45" s="7">
        <f t="shared" si="28"/>
        <v>3</v>
      </c>
      <c r="L45" s="7">
        <f t="shared" si="28"/>
        <v>5</v>
      </c>
      <c r="M45" s="12">
        <f t="shared" si="1"/>
        <v>41</v>
      </c>
      <c r="N45" s="7">
        <f t="shared" si="29"/>
        <v>3</v>
      </c>
      <c r="O45" s="7">
        <f t="shared" si="29"/>
        <v>6</v>
      </c>
      <c r="P45" s="7">
        <f t="shared" si="29"/>
        <v>5</v>
      </c>
      <c r="Q45" s="7">
        <f t="shared" si="29"/>
        <v>5</v>
      </c>
      <c r="R45" s="7">
        <f t="shared" si="29"/>
        <v>5</v>
      </c>
      <c r="S45" s="7">
        <f t="shared" si="29"/>
        <v>3</v>
      </c>
      <c r="T45" s="7">
        <f t="shared" si="29"/>
        <v>5</v>
      </c>
      <c r="U45" s="7">
        <f t="shared" si="30"/>
        <v>5</v>
      </c>
      <c r="V45" s="7">
        <f t="shared" si="29"/>
        <v>7</v>
      </c>
      <c r="W45" s="24">
        <f t="shared" si="12"/>
        <v>44</v>
      </c>
      <c r="X45" s="44">
        <f t="shared" si="15"/>
        <v>85</v>
      </c>
      <c r="Y45" s="1"/>
    </row>
    <row r="46" spans="1:25" x14ac:dyDescent="0.2">
      <c r="A46" s="17" t="str">
        <f t="shared" si="26"/>
        <v>Shannon</v>
      </c>
      <c r="B46" s="18" t="str">
        <f t="shared" si="26"/>
        <v>Hill</v>
      </c>
      <c r="C46" s="178" t="s">
        <v>7</v>
      </c>
      <c r="D46" s="7">
        <f t="shared" si="27"/>
        <v>5</v>
      </c>
      <c r="E46" s="7">
        <f t="shared" si="27"/>
        <v>5</v>
      </c>
      <c r="F46" s="7">
        <f t="shared" si="27"/>
        <v>5</v>
      </c>
      <c r="G46" s="7">
        <f t="shared" si="27"/>
        <v>4</v>
      </c>
      <c r="H46" s="7">
        <f t="shared" si="27"/>
        <v>4</v>
      </c>
      <c r="I46" s="7">
        <f t="shared" si="27"/>
        <v>3</v>
      </c>
      <c r="J46" s="7">
        <f t="shared" si="27"/>
        <v>4</v>
      </c>
      <c r="K46" s="7">
        <f t="shared" si="28"/>
        <v>5</v>
      </c>
      <c r="L46" s="7">
        <f t="shared" si="28"/>
        <v>4</v>
      </c>
      <c r="M46" s="12">
        <f t="shared" si="1"/>
        <v>39</v>
      </c>
      <c r="N46" s="7">
        <f t="shared" si="29"/>
        <v>4</v>
      </c>
      <c r="O46" s="7">
        <f t="shared" si="29"/>
        <v>5</v>
      </c>
      <c r="P46" s="7">
        <f t="shared" si="29"/>
        <v>4</v>
      </c>
      <c r="Q46" s="7">
        <f t="shared" si="29"/>
        <v>3</v>
      </c>
      <c r="R46" s="7">
        <f t="shared" si="29"/>
        <v>4</v>
      </c>
      <c r="S46" s="7">
        <f t="shared" si="29"/>
        <v>5</v>
      </c>
      <c r="T46" s="7">
        <f t="shared" si="29"/>
        <v>6</v>
      </c>
      <c r="U46" s="7">
        <f t="shared" si="30"/>
        <v>7</v>
      </c>
      <c r="V46" s="7">
        <f t="shared" si="29"/>
        <v>5</v>
      </c>
      <c r="W46" s="24">
        <f t="shared" si="12"/>
        <v>43</v>
      </c>
      <c r="X46" s="44">
        <f t="shared" si="15"/>
        <v>82</v>
      </c>
      <c r="Y46" s="1"/>
    </row>
    <row r="47" spans="1:25" x14ac:dyDescent="0.2">
      <c r="A47" s="17" t="str">
        <f t="shared" si="26"/>
        <v>Bob</v>
      </c>
      <c r="B47" s="18" t="str">
        <f t="shared" si="26"/>
        <v>Langley</v>
      </c>
      <c r="C47" s="178" t="s">
        <v>7</v>
      </c>
      <c r="D47" s="7">
        <f t="shared" si="27"/>
        <v>6</v>
      </c>
      <c r="E47" s="7">
        <f t="shared" si="27"/>
        <v>4</v>
      </c>
      <c r="F47" s="7">
        <f t="shared" si="27"/>
        <v>5</v>
      </c>
      <c r="G47" s="7">
        <f t="shared" si="27"/>
        <v>3</v>
      </c>
      <c r="H47" s="7">
        <f t="shared" si="27"/>
        <v>1</v>
      </c>
      <c r="I47" s="7">
        <f t="shared" si="27"/>
        <v>3</v>
      </c>
      <c r="J47" s="7">
        <f t="shared" si="27"/>
        <v>3</v>
      </c>
      <c r="K47" s="7">
        <f t="shared" si="28"/>
        <v>3</v>
      </c>
      <c r="L47" s="7">
        <f t="shared" si="28"/>
        <v>5</v>
      </c>
      <c r="M47" s="12">
        <f t="shared" si="1"/>
        <v>33</v>
      </c>
      <c r="N47" s="7">
        <f t="shared" si="29"/>
        <v>4</v>
      </c>
      <c r="O47" s="7">
        <f t="shared" si="29"/>
        <v>3</v>
      </c>
      <c r="P47" s="7">
        <f t="shared" si="29"/>
        <v>2</v>
      </c>
      <c r="Q47" s="7">
        <f t="shared" si="29"/>
        <v>6</v>
      </c>
      <c r="R47" s="7">
        <f t="shared" si="29"/>
        <v>5</v>
      </c>
      <c r="S47" s="7">
        <f t="shared" si="29"/>
        <v>4</v>
      </c>
      <c r="T47" s="7">
        <f t="shared" si="29"/>
        <v>2</v>
      </c>
      <c r="U47" s="7">
        <f t="shared" si="30"/>
        <v>4</v>
      </c>
      <c r="V47" s="7">
        <f t="shared" si="29"/>
        <v>7</v>
      </c>
      <c r="W47" s="24">
        <f t="shared" si="12"/>
        <v>37</v>
      </c>
      <c r="X47" s="44">
        <f t="shared" si="15"/>
        <v>70</v>
      </c>
      <c r="Y47" s="1"/>
    </row>
    <row r="48" spans="1:25" x14ac:dyDescent="0.2">
      <c r="A48" s="17" t="str">
        <f t="shared" si="26"/>
        <v>Eric</v>
      </c>
      <c r="B48" s="18" t="str">
        <f t="shared" si="26"/>
        <v>Larson</v>
      </c>
      <c r="C48" s="178" t="s">
        <v>7</v>
      </c>
      <c r="D48" s="7">
        <f t="shared" si="27"/>
        <v>3</v>
      </c>
      <c r="E48" s="7">
        <f t="shared" si="27"/>
        <v>5</v>
      </c>
      <c r="F48" s="7">
        <f t="shared" si="27"/>
        <v>5</v>
      </c>
      <c r="G48" s="7">
        <f t="shared" si="27"/>
        <v>6</v>
      </c>
      <c r="H48" s="7">
        <f t="shared" si="27"/>
        <v>3</v>
      </c>
      <c r="I48" s="7">
        <f t="shared" si="27"/>
        <v>4</v>
      </c>
      <c r="J48" s="7">
        <f t="shared" si="27"/>
        <v>3</v>
      </c>
      <c r="K48" s="7">
        <f t="shared" si="28"/>
        <v>5</v>
      </c>
      <c r="L48" s="7">
        <f t="shared" si="28"/>
        <v>4</v>
      </c>
      <c r="M48" s="12">
        <f t="shared" si="1"/>
        <v>38</v>
      </c>
      <c r="N48" s="7">
        <f t="shared" si="29"/>
        <v>5</v>
      </c>
      <c r="O48" s="7">
        <f t="shared" si="29"/>
        <v>4</v>
      </c>
      <c r="P48" s="7">
        <f t="shared" si="29"/>
        <v>3</v>
      </c>
      <c r="Q48" s="7">
        <f t="shared" si="29"/>
        <v>3</v>
      </c>
      <c r="R48" s="7">
        <f t="shared" si="29"/>
        <v>4</v>
      </c>
      <c r="S48" s="7">
        <f t="shared" si="29"/>
        <v>3</v>
      </c>
      <c r="T48" s="7">
        <f t="shared" si="29"/>
        <v>1</v>
      </c>
      <c r="U48" s="7">
        <f t="shared" si="30"/>
        <v>4</v>
      </c>
      <c r="V48" s="7">
        <f t="shared" si="29"/>
        <v>3</v>
      </c>
      <c r="W48" s="24">
        <f t="shared" si="12"/>
        <v>30</v>
      </c>
      <c r="X48" s="44">
        <f t="shared" si="15"/>
        <v>68</v>
      </c>
      <c r="Y48" s="1"/>
    </row>
    <row r="49" spans="1:25" x14ac:dyDescent="0.2">
      <c r="A49" s="17" t="str">
        <f t="shared" si="26"/>
        <v xml:space="preserve">Rick </v>
      </c>
      <c r="B49" s="18" t="str">
        <f t="shared" si="26"/>
        <v>McFarland</v>
      </c>
      <c r="C49" s="178" t="s">
        <v>7</v>
      </c>
      <c r="D49" s="7">
        <f t="shared" si="27"/>
        <v>4</v>
      </c>
      <c r="E49" s="7">
        <f t="shared" si="27"/>
        <v>4</v>
      </c>
      <c r="F49" s="7">
        <f t="shared" si="27"/>
        <v>4</v>
      </c>
      <c r="G49" s="7">
        <f t="shared" si="27"/>
        <v>3</v>
      </c>
      <c r="H49" s="7">
        <f t="shared" si="27"/>
        <v>3</v>
      </c>
      <c r="I49" s="7">
        <f t="shared" si="27"/>
        <v>3</v>
      </c>
      <c r="J49" s="7">
        <f t="shared" si="27"/>
        <v>2</v>
      </c>
      <c r="K49" s="7">
        <f t="shared" si="28"/>
        <v>4</v>
      </c>
      <c r="L49" s="7">
        <f t="shared" si="28"/>
        <v>4</v>
      </c>
      <c r="M49" s="12">
        <f t="shared" si="1"/>
        <v>31</v>
      </c>
      <c r="N49" s="7">
        <f t="shared" si="29"/>
        <v>3</v>
      </c>
      <c r="O49" s="7">
        <f t="shared" si="29"/>
        <v>4</v>
      </c>
      <c r="P49" s="7">
        <f t="shared" si="29"/>
        <v>4</v>
      </c>
      <c r="Q49" s="7">
        <f t="shared" si="29"/>
        <v>3</v>
      </c>
      <c r="R49" s="7">
        <f t="shared" si="29"/>
        <v>4</v>
      </c>
      <c r="S49" s="7">
        <f t="shared" si="29"/>
        <v>4</v>
      </c>
      <c r="T49" s="7">
        <f t="shared" si="29"/>
        <v>3</v>
      </c>
      <c r="U49" s="7">
        <f t="shared" si="30"/>
        <v>4</v>
      </c>
      <c r="V49" s="7">
        <f t="shared" si="29"/>
        <v>4</v>
      </c>
      <c r="W49" s="24">
        <f t="shared" si="12"/>
        <v>33</v>
      </c>
      <c r="X49" s="44">
        <f t="shared" si="15"/>
        <v>64</v>
      </c>
      <c r="Y49" s="1"/>
    </row>
    <row r="50" spans="1:25" x14ac:dyDescent="0.2">
      <c r="A50" s="17" t="str">
        <f t="shared" si="26"/>
        <v>Jimmy</v>
      </c>
      <c r="B50" s="18" t="str">
        <f t="shared" si="26"/>
        <v>McKinzie</v>
      </c>
      <c r="C50" s="178" t="s">
        <v>7</v>
      </c>
      <c r="D50" s="7">
        <f t="shared" si="27"/>
        <v>4</v>
      </c>
      <c r="E50" s="7">
        <f t="shared" si="27"/>
        <v>4</v>
      </c>
      <c r="F50" s="7">
        <f t="shared" si="27"/>
        <v>5</v>
      </c>
      <c r="G50" s="7">
        <f t="shared" si="27"/>
        <v>4</v>
      </c>
      <c r="H50" s="7">
        <f t="shared" si="27"/>
        <v>5</v>
      </c>
      <c r="I50" s="7">
        <f t="shared" si="27"/>
        <v>4</v>
      </c>
      <c r="J50" s="7">
        <f t="shared" si="27"/>
        <v>5</v>
      </c>
      <c r="K50" s="7">
        <f t="shared" si="28"/>
        <v>3</v>
      </c>
      <c r="L50" s="7">
        <f t="shared" si="28"/>
        <v>6</v>
      </c>
      <c r="M50" s="12">
        <f t="shared" si="1"/>
        <v>40</v>
      </c>
      <c r="N50" s="7">
        <f t="shared" si="29"/>
        <v>4</v>
      </c>
      <c r="O50" s="7">
        <f t="shared" si="29"/>
        <v>7</v>
      </c>
      <c r="P50" s="7">
        <f t="shared" si="29"/>
        <v>4</v>
      </c>
      <c r="Q50" s="7">
        <f t="shared" si="29"/>
        <v>3</v>
      </c>
      <c r="R50" s="7">
        <f t="shared" si="29"/>
        <v>4</v>
      </c>
      <c r="S50" s="7">
        <f t="shared" si="29"/>
        <v>6</v>
      </c>
      <c r="T50" s="7">
        <f t="shared" si="29"/>
        <v>4</v>
      </c>
      <c r="U50" s="7">
        <f t="shared" si="30"/>
        <v>5</v>
      </c>
      <c r="V50" s="7">
        <f t="shared" si="29"/>
        <v>4</v>
      </c>
      <c r="W50" s="24">
        <f t="shared" si="12"/>
        <v>41</v>
      </c>
      <c r="X50" s="44">
        <f t="shared" si="15"/>
        <v>81</v>
      </c>
      <c r="Y50" s="1"/>
    </row>
    <row r="51" spans="1:25" x14ac:dyDescent="0.2">
      <c r="A51" s="17" t="str">
        <f t="shared" si="26"/>
        <v>Dan</v>
      </c>
      <c r="B51" s="18" t="str">
        <f t="shared" si="26"/>
        <v>Needham</v>
      </c>
      <c r="C51" s="178" t="s">
        <v>7</v>
      </c>
      <c r="D51" s="7">
        <f t="shared" si="27"/>
        <v>5</v>
      </c>
      <c r="E51" s="7">
        <f t="shared" si="27"/>
        <v>5</v>
      </c>
      <c r="F51" s="7">
        <f t="shared" si="27"/>
        <v>6</v>
      </c>
      <c r="G51" s="7">
        <f t="shared" si="27"/>
        <v>2</v>
      </c>
      <c r="H51" s="7">
        <f t="shared" si="27"/>
        <v>4</v>
      </c>
      <c r="I51" s="7">
        <f t="shared" si="27"/>
        <v>3</v>
      </c>
      <c r="J51" s="7">
        <f t="shared" si="27"/>
        <v>3</v>
      </c>
      <c r="K51" s="7">
        <f t="shared" si="27"/>
        <v>4</v>
      </c>
      <c r="L51" s="7">
        <f t="shared" si="27"/>
        <v>6</v>
      </c>
      <c r="M51" s="12">
        <f t="shared" si="1"/>
        <v>38</v>
      </c>
      <c r="N51" s="7">
        <f t="shared" si="29"/>
        <v>3</v>
      </c>
      <c r="O51" s="7">
        <f t="shared" si="29"/>
        <v>6</v>
      </c>
      <c r="P51" s="7">
        <f t="shared" si="29"/>
        <v>4</v>
      </c>
      <c r="Q51" s="7">
        <f t="shared" si="29"/>
        <v>3</v>
      </c>
      <c r="R51" s="7">
        <f t="shared" si="29"/>
        <v>3</v>
      </c>
      <c r="S51" s="7">
        <f t="shared" si="29"/>
        <v>4</v>
      </c>
      <c r="T51" s="7">
        <f t="shared" si="29"/>
        <v>2</v>
      </c>
      <c r="U51" s="7">
        <f t="shared" si="29"/>
        <v>4</v>
      </c>
      <c r="V51" s="7">
        <f t="shared" si="29"/>
        <v>4</v>
      </c>
      <c r="W51" s="24">
        <f t="shared" si="12"/>
        <v>33</v>
      </c>
      <c r="X51" s="44">
        <f t="shared" si="15"/>
        <v>71</v>
      </c>
      <c r="Y51" s="1"/>
    </row>
    <row r="52" spans="1:25" x14ac:dyDescent="0.2">
      <c r="A52" s="17" t="str">
        <f t="shared" ref="A52:B59" si="31">A25</f>
        <v>Mark</v>
      </c>
      <c r="B52" s="18" t="str">
        <f t="shared" si="31"/>
        <v>Parsley</v>
      </c>
      <c r="C52" s="178" t="s">
        <v>7</v>
      </c>
      <c r="D52" s="7">
        <f t="shared" si="27"/>
        <v>5</v>
      </c>
      <c r="E52" s="7">
        <f t="shared" si="27"/>
        <v>3</v>
      </c>
      <c r="F52" s="7">
        <f t="shared" si="27"/>
        <v>3</v>
      </c>
      <c r="G52" s="7">
        <f t="shared" si="27"/>
        <v>4</v>
      </c>
      <c r="H52" s="7">
        <f t="shared" si="27"/>
        <v>4</v>
      </c>
      <c r="I52" s="7">
        <f t="shared" si="27"/>
        <v>3</v>
      </c>
      <c r="J52" s="7">
        <f t="shared" si="27"/>
        <v>5</v>
      </c>
      <c r="K52" s="7">
        <f t="shared" si="27"/>
        <v>4</v>
      </c>
      <c r="L52" s="7">
        <f t="shared" si="27"/>
        <v>5</v>
      </c>
      <c r="M52" s="12">
        <f t="shared" si="1"/>
        <v>36</v>
      </c>
      <c r="N52" s="7">
        <f t="shared" ref="N52:V52" si="32">IF($C25-N$3&gt;35,N25-3,IF($C25-N$3&gt;17,N25-2,IF($C25-N$3&lt;0,N25,N25-1)))</f>
        <v>2</v>
      </c>
      <c r="O52" s="7">
        <f t="shared" si="32"/>
        <v>4</v>
      </c>
      <c r="P52" s="7">
        <f t="shared" si="32"/>
        <v>3</v>
      </c>
      <c r="Q52" s="7">
        <f t="shared" si="32"/>
        <v>3</v>
      </c>
      <c r="R52" s="7">
        <f t="shared" si="32"/>
        <v>3</v>
      </c>
      <c r="S52" s="7">
        <f t="shared" si="32"/>
        <v>4</v>
      </c>
      <c r="T52" s="7">
        <f t="shared" si="32"/>
        <v>3</v>
      </c>
      <c r="U52" s="7">
        <f t="shared" si="32"/>
        <v>5</v>
      </c>
      <c r="V52" s="7">
        <f t="shared" si="32"/>
        <v>4</v>
      </c>
      <c r="W52" s="24">
        <f t="shared" si="12"/>
        <v>31</v>
      </c>
      <c r="X52" s="44">
        <f t="shared" si="15"/>
        <v>67</v>
      </c>
      <c r="Y52" s="1"/>
    </row>
    <row r="53" spans="1:25" x14ac:dyDescent="0.2">
      <c r="A53" s="17" t="str">
        <f t="shared" si="31"/>
        <v>Bob</v>
      </c>
      <c r="B53" s="18" t="str">
        <f t="shared" si="31"/>
        <v>Rhinehart</v>
      </c>
      <c r="C53" s="178" t="s">
        <v>7</v>
      </c>
      <c r="D53" s="7">
        <f t="shared" si="27"/>
        <v>4</v>
      </c>
      <c r="E53" s="7">
        <f t="shared" si="27"/>
        <v>3</v>
      </c>
      <c r="F53" s="7">
        <f t="shared" si="27"/>
        <v>3</v>
      </c>
      <c r="G53" s="7">
        <f t="shared" si="27"/>
        <v>5</v>
      </c>
      <c r="H53" s="7">
        <f t="shared" si="27"/>
        <v>5</v>
      </c>
      <c r="I53" s="7">
        <f t="shared" si="27"/>
        <v>4</v>
      </c>
      <c r="J53" s="7">
        <f t="shared" si="27"/>
        <v>4</v>
      </c>
      <c r="K53" s="7">
        <f t="shared" si="27"/>
        <v>6</v>
      </c>
      <c r="L53" s="7">
        <f t="shared" si="27"/>
        <v>4</v>
      </c>
      <c r="M53" s="12">
        <f t="shared" si="1"/>
        <v>38</v>
      </c>
      <c r="N53" s="7">
        <f t="shared" ref="N53:V53" si="33">IF($C26-N$3&gt;35,N26-3,IF($C26-N$3&gt;17,N26-2,IF($C26-N$3&lt;0,N26,N26-1)))</f>
        <v>4</v>
      </c>
      <c r="O53" s="7">
        <f t="shared" si="33"/>
        <v>5</v>
      </c>
      <c r="P53" s="7">
        <f t="shared" si="33"/>
        <v>4</v>
      </c>
      <c r="Q53" s="7">
        <f t="shared" si="33"/>
        <v>4</v>
      </c>
      <c r="R53" s="7">
        <f t="shared" si="33"/>
        <v>4</v>
      </c>
      <c r="S53" s="7">
        <f t="shared" si="33"/>
        <v>4</v>
      </c>
      <c r="T53" s="7">
        <f t="shared" si="33"/>
        <v>5</v>
      </c>
      <c r="U53" s="7">
        <f t="shared" si="33"/>
        <v>6</v>
      </c>
      <c r="V53" s="7">
        <f t="shared" si="33"/>
        <v>5</v>
      </c>
      <c r="W53" s="24">
        <f t="shared" si="12"/>
        <v>41</v>
      </c>
      <c r="X53" s="44">
        <f t="shared" si="15"/>
        <v>79</v>
      </c>
      <c r="Y53" s="1"/>
    </row>
    <row r="54" spans="1:25" x14ac:dyDescent="0.2">
      <c r="A54" s="17" t="str">
        <f t="shared" si="31"/>
        <v>Dave</v>
      </c>
      <c r="B54" s="18" t="str">
        <f t="shared" si="31"/>
        <v>Rosas</v>
      </c>
      <c r="C54" s="178" t="s">
        <v>7</v>
      </c>
      <c r="D54" s="7">
        <f t="shared" ref="D54:L54" si="34">IF($C27-D$3&gt;35,D27-3,IF($C27-D$3&gt;17,D27-2,IF($C27-D$3&lt;0,D27,D27-1)))</f>
        <v>6</v>
      </c>
      <c r="E54" s="7">
        <f t="shared" si="34"/>
        <v>5</v>
      </c>
      <c r="F54" s="7">
        <f t="shared" si="34"/>
        <v>4</v>
      </c>
      <c r="G54" s="7">
        <f t="shared" si="34"/>
        <v>3</v>
      </c>
      <c r="H54" s="7">
        <f t="shared" si="34"/>
        <v>2</v>
      </c>
      <c r="I54" s="7">
        <f t="shared" si="34"/>
        <v>4</v>
      </c>
      <c r="J54" s="7">
        <f t="shared" si="34"/>
        <v>5</v>
      </c>
      <c r="K54" s="7">
        <f t="shared" si="34"/>
        <v>2</v>
      </c>
      <c r="L54" s="7">
        <f t="shared" si="34"/>
        <v>3</v>
      </c>
      <c r="M54" s="12">
        <f t="shared" si="1"/>
        <v>34</v>
      </c>
      <c r="N54" s="7">
        <f t="shared" ref="N54:V54" si="35">IF($C27-N$3&gt;35,N27-3,IF($C27-N$3&gt;17,N27-2,IF($C27-N$3&lt;0,N27,N27-1)))</f>
        <v>6</v>
      </c>
      <c r="O54" s="7">
        <f t="shared" si="35"/>
        <v>5</v>
      </c>
      <c r="P54" s="7">
        <f t="shared" si="35"/>
        <v>5</v>
      </c>
      <c r="Q54" s="7">
        <f t="shared" si="35"/>
        <v>2</v>
      </c>
      <c r="R54" s="7">
        <f t="shared" si="35"/>
        <v>6</v>
      </c>
      <c r="S54" s="7">
        <f t="shared" si="35"/>
        <v>3</v>
      </c>
      <c r="T54" s="7">
        <f t="shared" si="35"/>
        <v>4</v>
      </c>
      <c r="U54" s="7">
        <f t="shared" si="35"/>
        <v>4</v>
      </c>
      <c r="V54" s="7">
        <f t="shared" si="35"/>
        <v>5</v>
      </c>
      <c r="W54" s="24">
        <f t="shared" si="12"/>
        <v>40</v>
      </c>
      <c r="X54" s="44">
        <f t="shared" si="15"/>
        <v>74</v>
      </c>
      <c r="Y54" s="1"/>
    </row>
    <row r="55" spans="1:25" x14ac:dyDescent="0.2">
      <c r="A55" s="17" t="str">
        <f t="shared" si="31"/>
        <v>Stewart</v>
      </c>
      <c r="B55" s="18" t="str">
        <f t="shared" si="31"/>
        <v>Sampson</v>
      </c>
      <c r="C55" s="178" t="s">
        <v>7</v>
      </c>
      <c r="D55" s="7">
        <f t="shared" ref="D55:L55" si="36">IF($C28-D$3&gt;35,D28-3,IF($C28-D$3&gt;17,D28-2,IF($C28-D$3&lt;0,D28,D28-1)))</f>
        <v>7</v>
      </c>
      <c r="E55" s="7">
        <f t="shared" si="36"/>
        <v>4</v>
      </c>
      <c r="F55" s="7">
        <f t="shared" si="36"/>
        <v>4</v>
      </c>
      <c r="G55" s="7">
        <f t="shared" si="36"/>
        <v>6</v>
      </c>
      <c r="H55" s="7">
        <f t="shared" si="36"/>
        <v>4</v>
      </c>
      <c r="I55" s="7">
        <f t="shared" si="36"/>
        <v>2</v>
      </c>
      <c r="J55" s="7">
        <f t="shared" si="36"/>
        <v>4</v>
      </c>
      <c r="K55" s="7">
        <f t="shared" si="36"/>
        <v>3</v>
      </c>
      <c r="L55" s="7">
        <f t="shared" si="36"/>
        <v>5</v>
      </c>
      <c r="M55" s="12">
        <f t="shared" si="1"/>
        <v>39</v>
      </c>
      <c r="N55" s="7">
        <f t="shared" ref="N55:V55" si="37">IF($C28-N$3&gt;35,N28-3,IF($C28-N$3&gt;17,N28-2,IF($C28-N$3&lt;0,N28,N28-1)))</f>
        <v>2</v>
      </c>
      <c r="O55" s="7">
        <f t="shared" si="37"/>
        <v>3</v>
      </c>
      <c r="P55" s="7">
        <f t="shared" si="37"/>
        <v>2</v>
      </c>
      <c r="Q55" s="7">
        <f t="shared" si="37"/>
        <v>4</v>
      </c>
      <c r="R55" s="7">
        <f t="shared" si="37"/>
        <v>4</v>
      </c>
      <c r="S55" s="7">
        <f t="shared" si="37"/>
        <v>4</v>
      </c>
      <c r="T55" s="7">
        <f t="shared" si="37"/>
        <v>3</v>
      </c>
      <c r="U55" s="7">
        <f t="shared" si="37"/>
        <v>4</v>
      </c>
      <c r="V55" s="7">
        <f t="shared" si="37"/>
        <v>7</v>
      </c>
      <c r="W55" s="24">
        <f t="shared" si="12"/>
        <v>33</v>
      </c>
      <c r="X55" s="44">
        <f t="shared" si="15"/>
        <v>72</v>
      </c>
      <c r="Y55" s="1"/>
    </row>
    <row r="56" spans="1:25" x14ac:dyDescent="0.2">
      <c r="A56" s="17" t="str">
        <f t="shared" si="31"/>
        <v>Kirk</v>
      </c>
      <c r="B56" s="18" t="str">
        <f t="shared" si="31"/>
        <v>Smart</v>
      </c>
      <c r="C56" s="178" t="s">
        <v>7</v>
      </c>
      <c r="D56" s="7">
        <f t="shared" ref="D56:L56" si="38">IF($C29-D$3&gt;35,D29-3,IF($C29-D$3&gt;17,D29-2,IF($C29-D$3&lt;0,D29,D29-1)))</f>
        <v>3</v>
      </c>
      <c r="E56" s="7">
        <f t="shared" si="38"/>
        <v>3</v>
      </c>
      <c r="F56" s="7">
        <f t="shared" si="38"/>
        <v>6</v>
      </c>
      <c r="G56" s="7">
        <f t="shared" si="38"/>
        <v>4</v>
      </c>
      <c r="H56" s="7">
        <f t="shared" si="38"/>
        <v>5</v>
      </c>
      <c r="I56" s="7">
        <f t="shared" si="38"/>
        <v>3</v>
      </c>
      <c r="J56" s="7">
        <f t="shared" si="38"/>
        <v>2</v>
      </c>
      <c r="K56" s="7">
        <f t="shared" si="38"/>
        <v>5</v>
      </c>
      <c r="L56" s="7">
        <f t="shared" si="38"/>
        <v>3</v>
      </c>
      <c r="M56" s="12">
        <f t="shared" si="1"/>
        <v>34</v>
      </c>
      <c r="N56" s="7">
        <f t="shared" ref="N56:V56" si="39">IF($C29-N$3&gt;35,N29-3,IF($C29-N$3&gt;17,N29-2,IF($C29-N$3&lt;0,N29,N29-1)))</f>
        <v>2</v>
      </c>
      <c r="O56" s="7">
        <f t="shared" si="39"/>
        <v>4</v>
      </c>
      <c r="P56" s="7">
        <f t="shared" si="39"/>
        <v>2</v>
      </c>
      <c r="Q56" s="7">
        <f t="shared" si="39"/>
        <v>4</v>
      </c>
      <c r="R56" s="7">
        <f t="shared" si="39"/>
        <v>5</v>
      </c>
      <c r="S56" s="7">
        <f t="shared" si="39"/>
        <v>4</v>
      </c>
      <c r="T56" s="7">
        <f t="shared" si="39"/>
        <v>5</v>
      </c>
      <c r="U56" s="7">
        <f t="shared" si="39"/>
        <v>4</v>
      </c>
      <c r="V56" s="7">
        <f t="shared" si="39"/>
        <v>6</v>
      </c>
      <c r="W56" s="24">
        <f t="shared" si="12"/>
        <v>36</v>
      </c>
      <c r="X56" s="44">
        <f t="shared" si="15"/>
        <v>70</v>
      </c>
      <c r="Y56" s="1"/>
    </row>
    <row r="57" spans="1:25" x14ac:dyDescent="0.2">
      <c r="A57" s="17" t="str">
        <f t="shared" si="31"/>
        <v>Lny</v>
      </c>
      <c r="B57" s="18" t="str">
        <f t="shared" si="31"/>
        <v>Smith</v>
      </c>
      <c r="C57" s="178" t="s">
        <v>7</v>
      </c>
      <c r="D57" s="7">
        <f t="shared" ref="D57:L57" si="40">IF($C30-D$3&gt;35,D30-3,IF($C30-D$3&gt;17,D30-2,IF($C30-D$3&lt;0,D30,D30-1)))</f>
        <v>3</v>
      </c>
      <c r="E57" s="7">
        <f t="shared" si="40"/>
        <v>4</v>
      </c>
      <c r="F57" s="7">
        <f t="shared" si="40"/>
        <v>3</v>
      </c>
      <c r="G57" s="7">
        <f t="shared" si="40"/>
        <v>5</v>
      </c>
      <c r="H57" s="7">
        <f t="shared" si="40"/>
        <v>2</v>
      </c>
      <c r="I57" s="7">
        <f t="shared" si="40"/>
        <v>3</v>
      </c>
      <c r="J57" s="7">
        <f t="shared" si="40"/>
        <v>6</v>
      </c>
      <c r="K57" s="7">
        <f t="shared" si="40"/>
        <v>4</v>
      </c>
      <c r="L57" s="7">
        <f t="shared" si="40"/>
        <v>6</v>
      </c>
      <c r="M57" s="12">
        <f>SUM(D57:L57)</f>
        <v>36</v>
      </c>
      <c r="N57" s="7">
        <f t="shared" ref="N57:V57" si="41">IF($C30-N$3&gt;35,N30-3,IF($C30-N$3&gt;17,N30-2,IF($C30-N$3&lt;0,N30,N30-1)))</f>
        <v>3</v>
      </c>
      <c r="O57" s="7">
        <f t="shared" si="41"/>
        <v>3</v>
      </c>
      <c r="P57" s="7">
        <f t="shared" si="41"/>
        <v>4</v>
      </c>
      <c r="Q57" s="7">
        <f t="shared" si="41"/>
        <v>3</v>
      </c>
      <c r="R57" s="7">
        <f t="shared" si="41"/>
        <v>4</v>
      </c>
      <c r="S57" s="7">
        <f t="shared" si="41"/>
        <v>5</v>
      </c>
      <c r="T57" s="7">
        <f t="shared" si="41"/>
        <v>5</v>
      </c>
      <c r="U57" s="7">
        <f t="shared" si="41"/>
        <v>2</v>
      </c>
      <c r="V57" s="7">
        <f t="shared" si="41"/>
        <v>4</v>
      </c>
      <c r="W57" s="24">
        <f>SUM(N57:V57)</f>
        <v>33</v>
      </c>
      <c r="X57" s="44">
        <f>W57+M57</f>
        <v>69</v>
      </c>
      <c r="Y57" s="1"/>
    </row>
    <row r="58" spans="1:25" x14ac:dyDescent="0.2">
      <c r="A58" s="17" t="str">
        <f t="shared" si="31"/>
        <v xml:space="preserve">Paul </v>
      </c>
      <c r="B58" s="18" t="str">
        <f t="shared" si="31"/>
        <v>Valvo</v>
      </c>
      <c r="C58" s="178" t="s">
        <v>7</v>
      </c>
      <c r="D58" s="7">
        <f t="shared" ref="D58:L58" si="42">IF($C31-D$3&gt;35,D31-3,IF($C31-D$3&gt;17,D31-2,IF($C31-D$3&lt;0,D31,D31-1)))</f>
        <v>5</v>
      </c>
      <c r="E58" s="7">
        <f t="shared" si="42"/>
        <v>5</v>
      </c>
      <c r="F58" s="7">
        <f t="shared" si="42"/>
        <v>4</v>
      </c>
      <c r="G58" s="7">
        <f t="shared" si="42"/>
        <v>3</v>
      </c>
      <c r="H58" s="7">
        <f t="shared" si="42"/>
        <v>4</v>
      </c>
      <c r="I58" s="7">
        <f t="shared" si="42"/>
        <v>4</v>
      </c>
      <c r="J58" s="7">
        <f t="shared" si="42"/>
        <v>5</v>
      </c>
      <c r="K58" s="7">
        <f t="shared" si="42"/>
        <v>2</v>
      </c>
      <c r="L58" s="7">
        <f t="shared" si="42"/>
        <v>6</v>
      </c>
      <c r="M58" s="12">
        <f>SUM(D58:L58)</f>
        <v>38</v>
      </c>
      <c r="N58" s="7">
        <f t="shared" ref="N58:V58" si="43">IF($C31-N$3&gt;35,N31-3,IF($C31-N$3&gt;17,N31-2,IF($C31-N$3&lt;0,N31,N31-1)))</f>
        <v>5</v>
      </c>
      <c r="O58" s="7">
        <f t="shared" si="43"/>
        <v>2</v>
      </c>
      <c r="P58" s="7">
        <f t="shared" si="43"/>
        <v>4</v>
      </c>
      <c r="Q58" s="7">
        <f t="shared" si="43"/>
        <v>6</v>
      </c>
      <c r="R58" s="7">
        <f t="shared" si="43"/>
        <v>6</v>
      </c>
      <c r="S58" s="7">
        <f t="shared" si="43"/>
        <v>3</v>
      </c>
      <c r="T58" s="7">
        <f t="shared" si="43"/>
        <v>3</v>
      </c>
      <c r="U58" s="7">
        <f t="shared" si="43"/>
        <v>5</v>
      </c>
      <c r="V58" s="7">
        <f t="shared" si="43"/>
        <v>8</v>
      </c>
      <c r="W58" s="24">
        <f>SUM(N58:V58)</f>
        <v>42</v>
      </c>
      <c r="X58" s="44">
        <f>W58+M58</f>
        <v>80</v>
      </c>
      <c r="Y58" s="1"/>
    </row>
    <row r="59" spans="1:25" x14ac:dyDescent="0.2">
      <c r="A59" s="19" t="str">
        <f t="shared" si="31"/>
        <v>Randy</v>
      </c>
      <c r="B59" s="21" t="str">
        <f t="shared" si="31"/>
        <v>Wheatley</v>
      </c>
      <c r="C59" s="179" t="s">
        <v>7</v>
      </c>
      <c r="D59" s="20">
        <f t="shared" ref="D59:L59" si="44">IF($C32-D$3&gt;35,D32-3,IF($C32-D$3&gt;17,D32-2,IF($C32-D$3&lt;0,D32,D32-1)))</f>
        <v>4</v>
      </c>
      <c r="E59" s="20">
        <f t="shared" si="44"/>
        <v>5</v>
      </c>
      <c r="F59" s="20">
        <f t="shared" si="44"/>
        <v>4</v>
      </c>
      <c r="G59" s="20">
        <f t="shared" si="44"/>
        <v>3</v>
      </c>
      <c r="H59" s="20">
        <f t="shared" si="44"/>
        <v>3</v>
      </c>
      <c r="I59" s="20">
        <f t="shared" si="44"/>
        <v>3</v>
      </c>
      <c r="J59" s="20">
        <f t="shared" si="44"/>
        <v>4</v>
      </c>
      <c r="K59" s="20">
        <f t="shared" si="44"/>
        <v>2</v>
      </c>
      <c r="L59" s="20">
        <f t="shared" si="44"/>
        <v>8</v>
      </c>
      <c r="M59" s="113">
        <f>SUM(D59:L59)</f>
        <v>36</v>
      </c>
      <c r="N59" s="20">
        <f t="shared" ref="N59:V59" si="45">IF($C32-N$3&gt;35,N32-3,IF($C32-N$3&gt;17,N32-2,IF($C32-N$3&lt;0,N32,N32-1)))</f>
        <v>3</v>
      </c>
      <c r="O59" s="20">
        <f t="shared" si="45"/>
        <v>5</v>
      </c>
      <c r="P59" s="20">
        <f t="shared" si="45"/>
        <v>4</v>
      </c>
      <c r="Q59" s="20">
        <f t="shared" si="45"/>
        <v>5</v>
      </c>
      <c r="R59" s="20">
        <f t="shared" si="45"/>
        <v>4</v>
      </c>
      <c r="S59" s="20">
        <f t="shared" si="45"/>
        <v>2</v>
      </c>
      <c r="T59" s="20">
        <f t="shared" si="45"/>
        <v>6</v>
      </c>
      <c r="U59" s="20">
        <f t="shared" si="45"/>
        <v>5</v>
      </c>
      <c r="V59" s="20">
        <f t="shared" si="45"/>
        <v>5</v>
      </c>
      <c r="W59" s="114">
        <f>SUM(N59:V59)</f>
        <v>39</v>
      </c>
      <c r="X59" s="117">
        <f>W59+M59</f>
        <v>75</v>
      </c>
      <c r="Y59" s="1"/>
    </row>
    <row r="60" spans="1:25" ht="13.5" thickBot="1" x14ac:dyDescent="0.25">
      <c r="A60" s="1"/>
      <c r="B60" s="1"/>
      <c r="C60" s="2" t="s">
        <v>51</v>
      </c>
      <c r="D60" s="8"/>
      <c r="E60" s="8"/>
      <c r="F60" s="8"/>
      <c r="G60" s="8"/>
      <c r="H60" s="8"/>
      <c r="I60" s="8"/>
      <c r="J60" s="8"/>
      <c r="K60" s="8"/>
      <c r="L60" s="8"/>
      <c r="M60" s="7" t="s">
        <v>19</v>
      </c>
      <c r="N60" s="8"/>
      <c r="O60" s="8" t="s">
        <v>41</v>
      </c>
      <c r="P60" s="242"/>
      <c r="Q60" s="8"/>
      <c r="R60" s="8"/>
      <c r="S60" s="8"/>
      <c r="T60" s="8"/>
      <c r="U60" s="8"/>
      <c r="V60" s="8"/>
      <c r="W60" s="3" t="s">
        <v>4</v>
      </c>
      <c r="X60" s="3"/>
      <c r="Y60" s="1"/>
    </row>
    <row r="61" spans="1:25" ht="14.25" thickTop="1" thickBot="1" x14ac:dyDescent="0.25">
      <c r="A61" s="71"/>
      <c r="B61" s="47"/>
      <c r="C61" s="72" t="s">
        <v>8</v>
      </c>
      <c r="D61" s="73" t="str">
        <f>IF(SMALL(D34:D59,1)=SMALL(D34:D59,2),"",CHOOSE(MATCH(SMALL(D34:D59,1),D34:D59,0),$B34,$B35,$B36,$B37,$B38,$B39,$B40,$B41,$B42,$B43,$B44,$B45,$B46,$B47,$B48,$B49,$B50,$B51,$B52,$B53,$B54,$B55,$B56,$B57,$B58,$B59))</f>
        <v/>
      </c>
      <c r="E61" s="73" t="str">
        <f t="shared" ref="E61:L61" si="46">IF(SMALL(E34:E59,1)=SMALL(E34:E59,2),"",CHOOSE(MATCH(SMALL(E34:E59,1),E34:E59,0),$B34,$B35,$B36,$B37,$B38,$B39,$B40,$B41,$B42,$B43,$B44,$B45,$B46,$B47,$B48,$B49,$B50,$B51,$B52,$B53,$B54,$B55,$B56,$B57,$B58,$B59))</f>
        <v/>
      </c>
      <c r="F61" s="73" t="str">
        <f t="shared" si="46"/>
        <v/>
      </c>
      <c r="G61" s="73" t="str">
        <f t="shared" si="46"/>
        <v/>
      </c>
      <c r="H61" s="73" t="str">
        <f t="shared" si="46"/>
        <v>Langley</v>
      </c>
      <c r="I61" s="73" t="str">
        <f t="shared" si="46"/>
        <v/>
      </c>
      <c r="J61" s="73" t="str">
        <f t="shared" si="46"/>
        <v/>
      </c>
      <c r="K61" s="73" t="str">
        <f t="shared" si="46"/>
        <v/>
      </c>
      <c r="L61" s="73" t="str">
        <f t="shared" si="46"/>
        <v/>
      </c>
      <c r="M61" s="73"/>
      <c r="N61" s="73" t="str">
        <f t="shared" ref="N61:V61" si="47">IF(SMALL(N34:N59,1)=SMALL(N34:N59,2),"",CHOOSE(MATCH(SMALL(N34:N59,1),N34:N59,0),$B34,$B35,$B36,$B37,$B38,$B39,$B40,$B41,$B42,$B43,$B44,$B45,$B46,$B47,$B48,$B49,$B50,$B51,$B52,$B53,$B54,$B55,$B56,$B57,$B58,$B59))</f>
        <v/>
      </c>
      <c r="O61" s="73" t="str">
        <f t="shared" si="47"/>
        <v/>
      </c>
      <c r="P61" s="73" t="str">
        <f t="shared" si="47"/>
        <v>Bayles</v>
      </c>
      <c r="Q61" s="73" t="str">
        <f t="shared" si="47"/>
        <v/>
      </c>
      <c r="R61" s="73" t="str">
        <f t="shared" si="47"/>
        <v/>
      </c>
      <c r="S61" s="73" t="str">
        <f t="shared" si="47"/>
        <v>Wheatley</v>
      </c>
      <c r="T61" s="73" t="str">
        <f t="shared" si="47"/>
        <v>Larson</v>
      </c>
      <c r="U61" s="73" t="str">
        <f t="shared" si="47"/>
        <v/>
      </c>
      <c r="V61" s="73" t="str">
        <f t="shared" si="47"/>
        <v>Baird</v>
      </c>
      <c r="W61" s="74"/>
      <c r="X61" s="75"/>
      <c r="Y61" s="5"/>
    </row>
    <row r="62" spans="1:25" ht="13.5" thickTop="1" x14ac:dyDescent="0.2">
      <c r="A62" s="50" t="s">
        <v>9</v>
      </c>
      <c r="B62" s="25"/>
      <c r="C62" s="78">
        <v>180</v>
      </c>
      <c r="D62" s="14">
        <v>1</v>
      </c>
      <c r="E62" s="14">
        <v>2</v>
      </c>
      <c r="F62" s="14">
        <v>3</v>
      </c>
      <c r="G62" s="14">
        <v>4</v>
      </c>
      <c r="H62" s="14">
        <v>5</v>
      </c>
      <c r="I62" s="14">
        <v>6</v>
      </c>
      <c r="J62" s="14">
        <v>7</v>
      </c>
      <c r="K62" s="14">
        <v>8</v>
      </c>
      <c r="L62" s="14">
        <v>9</v>
      </c>
      <c r="M62" s="28"/>
      <c r="N62" s="14">
        <v>10</v>
      </c>
      <c r="O62" s="14">
        <v>11</v>
      </c>
      <c r="P62" s="14">
        <v>12</v>
      </c>
      <c r="Q62" s="14">
        <v>13</v>
      </c>
      <c r="R62" s="14">
        <v>14</v>
      </c>
      <c r="S62" s="14">
        <v>15</v>
      </c>
      <c r="T62" s="14">
        <v>16</v>
      </c>
      <c r="U62" s="14">
        <v>17</v>
      </c>
      <c r="V62" s="14">
        <v>18</v>
      </c>
      <c r="W62" s="76"/>
      <c r="X62" s="28"/>
      <c r="Y62" s="5"/>
    </row>
    <row r="63" spans="1:25" ht="13.5" thickBot="1" x14ac:dyDescent="0.25">
      <c r="A63" s="51" t="s">
        <v>10</v>
      </c>
      <c r="B63" s="31"/>
      <c r="C63" s="79">
        <f>C62/(36-(COUNTBLANK($N61:$V61)+COUNTBLANK($D61:$L61)+COUNTBLANK($D60:$L60)+COUNTBLANK($N60:$V60)))</f>
        <v>30</v>
      </c>
      <c r="D63" s="25"/>
      <c r="E63" s="7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1"/>
    </row>
    <row r="64" spans="1:25" ht="14.25" thickTop="1" thickBot="1" x14ac:dyDescent="0.25">
      <c r="A64" s="1"/>
      <c r="B64" s="1"/>
      <c r="C64" s="4"/>
      <c r="D64" s="1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 t="s">
        <v>4</v>
      </c>
      <c r="U64" s="3"/>
      <c r="V64" s="3"/>
      <c r="W64" s="3"/>
      <c r="X64" s="3"/>
      <c r="Y64" s="1"/>
    </row>
    <row r="65" spans="1:25" ht="13.5" thickTop="1" x14ac:dyDescent="0.2">
      <c r="A65" s="49" t="s">
        <v>11</v>
      </c>
      <c r="B65" s="27"/>
      <c r="C65" s="27"/>
      <c r="D65" s="28"/>
      <c r="E65" s="28"/>
      <c r="F65" s="29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1"/>
      <c r="Y65" s="1"/>
    </row>
    <row r="66" spans="1:25" x14ac:dyDescent="0.2">
      <c r="A66" s="30" t="s">
        <v>12</v>
      </c>
      <c r="B66" s="8" t="s">
        <v>4</v>
      </c>
      <c r="C66" s="8" t="str">
        <f>CHOOSE(MATCH(SMALL(X$7:X$32,1),X$7:X$32,0),$B$7,$B$8,$B$9,$B$10,$B$11,$B$12,$B$13,$B$14,$B$15,$B$16,$B$17,$B$18,$B$19,$B$20,$B$21,$B$22,$B$23,$B$24,$B$25,$B$26,$B$27,$B$28,$B$29,$B$30,$B$31,$B$32)</f>
        <v>McFarland</v>
      </c>
      <c r="D66" s="8" t="str">
        <f>IF(SMALL(X$7:X$32,1)=SMALL(X$7:X$32,2),"Tie","")</f>
        <v/>
      </c>
      <c r="E66" s="8">
        <f>SMALL(X$7:X$32,1)</f>
        <v>77</v>
      </c>
      <c r="F66" s="140">
        <v>30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1"/>
      <c r="Y66" s="1"/>
    </row>
    <row r="67" spans="1:25" x14ac:dyDescent="0.2">
      <c r="A67" s="30" t="s">
        <v>13</v>
      </c>
      <c r="B67" s="8" t="s">
        <v>4</v>
      </c>
      <c r="C67" s="8" t="str">
        <f>CHOOSE(MATCH(SMALL(X$7:X$32,2),X$7:X$32,0),$B$7,$B$8,$B$9,$B$10,$B$11,$B$12,$B$13,$B$14,$B$15,$B$16,$B$17,$B$18,$B$19,$B$20,$B$21,$B$22,$B$23,$B$24,$B$25,$B$26,$B$27,$B$28,$B$29,$B$30,$B$31,$B$32)</f>
        <v>Parsley</v>
      </c>
      <c r="D67" s="8" t="str">
        <f>IF(SMALL(X$7:X$32,2)=SMALL(X$7:X$32,3),"Tie","")</f>
        <v/>
      </c>
      <c r="E67" s="8">
        <f>SMALL(X$7:X$32,2)</f>
        <v>78</v>
      </c>
      <c r="F67" s="140">
        <v>25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1"/>
      <c r="Y67" s="1"/>
    </row>
    <row r="68" spans="1:25" ht="13.5" thickBot="1" x14ac:dyDescent="0.25">
      <c r="A68" s="33" t="s">
        <v>14</v>
      </c>
      <c r="B68" s="34" t="s">
        <v>4</v>
      </c>
      <c r="C68" s="34" t="str">
        <f>CHOOSE(MATCH(SMALL(X$7:X$32,3),X$7:X$32,0),$B$7,$B$8,$B$9,$B$10,$B$11,$B$12,$B$13,$B$14,$B$15,$B$16,$B$17,$B$18,$B$19,$B$20,$B$21,$B$22,$B$23,$B$24,$B$25,$B$26,$B$27,$B$28,$B$29,$B$30,$B$31,$B$32)</f>
        <v>Carmack</v>
      </c>
      <c r="D68" s="34" t="str">
        <f>IF(SMALL(X$7:X$32,3)=SMALL(X$7:X$32,4),"Tie","")</f>
        <v/>
      </c>
      <c r="E68" s="34">
        <f>SMALL(X$7:X$32,3)</f>
        <v>81</v>
      </c>
      <c r="F68" s="4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1"/>
      <c r="Y68" s="1"/>
    </row>
    <row r="69" spans="1:25" ht="14.25" thickTop="1" thickBot="1" x14ac:dyDescent="0.25">
      <c r="A69" s="1"/>
      <c r="B69" s="1"/>
      <c r="C69" s="1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1"/>
      <c r="Y69" s="1"/>
    </row>
    <row r="70" spans="1:25" ht="13.5" thickTop="1" x14ac:dyDescent="0.2">
      <c r="A70" s="26" t="s">
        <v>15</v>
      </c>
      <c r="B70" s="27"/>
      <c r="C70" s="27"/>
      <c r="D70" s="28"/>
      <c r="E70" s="28"/>
      <c r="F70" s="29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1"/>
    </row>
    <row r="71" spans="1:25" x14ac:dyDescent="0.2">
      <c r="A71" s="30" t="s">
        <v>12</v>
      </c>
      <c r="B71" s="8" t="s">
        <v>4</v>
      </c>
      <c r="C71" s="8" t="str">
        <f>CHOOSE(MATCH(SMALL($X$34:$X$59,1),$X$34:$X$59,0),$B$34,$B$35,$B$36,$B$37,$B$38,$B$39,$B$40,$B$41,$B$42,$B$43,$B$44,$B$45,$B$46,$B$47,$B$48,$B$49,$B$50,$B$51,$B$52,$B$53,$B$54,$B$55,$B$56,$B$57,$B$58,$B$59)</f>
        <v>Baird</v>
      </c>
      <c r="D71" s="8" t="str">
        <f>IF(SMALL(X$34:X$59,1)=SMALL(X$34:X$59,2),"Tie","")</f>
        <v/>
      </c>
      <c r="E71" s="8">
        <f>SMALL($X$34:$X$59,1)</f>
        <v>62</v>
      </c>
      <c r="F71" s="54">
        <v>40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1"/>
    </row>
    <row r="72" spans="1:25" x14ac:dyDescent="0.2">
      <c r="A72" s="30" t="s">
        <v>13</v>
      </c>
      <c r="B72" s="8" t="s">
        <v>53</v>
      </c>
      <c r="C72" s="8" t="str">
        <f>CHOOSE(MATCH(SMALL($X$34:$X$59,2),$X$34:$X$59,0),$B$34,$B$35,$B$36,$B$37,$B$38,$B$39,$B$40,$B$41,$B$42,$B$43,$B$44,$B$45,$B$46,$B$47,$B$48,$B$49,$B$50,$B$51,$B$52,$B$53,$B$54,$B$55,$B$56,$B$57,$B$58,$B$59)</f>
        <v>McFarland</v>
      </c>
      <c r="D72" s="8" t="str">
        <f>IF(SMALL(X$34:X$59,1)=SMALL(X$34:X$59,2),"Tie","")</f>
        <v/>
      </c>
      <c r="E72" s="8">
        <f>SMALL(X$34:X$59,2)</f>
        <v>64</v>
      </c>
      <c r="F72" s="54">
        <v>30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1"/>
    </row>
    <row r="73" spans="1:25" ht="13.5" thickBot="1" x14ac:dyDescent="0.25">
      <c r="A73" s="33" t="s">
        <v>14</v>
      </c>
      <c r="B73" s="34" t="s">
        <v>66</v>
      </c>
      <c r="C73" s="34" t="str">
        <f>CHOOSE(MATCH(SMALL($X$34:$X$59,3),$X$34:$X$59,0),$B$34,$B$35,$B$36,$B$37,$B$38,$B$39,$B$40,$B$41,$B$42,$B$43,$B$44,$B$45,$B$46,$B$47,$B$48,$B$49,$B$50,$B$51,$B$52,$B$53,$B$54,$B$55,$B$56,$B$57,$B$58,$B$59)</f>
        <v>Carriere</v>
      </c>
      <c r="D73" s="34" t="str">
        <f>IF(SMALL(X$34:X$59,1)=SMALL(X$34:X$59,2),"Tie","")</f>
        <v/>
      </c>
      <c r="E73" s="34">
        <f>SMALL(X$34:X$59,3)</f>
        <v>65</v>
      </c>
      <c r="F73" s="55">
        <v>20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1"/>
    </row>
    <row r="74" spans="1:25" ht="14.25" thickTop="1" thickBot="1" x14ac:dyDescent="0.25">
      <c r="A74" s="1"/>
      <c r="B74" s="1"/>
      <c r="C74" s="1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1"/>
      <c r="Y74" s="1"/>
    </row>
    <row r="75" spans="1:25" ht="13.5" thickTop="1" x14ac:dyDescent="0.2">
      <c r="A75" s="46" t="s">
        <v>32</v>
      </c>
      <c r="B75" s="27"/>
      <c r="C75" s="27"/>
      <c r="D75" s="28"/>
      <c r="E75" s="28"/>
      <c r="F75" s="29"/>
    </row>
    <row r="76" spans="1:25" x14ac:dyDescent="0.2">
      <c r="A76" s="30" t="s">
        <v>113</v>
      </c>
      <c r="B76" s="25" t="s">
        <v>4</v>
      </c>
      <c r="C76" s="93" t="s">
        <v>16</v>
      </c>
      <c r="D76" s="7"/>
      <c r="E76" s="7"/>
      <c r="F76" s="54">
        <v>30</v>
      </c>
    </row>
    <row r="77" spans="1:25" x14ac:dyDescent="0.2">
      <c r="A77" s="30" t="s">
        <v>73</v>
      </c>
      <c r="B77" s="25" t="s">
        <v>4</v>
      </c>
      <c r="C77" s="93" t="s">
        <v>104</v>
      </c>
      <c r="D77" s="7"/>
      <c r="E77" s="7"/>
      <c r="F77" s="54">
        <v>30</v>
      </c>
    </row>
    <row r="78" spans="1:25" x14ac:dyDescent="0.2">
      <c r="A78" s="30" t="s">
        <v>70</v>
      </c>
      <c r="B78" s="25" t="s">
        <v>4</v>
      </c>
      <c r="C78" s="93" t="s">
        <v>17</v>
      </c>
      <c r="D78" s="7"/>
      <c r="E78" s="7"/>
      <c r="F78" s="54">
        <v>30</v>
      </c>
    </row>
    <row r="79" spans="1:25" ht="13.5" thickBot="1" x14ac:dyDescent="0.25">
      <c r="A79" s="33" t="s">
        <v>114</v>
      </c>
      <c r="B79" s="31" t="s">
        <v>4</v>
      </c>
      <c r="C79" s="94" t="s">
        <v>66</v>
      </c>
      <c r="D79" s="32"/>
      <c r="E79" s="32"/>
      <c r="F79" s="55">
        <v>30</v>
      </c>
    </row>
    <row r="80" spans="1:25" ht="14.25" thickTop="1" thickBot="1" x14ac:dyDescent="0.25">
      <c r="A80" s="1"/>
      <c r="B80" s="1"/>
      <c r="C80" s="95"/>
      <c r="D80" s="3"/>
      <c r="E80" s="3"/>
      <c r="F80" s="3"/>
    </row>
    <row r="81" spans="1:6" ht="14.25" thickTop="1" thickBot="1" x14ac:dyDescent="0.25">
      <c r="A81" s="52" t="s">
        <v>33</v>
      </c>
      <c r="B81" s="47" t="s">
        <v>4</v>
      </c>
      <c r="C81" s="96" t="s">
        <v>104</v>
      </c>
      <c r="D81" s="48"/>
      <c r="E81" s="48"/>
      <c r="F81" s="53">
        <v>15</v>
      </c>
    </row>
    <row r="82" spans="1:6" ht="13.5" thickTop="1" x14ac:dyDescent="0.2">
      <c r="A82" s="1"/>
      <c r="B82" s="1"/>
      <c r="C82" s="1"/>
      <c r="D82" s="3"/>
      <c r="E82" s="3"/>
      <c r="F82" s="3"/>
    </row>
    <row r="83" spans="1:6" x14ac:dyDescent="0.2">
      <c r="A83" s="1"/>
      <c r="B83" s="1"/>
      <c r="C83" s="1"/>
      <c r="D83" s="3"/>
      <c r="E83" s="3"/>
      <c r="F83" s="3"/>
    </row>
    <row r="84" spans="1:6" x14ac:dyDescent="0.2">
      <c r="A84" s="1" t="s">
        <v>35</v>
      </c>
      <c r="B84" s="1"/>
      <c r="C84" s="56">
        <f>C62+F71+F72+F76+F77+F78+F79+F81+F66+F67+F73</f>
        <v>460</v>
      </c>
      <c r="D84" s="3"/>
      <c r="E84" s="3"/>
      <c r="F84" s="1" t="s">
        <v>4</v>
      </c>
    </row>
  </sheetData>
  <phoneticPr fontId="0" type="noConversion"/>
  <pageMargins left="0.33" right="0.61" top="0.79" bottom="0.54" header="0.32" footer="0.5"/>
  <pageSetup scale="90" orientation="landscape" r:id="rId1"/>
  <headerFooter alignWithMargins="0">
    <oddHeader>&amp;CBig Sky Tournament 2013
Day 3 Results&amp;R10/20/2013</oddHeader>
  </headerFooter>
  <rowBreaks count="1" manualBreakCount="1">
    <brk id="3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Q65"/>
  <sheetViews>
    <sheetView tabSelected="1" workbookViewId="0">
      <pane ySplit="5" topLeftCell="A6" activePane="bottomLeft" state="frozen"/>
      <selection pane="bottomLeft" activeCell="H6" sqref="H6"/>
    </sheetView>
  </sheetViews>
  <sheetFormatPr defaultRowHeight="12.75" x14ac:dyDescent="0.2"/>
  <cols>
    <col min="1" max="2" width="10.28515625" customWidth="1"/>
    <col min="3" max="3" width="10.5703125" customWidth="1"/>
    <col min="7" max="7" width="3.5703125" customWidth="1"/>
    <col min="8" max="8" width="9.140625" style="104"/>
    <col min="9" max="9" width="3.28515625" customWidth="1"/>
    <col min="10" max="10" width="10.28515625" customWidth="1"/>
    <col min="11" max="11" width="9.85546875" customWidth="1"/>
    <col min="12" max="12" width="10.5703125" style="9" customWidth="1"/>
    <col min="13" max="15" width="9.140625" style="9"/>
  </cols>
  <sheetData>
    <row r="1" spans="1:17" ht="27" x14ac:dyDescent="0.35">
      <c r="A1" s="102" t="s">
        <v>4</v>
      </c>
      <c r="B1" s="102"/>
      <c r="I1" s="103" t="s">
        <v>98</v>
      </c>
    </row>
    <row r="2" spans="1:17" ht="27.75" thickBot="1" x14ac:dyDescent="0.4">
      <c r="A2" s="102"/>
      <c r="B2" s="102"/>
      <c r="H2" s="105" t="s">
        <v>48</v>
      </c>
      <c r="I2" s="134">
        <v>3</v>
      </c>
    </row>
    <row r="3" spans="1:17" ht="27.75" thickTop="1" x14ac:dyDescent="0.35">
      <c r="A3" s="118" t="s">
        <v>47</v>
      </c>
      <c r="B3" s="119"/>
      <c r="C3" s="119" t="s">
        <v>4</v>
      </c>
      <c r="D3" s="120"/>
      <c r="E3" s="120"/>
      <c r="F3" s="121"/>
      <c r="G3" s="122"/>
      <c r="H3" s="123" t="s">
        <v>4</v>
      </c>
      <c r="I3" s="124"/>
      <c r="J3" s="118" t="s">
        <v>22</v>
      </c>
      <c r="K3" s="119"/>
      <c r="L3" s="125"/>
      <c r="M3" s="125"/>
      <c r="N3" s="125"/>
      <c r="O3" s="126"/>
    </row>
    <row r="4" spans="1:17" x14ac:dyDescent="0.2">
      <c r="A4" s="127"/>
      <c r="B4" s="122"/>
      <c r="C4" s="122" t="s">
        <v>43</v>
      </c>
      <c r="D4" s="122"/>
      <c r="E4" s="122"/>
      <c r="F4" s="128"/>
      <c r="G4" s="122"/>
      <c r="H4" s="124" t="s">
        <v>4</v>
      </c>
      <c r="I4" s="124"/>
      <c r="J4" s="127"/>
      <c r="K4" s="122"/>
      <c r="L4" s="40"/>
      <c r="M4" s="40"/>
      <c r="N4" s="40"/>
      <c r="O4" s="129"/>
    </row>
    <row r="5" spans="1:17" ht="13.5" thickBot="1" x14ac:dyDescent="0.25">
      <c r="A5" s="192"/>
      <c r="B5" s="193"/>
      <c r="C5" s="194" t="s">
        <v>18</v>
      </c>
      <c r="D5" s="194" t="s">
        <v>26</v>
      </c>
      <c r="E5" s="194" t="s">
        <v>28</v>
      </c>
      <c r="F5" s="195" t="s">
        <v>29</v>
      </c>
      <c r="G5" s="40"/>
      <c r="H5" s="124"/>
      <c r="I5" s="124"/>
      <c r="J5" s="192"/>
      <c r="K5" s="193"/>
      <c r="L5" s="194" t="s">
        <v>18</v>
      </c>
      <c r="M5" s="194" t="s">
        <v>26</v>
      </c>
      <c r="N5" s="194" t="s">
        <v>28</v>
      </c>
      <c r="O5" s="195" t="s">
        <v>29</v>
      </c>
    </row>
    <row r="6" spans="1:17" x14ac:dyDescent="0.2">
      <c r="A6" s="249" t="s">
        <v>115</v>
      </c>
      <c r="B6" s="250" t="s">
        <v>53</v>
      </c>
      <c r="C6" s="251">
        <v>211</v>
      </c>
      <c r="D6" s="251">
        <v>73</v>
      </c>
      <c r="E6" s="251">
        <v>73</v>
      </c>
      <c r="F6" s="252">
        <v>65</v>
      </c>
      <c r="G6" s="40" t="str">
        <f t="shared" ref="G6:G31" si="0">IF(C6=C7,"Tie","")</f>
        <v/>
      </c>
      <c r="H6" s="212"/>
      <c r="I6" s="40" t="str">
        <f>IF(L6=L7,"Tie","")</f>
        <v/>
      </c>
      <c r="J6" s="127" t="s">
        <v>84</v>
      </c>
      <c r="K6" s="122" t="s">
        <v>85</v>
      </c>
      <c r="L6" s="40">
        <v>249</v>
      </c>
      <c r="M6" s="40">
        <v>88</v>
      </c>
      <c r="N6" s="40">
        <v>83</v>
      </c>
      <c r="O6" s="129">
        <v>78</v>
      </c>
      <c r="Q6" s="212" t="s">
        <v>4</v>
      </c>
    </row>
    <row r="7" spans="1:17" x14ac:dyDescent="0.2">
      <c r="A7" s="173" t="s">
        <v>64</v>
      </c>
      <c r="B7" s="191" t="s">
        <v>42</v>
      </c>
      <c r="C7" s="174">
        <v>212</v>
      </c>
      <c r="D7" s="174">
        <v>66</v>
      </c>
      <c r="E7" s="174">
        <v>71</v>
      </c>
      <c r="F7" s="175">
        <v>75</v>
      </c>
      <c r="G7" s="40" t="str">
        <f t="shared" si="0"/>
        <v/>
      </c>
      <c r="H7" s="212"/>
      <c r="I7" s="40" t="str">
        <f t="shared" ref="I7:I31" si="1">IF(L7=L8,"Tie","")</f>
        <v/>
      </c>
      <c r="J7" s="127" t="s">
        <v>103</v>
      </c>
      <c r="K7" s="122" t="s">
        <v>104</v>
      </c>
      <c r="L7" s="40">
        <v>251</v>
      </c>
      <c r="M7" s="40">
        <v>82</v>
      </c>
      <c r="N7" s="40">
        <v>85</v>
      </c>
      <c r="O7" s="129">
        <v>84</v>
      </c>
      <c r="Q7" s="212" t="s">
        <v>4</v>
      </c>
    </row>
    <row r="8" spans="1:17" x14ac:dyDescent="0.2">
      <c r="A8" s="173" t="s">
        <v>65</v>
      </c>
      <c r="B8" s="191" t="s">
        <v>66</v>
      </c>
      <c r="C8" s="174">
        <v>213</v>
      </c>
      <c r="D8" s="174">
        <v>74</v>
      </c>
      <c r="E8" s="174">
        <v>71</v>
      </c>
      <c r="F8" s="175">
        <v>68</v>
      </c>
      <c r="G8" s="40" t="str">
        <f t="shared" si="0"/>
        <v/>
      </c>
      <c r="H8" s="213"/>
      <c r="I8" s="40" t="str">
        <f t="shared" si="1"/>
        <v/>
      </c>
      <c r="J8" s="127" t="s">
        <v>71</v>
      </c>
      <c r="K8" s="122" t="s">
        <v>80</v>
      </c>
      <c r="L8" s="40">
        <v>254</v>
      </c>
      <c r="M8" s="40">
        <v>84</v>
      </c>
      <c r="N8" s="40">
        <v>89</v>
      </c>
      <c r="O8" s="129">
        <v>81</v>
      </c>
      <c r="Q8" s="213"/>
    </row>
    <row r="9" spans="1:17" x14ac:dyDescent="0.2">
      <c r="A9" s="173" t="s">
        <v>59</v>
      </c>
      <c r="B9" s="191" t="s">
        <v>16</v>
      </c>
      <c r="C9" s="174">
        <v>215</v>
      </c>
      <c r="D9" s="174">
        <v>71</v>
      </c>
      <c r="E9" s="174">
        <v>74</v>
      </c>
      <c r="F9" s="175">
        <v>70</v>
      </c>
      <c r="G9" s="40" t="str">
        <f t="shared" si="0"/>
        <v>Tie</v>
      </c>
      <c r="H9" s="213"/>
      <c r="I9" s="40" t="str">
        <f t="shared" si="1"/>
        <v/>
      </c>
      <c r="J9" s="127" t="s">
        <v>60</v>
      </c>
      <c r="K9" s="122" t="s">
        <v>40</v>
      </c>
      <c r="L9" s="40">
        <v>258</v>
      </c>
      <c r="M9" s="40">
        <v>84</v>
      </c>
      <c r="N9" s="40">
        <v>97</v>
      </c>
      <c r="O9" s="129">
        <v>77</v>
      </c>
      <c r="Q9" s="213"/>
    </row>
    <row r="10" spans="1:17" x14ac:dyDescent="0.2">
      <c r="A10" s="173" t="s">
        <v>84</v>
      </c>
      <c r="B10" s="191" t="s">
        <v>85</v>
      </c>
      <c r="C10" s="174">
        <v>215</v>
      </c>
      <c r="D10" s="174">
        <v>77</v>
      </c>
      <c r="E10" s="174">
        <v>71</v>
      </c>
      <c r="F10" s="175">
        <v>67</v>
      </c>
      <c r="G10" s="40" t="str">
        <f t="shared" si="0"/>
        <v/>
      </c>
      <c r="H10" s="213"/>
      <c r="I10" s="40" t="str">
        <f t="shared" si="1"/>
        <v/>
      </c>
      <c r="J10" s="127" t="s">
        <v>64</v>
      </c>
      <c r="K10" s="122" t="s">
        <v>42</v>
      </c>
      <c r="L10" s="40">
        <v>273</v>
      </c>
      <c r="M10" s="40">
        <v>86</v>
      </c>
      <c r="N10" s="40">
        <v>92</v>
      </c>
      <c r="O10" s="129">
        <v>95</v>
      </c>
      <c r="Q10" s="213"/>
    </row>
    <row r="11" spans="1:17" x14ac:dyDescent="0.2">
      <c r="A11" s="173" t="s">
        <v>99</v>
      </c>
      <c r="B11" s="191" t="s">
        <v>100</v>
      </c>
      <c r="C11" s="174">
        <v>216</v>
      </c>
      <c r="D11" s="174">
        <v>74</v>
      </c>
      <c r="E11" s="174">
        <v>80</v>
      </c>
      <c r="F11" s="175">
        <v>62</v>
      </c>
      <c r="G11" s="40" t="str">
        <f t="shared" si="0"/>
        <v>Tie</v>
      </c>
      <c r="H11" s="213"/>
      <c r="I11" s="40" t="str">
        <f t="shared" si="1"/>
        <v>Tie</v>
      </c>
      <c r="J11" s="127" t="s">
        <v>76</v>
      </c>
      <c r="K11" s="122" t="s">
        <v>77</v>
      </c>
      <c r="L11" s="40">
        <v>278</v>
      </c>
      <c r="M11" s="40">
        <v>87</v>
      </c>
      <c r="N11" s="40">
        <v>103</v>
      </c>
      <c r="O11" s="129">
        <v>88</v>
      </c>
      <c r="Q11" s="213"/>
    </row>
    <row r="12" spans="1:17" x14ac:dyDescent="0.2">
      <c r="A12" s="173" t="s">
        <v>55</v>
      </c>
      <c r="B12" s="191" t="s">
        <v>17</v>
      </c>
      <c r="C12" s="174">
        <v>216</v>
      </c>
      <c r="D12" s="174">
        <v>76</v>
      </c>
      <c r="E12" s="174">
        <v>68</v>
      </c>
      <c r="F12" s="175">
        <v>72</v>
      </c>
      <c r="G12" s="40" t="str">
        <f>IF(C12=C14,"Tie","")</f>
        <v/>
      </c>
      <c r="H12" s="213"/>
      <c r="I12" s="40" t="str">
        <f>IF(L12=L14,"Tie","")</f>
        <v/>
      </c>
      <c r="J12" s="127" t="s">
        <v>115</v>
      </c>
      <c r="K12" s="122" t="s">
        <v>53</v>
      </c>
      <c r="L12" s="40">
        <v>278</v>
      </c>
      <c r="M12" s="40">
        <v>95</v>
      </c>
      <c r="N12" s="40">
        <v>96</v>
      </c>
      <c r="O12" s="129">
        <v>87</v>
      </c>
      <c r="Q12" s="213"/>
    </row>
    <row r="13" spans="1:17" x14ac:dyDescent="0.2">
      <c r="A13" s="173" t="s">
        <v>71</v>
      </c>
      <c r="B13" s="191" t="s">
        <v>80</v>
      </c>
      <c r="C13" s="174">
        <v>217</v>
      </c>
      <c r="D13" s="174">
        <v>72</v>
      </c>
      <c r="E13" s="174">
        <v>76</v>
      </c>
      <c r="F13" s="175">
        <v>69</v>
      </c>
      <c r="G13" s="40" t="str">
        <f>IF(C13=C15,"Tie","")</f>
        <v/>
      </c>
      <c r="H13" s="213"/>
      <c r="I13" s="40" t="str">
        <f>IF(L13=L15,"Tie","")</f>
        <v/>
      </c>
      <c r="J13" s="127" t="s">
        <v>62</v>
      </c>
      <c r="K13" s="122" t="s">
        <v>20</v>
      </c>
      <c r="L13" s="40">
        <v>280</v>
      </c>
      <c r="M13" s="40">
        <v>93</v>
      </c>
      <c r="N13" s="40">
        <v>100</v>
      </c>
      <c r="O13" s="129">
        <v>87</v>
      </c>
      <c r="Q13" s="213" t="s">
        <v>4</v>
      </c>
    </row>
    <row r="14" spans="1:17" x14ac:dyDescent="0.2">
      <c r="A14" s="173" t="s">
        <v>60</v>
      </c>
      <c r="B14" s="191" t="s">
        <v>40</v>
      </c>
      <c r="C14" s="174">
        <v>219</v>
      </c>
      <c r="D14" s="174">
        <v>71</v>
      </c>
      <c r="E14" s="174">
        <v>84</v>
      </c>
      <c r="F14" s="175">
        <v>64</v>
      </c>
      <c r="G14" s="40" t="str">
        <f t="shared" si="0"/>
        <v/>
      </c>
      <c r="H14" s="213"/>
      <c r="I14" s="40" t="str">
        <f t="shared" si="1"/>
        <v/>
      </c>
      <c r="J14" s="127" t="s">
        <v>55</v>
      </c>
      <c r="K14" s="122" t="s">
        <v>17</v>
      </c>
      <c r="L14" s="40">
        <v>282</v>
      </c>
      <c r="M14" s="40">
        <v>98</v>
      </c>
      <c r="N14" s="40">
        <v>90</v>
      </c>
      <c r="O14" s="129">
        <v>94</v>
      </c>
      <c r="Q14" s="213" t="s">
        <v>4</v>
      </c>
    </row>
    <row r="15" spans="1:17" x14ac:dyDescent="0.2">
      <c r="A15" s="173" t="s">
        <v>78</v>
      </c>
      <c r="B15" s="191" t="s">
        <v>79</v>
      </c>
      <c r="C15" s="174">
        <v>221</v>
      </c>
      <c r="D15" s="174">
        <v>76</v>
      </c>
      <c r="E15" s="174">
        <v>73</v>
      </c>
      <c r="F15" s="175">
        <v>72</v>
      </c>
      <c r="G15" s="40" t="str">
        <f t="shared" si="0"/>
        <v>Tie</v>
      </c>
      <c r="H15" s="213"/>
      <c r="I15" s="40" t="str">
        <f t="shared" si="1"/>
        <v/>
      </c>
      <c r="J15" s="127" t="s">
        <v>82</v>
      </c>
      <c r="K15" s="122" t="s">
        <v>83</v>
      </c>
      <c r="L15" s="40">
        <v>287</v>
      </c>
      <c r="M15" s="40">
        <v>90</v>
      </c>
      <c r="N15" s="40">
        <v>98</v>
      </c>
      <c r="O15" s="129">
        <v>99</v>
      </c>
      <c r="Q15" s="213" t="s">
        <v>4</v>
      </c>
    </row>
    <row r="16" spans="1:17" x14ac:dyDescent="0.2">
      <c r="A16" s="173" t="s">
        <v>81</v>
      </c>
      <c r="B16" s="191" t="s">
        <v>90</v>
      </c>
      <c r="C16" s="174">
        <v>221</v>
      </c>
      <c r="D16" s="174">
        <v>79</v>
      </c>
      <c r="E16" s="174">
        <v>66</v>
      </c>
      <c r="F16" s="175">
        <v>76</v>
      </c>
      <c r="G16" s="40" t="str">
        <f t="shared" si="0"/>
        <v/>
      </c>
      <c r="H16" s="213"/>
      <c r="I16" s="40" t="str">
        <f t="shared" si="1"/>
        <v/>
      </c>
      <c r="J16" s="127" t="s">
        <v>105</v>
      </c>
      <c r="K16" s="122" t="s">
        <v>106</v>
      </c>
      <c r="L16" s="40">
        <v>294</v>
      </c>
      <c r="M16" s="40">
        <v>97</v>
      </c>
      <c r="N16" s="40">
        <v>100</v>
      </c>
      <c r="O16" s="129">
        <v>97</v>
      </c>
      <c r="Q16" s="213"/>
    </row>
    <row r="17" spans="1:17" x14ac:dyDescent="0.2">
      <c r="A17" s="173" t="s">
        <v>109</v>
      </c>
      <c r="B17" s="191" t="s">
        <v>110</v>
      </c>
      <c r="C17" s="174">
        <v>222</v>
      </c>
      <c r="D17" s="174">
        <v>78</v>
      </c>
      <c r="E17" s="174">
        <v>75</v>
      </c>
      <c r="F17" s="175">
        <v>69</v>
      </c>
      <c r="G17" s="40" t="str">
        <f t="shared" si="0"/>
        <v/>
      </c>
      <c r="H17" s="213"/>
      <c r="I17" s="40" t="str">
        <f t="shared" si="1"/>
        <v/>
      </c>
      <c r="J17" s="127" t="s">
        <v>56</v>
      </c>
      <c r="K17" s="122" t="s">
        <v>52</v>
      </c>
      <c r="L17" s="40">
        <v>300</v>
      </c>
      <c r="M17" s="40">
        <v>101</v>
      </c>
      <c r="N17" s="40">
        <v>105</v>
      </c>
      <c r="O17" s="129">
        <v>94</v>
      </c>
      <c r="Q17" s="213"/>
    </row>
    <row r="18" spans="1:17" x14ac:dyDescent="0.2">
      <c r="A18" s="173" t="s">
        <v>76</v>
      </c>
      <c r="B18" s="191" t="s">
        <v>77</v>
      </c>
      <c r="C18" s="174">
        <v>223</v>
      </c>
      <c r="D18" s="174">
        <v>69</v>
      </c>
      <c r="E18" s="174">
        <v>84</v>
      </c>
      <c r="F18" s="175">
        <v>70</v>
      </c>
      <c r="G18" s="40" t="str">
        <f t="shared" si="0"/>
        <v/>
      </c>
      <c r="H18" s="213"/>
      <c r="I18" s="40" t="str">
        <f t="shared" si="1"/>
        <v/>
      </c>
      <c r="J18" s="127" t="s">
        <v>99</v>
      </c>
      <c r="K18" s="122" t="s">
        <v>100</v>
      </c>
      <c r="L18" s="40">
        <v>302</v>
      </c>
      <c r="M18" s="40">
        <v>102</v>
      </c>
      <c r="N18" s="40">
        <v>109</v>
      </c>
      <c r="O18" s="129">
        <v>91</v>
      </c>
      <c r="Q18" s="213"/>
    </row>
    <row r="19" spans="1:17" x14ac:dyDescent="0.2">
      <c r="A19" s="173" t="s">
        <v>87</v>
      </c>
      <c r="B19" s="191" t="s">
        <v>88</v>
      </c>
      <c r="C19" s="174">
        <v>226</v>
      </c>
      <c r="D19" s="174">
        <v>78</v>
      </c>
      <c r="E19" s="174">
        <v>78</v>
      </c>
      <c r="F19" s="175">
        <v>70</v>
      </c>
      <c r="G19" s="40" t="str">
        <f t="shared" si="0"/>
        <v/>
      </c>
      <c r="H19" s="213"/>
      <c r="I19" s="40" t="str">
        <f t="shared" si="1"/>
        <v/>
      </c>
      <c r="J19" s="127" t="s">
        <v>81</v>
      </c>
      <c r="K19" s="122" t="s">
        <v>90</v>
      </c>
      <c r="L19" s="40">
        <v>307</v>
      </c>
      <c r="M19" s="40">
        <v>107</v>
      </c>
      <c r="N19" s="40">
        <v>95</v>
      </c>
      <c r="O19" s="129">
        <v>105</v>
      </c>
      <c r="Q19" s="213" t="s">
        <v>4</v>
      </c>
    </row>
    <row r="20" spans="1:17" x14ac:dyDescent="0.2">
      <c r="A20" s="173" t="s">
        <v>103</v>
      </c>
      <c r="B20" s="191" t="s">
        <v>104</v>
      </c>
      <c r="C20" s="174">
        <v>227</v>
      </c>
      <c r="D20" s="174">
        <v>74</v>
      </c>
      <c r="E20" s="174">
        <v>77</v>
      </c>
      <c r="F20" s="175">
        <v>76</v>
      </c>
      <c r="G20" s="40" t="str">
        <f t="shared" si="0"/>
        <v/>
      </c>
      <c r="H20" s="213"/>
      <c r="I20" s="40" t="str">
        <f t="shared" si="1"/>
        <v>Tie</v>
      </c>
      <c r="J20" s="127" t="s">
        <v>78</v>
      </c>
      <c r="K20" s="122" t="s">
        <v>79</v>
      </c>
      <c r="L20" s="40">
        <v>310</v>
      </c>
      <c r="M20" s="40">
        <v>105</v>
      </c>
      <c r="N20" s="40">
        <v>103</v>
      </c>
      <c r="O20" s="129">
        <v>102</v>
      </c>
      <c r="Q20" s="213"/>
    </row>
    <row r="21" spans="1:17" x14ac:dyDescent="0.2">
      <c r="A21" s="173" t="s">
        <v>62</v>
      </c>
      <c r="B21" s="191" t="s">
        <v>20</v>
      </c>
      <c r="C21" s="174">
        <v>231</v>
      </c>
      <c r="D21" s="174">
        <v>77</v>
      </c>
      <c r="E21" s="174">
        <v>83</v>
      </c>
      <c r="F21" s="175">
        <v>71</v>
      </c>
      <c r="G21" s="40" t="str">
        <f t="shared" si="0"/>
        <v>Tie</v>
      </c>
      <c r="H21" s="213"/>
      <c r="I21" s="40" t="str">
        <f t="shared" si="1"/>
        <v>Tie</v>
      </c>
      <c r="J21" s="127" t="s">
        <v>107</v>
      </c>
      <c r="K21" s="122" t="s">
        <v>108</v>
      </c>
      <c r="L21" s="40">
        <v>310</v>
      </c>
      <c r="M21" s="40">
        <v>96</v>
      </c>
      <c r="N21" s="40">
        <v>116</v>
      </c>
      <c r="O21" s="129">
        <v>98</v>
      </c>
      <c r="Q21" s="213"/>
    </row>
    <row r="22" spans="1:17" x14ac:dyDescent="0.2">
      <c r="A22" s="173" t="s">
        <v>107</v>
      </c>
      <c r="B22" s="191" t="s">
        <v>108</v>
      </c>
      <c r="C22" s="174">
        <v>231</v>
      </c>
      <c r="D22" s="174">
        <v>70</v>
      </c>
      <c r="E22" s="174">
        <v>89</v>
      </c>
      <c r="F22" s="175">
        <v>72</v>
      </c>
      <c r="G22" s="40" t="str">
        <f t="shared" si="0"/>
        <v/>
      </c>
      <c r="H22" s="213"/>
      <c r="I22" s="40" t="str">
        <f t="shared" si="1"/>
        <v/>
      </c>
      <c r="J22" s="127" t="s">
        <v>63</v>
      </c>
      <c r="K22" s="122" t="s">
        <v>41</v>
      </c>
      <c r="L22" s="40">
        <v>310</v>
      </c>
      <c r="M22" s="40">
        <v>101</v>
      </c>
      <c r="N22" s="40">
        <v>108</v>
      </c>
      <c r="O22" s="129">
        <v>101</v>
      </c>
      <c r="Q22" s="213"/>
    </row>
    <row r="23" spans="1:17" x14ac:dyDescent="0.2">
      <c r="A23" s="173" t="s">
        <v>72</v>
      </c>
      <c r="B23" s="191" t="s">
        <v>50</v>
      </c>
      <c r="C23" s="174">
        <v>232</v>
      </c>
      <c r="D23" s="174">
        <v>71</v>
      </c>
      <c r="E23" s="174">
        <v>87</v>
      </c>
      <c r="F23" s="175">
        <v>74</v>
      </c>
      <c r="G23" s="40" t="str">
        <f t="shared" si="0"/>
        <v/>
      </c>
      <c r="H23" s="213"/>
      <c r="I23" s="40" t="str">
        <f t="shared" si="1"/>
        <v/>
      </c>
      <c r="J23" s="127" t="s">
        <v>57</v>
      </c>
      <c r="K23" s="122" t="s">
        <v>58</v>
      </c>
      <c r="L23" s="40">
        <v>314</v>
      </c>
      <c r="M23" s="40">
        <v>105</v>
      </c>
      <c r="N23" s="40">
        <v>100</v>
      </c>
      <c r="O23" s="129">
        <v>109</v>
      </c>
      <c r="Q23" s="213"/>
    </row>
    <row r="24" spans="1:17" x14ac:dyDescent="0.2">
      <c r="A24" s="173" t="s">
        <v>61</v>
      </c>
      <c r="B24" s="191" t="s">
        <v>54</v>
      </c>
      <c r="C24" s="174">
        <v>234</v>
      </c>
      <c r="D24" s="174">
        <v>81</v>
      </c>
      <c r="E24" s="174">
        <v>72</v>
      </c>
      <c r="F24" s="175">
        <v>81</v>
      </c>
      <c r="G24" s="40" t="str">
        <f t="shared" si="0"/>
        <v/>
      </c>
      <c r="H24" s="213"/>
      <c r="I24" s="40" t="str">
        <f t="shared" si="1"/>
        <v/>
      </c>
      <c r="J24" s="127" t="s">
        <v>59</v>
      </c>
      <c r="K24" s="122" t="s">
        <v>16</v>
      </c>
      <c r="L24" s="40">
        <v>318</v>
      </c>
      <c r="M24" s="40">
        <v>105</v>
      </c>
      <c r="N24" s="40">
        <v>109</v>
      </c>
      <c r="O24" s="129">
        <v>104</v>
      </c>
      <c r="Q24" s="213"/>
    </row>
    <row r="25" spans="1:17" x14ac:dyDescent="0.2">
      <c r="A25" s="173" t="s">
        <v>82</v>
      </c>
      <c r="B25" s="191" t="s">
        <v>83</v>
      </c>
      <c r="C25" s="174">
        <v>238</v>
      </c>
      <c r="D25" s="174">
        <v>74</v>
      </c>
      <c r="E25" s="174">
        <v>81</v>
      </c>
      <c r="F25" s="175">
        <v>83</v>
      </c>
      <c r="G25" s="40" t="str">
        <f t="shared" si="0"/>
        <v/>
      </c>
      <c r="H25" s="213"/>
      <c r="I25" s="40" t="str">
        <f t="shared" si="1"/>
        <v/>
      </c>
      <c r="J25" s="127" t="s">
        <v>65</v>
      </c>
      <c r="K25" s="122" t="s">
        <v>66</v>
      </c>
      <c r="L25" s="40">
        <v>319</v>
      </c>
      <c r="M25" s="40">
        <v>109</v>
      </c>
      <c r="N25" s="40">
        <v>107</v>
      </c>
      <c r="O25" s="129">
        <v>103</v>
      </c>
      <c r="Q25" s="213"/>
    </row>
    <row r="26" spans="1:17" x14ac:dyDescent="0.2">
      <c r="A26" s="173" t="s">
        <v>101</v>
      </c>
      <c r="B26" s="191" t="s">
        <v>102</v>
      </c>
      <c r="C26" s="174">
        <v>239</v>
      </c>
      <c r="D26" s="174">
        <v>80</v>
      </c>
      <c r="E26" s="174">
        <v>79</v>
      </c>
      <c r="F26" s="175">
        <v>80</v>
      </c>
      <c r="G26" s="40" t="str">
        <f t="shared" si="0"/>
        <v/>
      </c>
      <c r="H26" s="213"/>
      <c r="I26" s="40" t="str">
        <f t="shared" si="1"/>
        <v/>
      </c>
      <c r="J26" s="127" t="s">
        <v>61</v>
      </c>
      <c r="K26" s="122" t="s">
        <v>54</v>
      </c>
      <c r="L26" s="40">
        <v>322</v>
      </c>
      <c r="M26" s="40">
        <v>110</v>
      </c>
      <c r="N26" s="40">
        <v>102</v>
      </c>
      <c r="O26" s="129">
        <v>110</v>
      </c>
      <c r="Q26" s="213"/>
    </row>
    <row r="27" spans="1:17" x14ac:dyDescent="0.2">
      <c r="A27" s="173" t="s">
        <v>57</v>
      </c>
      <c r="B27" s="191" t="s">
        <v>58</v>
      </c>
      <c r="C27" s="174">
        <v>243</v>
      </c>
      <c r="D27" s="174">
        <v>82</v>
      </c>
      <c r="E27" s="174">
        <v>76</v>
      </c>
      <c r="F27" s="175">
        <v>85</v>
      </c>
      <c r="G27" s="240" t="str">
        <f t="shared" si="0"/>
        <v/>
      </c>
      <c r="H27" s="213"/>
      <c r="I27" s="129" t="str">
        <f t="shared" si="1"/>
        <v/>
      </c>
      <c r="J27" s="127" t="s">
        <v>87</v>
      </c>
      <c r="K27" s="122" t="s">
        <v>88</v>
      </c>
      <c r="L27" s="40">
        <v>323</v>
      </c>
      <c r="M27" s="40">
        <v>110</v>
      </c>
      <c r="N27" s="40">
        <v>111</v>
      </c>
      <c r="O27" s="129">
        <v>102</v>
      </c>
      <c r="Q27" s="213"/>
    </row>
    <row r="28" spans="1:17" x14ac:dyDescent="0.2">
      <c r="A28" s="173" t="s">
        <v>63</v>
      </c>
      <c r="B28" s="191" t="s">
        <v>41</v>
      </c>
      <c r="C28" s="174">
        <v>248</v>
      </c>
      <c r="D28" s="174">
        <v>81</v>
      </c>
      <c r="E28" s="174">
        <v>87</v>
      </c>
      <c r="F28" s="175">
        <v>80</v>
      </c>
      <c r="G28" s="240" t="str">
        <f t="shared" si="0"/>
        <v/>
      </c>
      <c r="H28" s="229"/>
      <c r="I28" s="129" t="str">
        <f t="shared" si="1"/>
        <v>Tie</v>
      </c>
      <c r="J28" s="127" t="s">
        <v>72</v>
      </c>
      <c r="K28" s="122" t="s">
        <v>50</v>
      </c>
      <c r="L28" s="40">
        <v>325</v>
      </c>
      <c r="M28" s="40">
        <v>101</v>
      </c>
      <c r="N28" s="40">
        <v>119</v>
      </c>
      <c r="O28" s="129">
        <v>105</v>
      </c>
      <c r="Q28" s="213"/>
    </row>
    <row r="29" spans="1:17" x14ac:dyDescent="0.2">
      <c r="A29" s="173" t="s">
        <v>105</v>
      </c>
      <c r="B29" s="191" t="s">
        <v>106</v>
      </c>
      <c r="C29" s="174">
        <v>249</v>
      </c>
      <c r="D29" s="174">
        <v>82</v>
      </c>
      <c r="E29" s="174">
        <v>85</v>
      </c>
      <c r="F29" s="175">
        <v>82</v>
      </c>
      <c r="G29" s="240" t="str">
        <f t="shared" si="0"/>
        <v/>
      </c>
      <c r="H29" s="229"/>
      <c r="I29" s="129" t="str">
        <f t="shared" si="1"/>
        <v/>
      </c>
      <c r="J29" s="127" t="s">
        <v>109</v>
      </c>
      <c r="K29" s="122" t="s">
        <v>110</v>
      </c>
      <c r="L29" s="40">
        <v>325</v>
      </c>
      <c r="M29" s="40">
        <v>112</v>
      </c>
      <c r="N29" s="40">
        <v>110</v>
      </c>
      <c r="O29" s="129">
        <v>103</v>
      </c>
      <c r="Q29" s="213"/>
    </row>
    <row r="30" spans="1:17" x14ac:dyDescent="0.2">
      <c r="A30" s="173" t="s">
        <v>56</v>
      </c>
      <c r="B30" s="191" t="s">
        <v>52</v>
      </c>
      <c r="C30" s="174">
        <v>251</v>
      </c>
      <c r="D30" s="174">
        <v>85</v>
      </c>
      <c r="E30" s="174">
        <v>88</v>
      </c>
      <c r="F30" s="175">
        <v>78</v>
      </c>
      <c r="G30" s="240" t="str">
        <f t="shared" si="0"/>
        <v/>
      </c>
      <c r="H30" s="229"/>
      <c r="I30" s="129" t="str">
        <f t="shared" si="1"/>
        <v/>
      </c>
      <c r="J30" s="127" t="s">
        <v>101</v>
      </c>
      <c r="K30" s="122" t="s">
        <v>102</v>
      </c>
      <c r="L30" s="40">
        <v>336</v>
      </c>
      <c r="M30" s="40">
        <v>112</v>
      </c>
      <c r="N30" s="40">
        <v>112</v>
      </c>
      <c r="O30" s="129">
        <v>112</v>
      </c>
      <c r="Q30" s="213"/>
    </row>
    <row r="31" spans="1:17" ht="13.5" thickBot="1" x14ac:dyDescent="0.25">
      <c r="A31" s="223" t="s">
        <v>59</v>
      </c>
      <c r="B31" s="224" t="s">
        <v>86</v>
      </c>
      <c r="C31" s="225">
        <v>266</v>
      </c>
      <c r="D31" s="225">
        <v>92</v>
      </c>
      <c r="E31" s="225">
        <v>95</v>
      </c>
      <c r="F31" s="253">
        <v>79</v>
      </c>
      <c r="G31" s="246" t="str">
        <f t="shared" si="0"/>
        <v/>
      </c>
      <c r="H31" s="245"/>
      <c r="I31" s="228" t="str">
        <f t="shared" si="1"/>
        <v/>
      </c>
      <c r="J31" s="254" t="s">
        <v>59</v>
      </c>
      <c r="K31" s="227" t="s">
        <v>86</v>
      </c>
      <c r="L31" s="226">
        <v>357</v>
      </c>
      <c r="M31" s="226">
        <v>122</v>
      </c>
      <c r="N31" s="226">
        <v>126</v>
      </c>
      <c r="O31" s="228">
        <v>109</v>
      </c>
      <c r="Q31" s="213"/>
    </row>
    <row r="32" spans="1:17" ht="13.5" thickTop="1" x14ac:dyDescent="0.2">
      <c r="A32" s="122"/>
      <c r="B32" s="122"/>
      <c r="C32" s="40"/>
      <c r="D32" s="40"/>
      <c r="E32" s="40"/>
      <c r="F32" s="40"/>
      <c r="G32" s="40"/>
      <c r="H32" s="124"/>
      <c r="I32" s="40"/>
      <c r="J32" s="122"/>
      <c r="K32" s="122"/>
      <c r="L32" s="40"/>
      <c r="M32" s="40"/>
      <c r="N32" s="40"/>
      <c r="O32" s="40"/>
    </row>
    <row r="33" spans="1:15" x14ac:dyDescent="0.2">
      <c r="A33" s="122"/>
      <c r="B33" s="122"/>
      <c r="C33" s="40"/>
      <c r="D33" s="40"/>
      <c r="E33" s="40"/>
      <c r="F33" s="40"/>
      <c r="G33" s="40"/>
      <c r="H33" s="124"/>
      <c r="I33" s="40"/>
      <c r="J33" s="122"/>
      <c r="K33" s="122"/>
      <c r="L33" s="40"/>
      <c r="M33" s="40"/>
      <c r="N33" s="40"/>
      <c r="O33" s="40"/>
    </row>
    <row r="34" spans="1:15" x14ac:dyDescent="0.2">
      <c r="A34" s="124"/>
      <c r="B34" s="124"/>
      <c r="C34" s="124"/>
      <c r="D34" s="124"/>
      <c r="E34" s="124"/>
      <c r="F34" s="124"/>
      <c r="G34" s="124"/>
      <c r="H34" s="130"/>
      <c r="I34" s="124"/>
      <c r="J34" s="124"/>
      <c r="K34" s="124"/>
      <c r="L34" s="131"/>
      <c r="M34" s="131"/>
      <c r="N34" s="131"/>
      <c r="O34" s="131"/>
    </row>
    <row r="35" spans="1:15" x14ac:dyDescent="0.2">
      <c r="A35" s="124"/>
      <c r="B35" s="124"/>
      <c r="C35" s="130"/>
      <c r="D35" s="130"/>
      <c r="E35" s="130"/>
      <c r="F35" s="130"/>
      <c r="G35" s="124"/>
      <c r="H35" s="130"/>
      <c r="I35" s="124"/>
      <c r="J35" s="124"/>
      <c r="K35" s="124"/>
      <c r="L35" s="130"/>
      <c r="M35" s="130"/>
      <c r="N35" s="130"/>
      <c r="O35" s="130"/>
    </row>
    <row r="36" spans="1:15" x14ac:dyDescent="0.2">
      <c r="A36" s="124"/>
      <c r="B36" s="124"/>
      <c r="C36" s="124"/>
      <c r="D36" s="124"/>
      <c r="E36" s="124"/>
      <c r="F36" s="124"/>
      <c r="G36" s="124"/>
      <c r="H36" s="130"/>
      <c r="I36" s="124"/>
      <c r="J36" s="124"/>
      <c r="K36" s="124"/>
      <c r="L36" s="131"/>
      <c r="M36" s="131"/>
      <c r="N36" s="131"/>
      <c r="O36" s="131"/>
    </row>
    <row r="37" spans="1:15" x14ac:dyDescent="0.2">
      <c r="A37" s="124"/>
      <c r="B37" s="124"/>
      <c r="C37" s="124"/>
      <c r="D37" s="124"/>
      <c r="E37" s="124"/>
      <c r="F37" s="124"/>
      <c r="G37" s="124"/>
      <c r="H37" s="130"/>
      <c r="I37" s="124"/>
      <c r="J37" s="124"/>
      <c r="K37" s="124"/>
      <c r="L37" s="131"/>
      <c r="M37" s="131"/>
      <c r="N37" s="131"/>
      <c r="O37" s="131"/>
    </row>
    <row r="38" spans="1:15" x14ac:dyDescent="0.2">
      <c r="A38" s="180"/>
      <c r="B38" s="180"/>
      <c r="C38" s="180"/>
      <c r="D38" s="180"/>
      <c r="E38" s="180"/>
      <c r="F38" s="180"/>
      <c r="G38" s="180"/>
      <c r="H38" s="181"/>
      <c r="I38" s="180"/>
      <c r="J38" s="180"/>
      <c r="K38" s="180"/>
      <c r="L38" s="222"/>
      <c r="M38" s="222"/>
      <c r="N38" s="222"/>
      <c r="O38" s="222"/>
    </row>
    <row r="39" spans="1:15" x14ac:dyDescent="0.2">
      <c r="A39" s="180"/>
      <c r="B39" s="180"/>
      <c r="C39" s="180"/>
      <c r="D39" s="180"/>
      <c r="E39" s="180"/>
      <c r="F39" s="180"/>
      <c r="G39" s="180"/>
      <c r="H39" s="181"/>
      <c r="I39" s="180"/>
      <c r="J39" s="180"/>
      <c r="K39" s="180"/>
      <c r="L39" s="222"/>
      <c r="M39" s="222"/>
      <c r="N39" s="222"/>
      <c r="O39" s="222"/>
    </row>
    <row r="40" spans="1:15" x14ac:dyDescent="0.2">
      <c r="A40" s="132" t="str">
        <f>'3 day totals'!A7</f>
        <v>Danny</v>
      </c>
      <c r="B40" s="132" t="str">
        <f>'3 day totals'!B7</f>
        <v>Baird</v>
      </c>
      <c r="C40" s="132">
        <f>D40+E40+F40</f>
        <v>216</v>
      </c>
      <c r="D40" s="132">
        <f>IF($I$2&gt;0,Primm!X34,)</f>
        <v>74</v>
      </c>
      <c r="E40" s="132">
        <f>IF($I$2&gt;1,Lexington!X34,)</f>
        <v>80</v>
      </c>
      <c r="F40" s="132">
        <f>IF($I$2&gt;2,Concord!X34,)</f>
        <v>62</v>
      </c>
      <c r="G40" s="180"/>
      <c r="H40" s="181"/>
      <c r="I40" s="180"/>
      <c r="J40" s="132" t="str">
        <f>'3 day totals'!A7</f>
        <v>Danny</v>
      </c>
      <c r="K40" s="132" t="str">
        <f>'3 day totals'!B7</f>
        <v>Baird</v>
      </c>
      <c r="L40" s="133">
        <f>M40+N40+O40</f>
        <v>302</v>
      </c>
      <c r="M40" s="133">
        <f>IF($I$2&gt;0,Primm!X7,)</f>
        <v>102</v>
      </c>
      <c r="N40" s="133">
        <f>IF($I$2&gt;1,Lexington!X7,)</f>
        <v>109</v>
      </c>
      <c r="O40" s="133">
        <f>IF($I$2&gt;2,Concord!X7,)</f>
        <v>91</v>
      </c>
    </row>
    <row r="41" spans="1:15" x14ac:dyDescent="0.2">
      <c r="A41" s="132" t="str">
        <f>'3 day totals'!A8</f>
        <v>Tim</v>
      </c>
      <c r="B41" s="132" t="str">
        <f>'3 day totals'!B8</f>
        <v>Bayles</v>
      </c>
      <c r="C41" s="132">
        <f t="shared" ref="C41:C62" si="2">D41+E41+F41</f>
        <v>216</v>
      </c>
      <c r="D41" s="132">
        <f>IF($I$2&gt;0,Primm!X35,)</f>
        <v>76</v>
      </c>
      <c r="E41" s="132">
        <f>IF($I$2&gt;1,Lexington!X35,)</f>
        <v>68</v>
      </c>
      <c r="F41" s="132">
        <f>IF($I$2&gt;2,Concord!X35,)</f>
        <v>72</v>
      </c>
      <c r="G41" s="180"/>
      <c r="H41" s="181"/>
      <c r="I41" s="180"/>
      <c r="J41" s="132" t="str">
        <f>'3 day totals'!A8</f>
        <v>Tim</v>
      </c>
      <c r="K41" s="132" t="str">
        <f>'3 day totals'!B8</f>
        <v>Bayles</v>
      </c>
      <c r="L41" s="133">
        <f t="shared" ref="L41:L62" si="3">M41+N41+O41</f>
        <v>282</v>
      </c>
      <c r="M41" s="133">
        <f>IF($I$2&gt;0,Primm!X8,)</f>
        <v>98</v>
      </c>
      <c r="N41" s="133">
        <f>IF($I$2&gt;1,Lexington!X8,)</f>
        <v>90</v>
      </c>
      <c r="O41" s="133">
        <f>IF($I$2&gt;2,Concord!X8,)</f>
        <v>94</v>
      </c>
    </row>
    <row r="42" spans="1:15" x14ac:dyDescent="0.2">
      <c r="A42" s="132" t="str">
        <f>'3 day totals'!A9</f>
        <v>Connie</v>
      </c>
      <c r="B42" s="132" t="str">
        <f>'3 day totals'!B9</f>
        <v>Black</v>
      </c>
      <c r="C42" s="132">
        <f t="shared" si="2"/>
        <v>251</v>
      </c>
      <c r="D42" s="132">
        <f>IF($I$2&gt;0,Primm!X36,)</f>
        <v>85</v>
      </c>
      <c r="E42" s="132">
        <f>IF($I$2&gt;1,Lexington!X36,)</f>
        <v>88</v>
      </c>
      <c r="F42" s="132">
        <f>IF($I$2&gt;2,Concord!X36,)</f>
        <v>78</v>
      </c>
      <c r="G42" s="180"/>
      <c r="H42" s="181"/>
      <c r="I42" s="180"/>
      <c r="J42" s="132" t="str">
        <f>'3 day totals'!A9</f>
        <v>Connie</v>
      </c>
      <c r="K42" s="132" t="str">
        <f>'3 day totals'!B9</f>
        <v>Black</v>
      </c>
      <c r="L42" s="133">
        <f t="shared" si="3"/>
        <v>300</v>
      </c>
      <c r="M42" s="133">
        <f>IF($I$2&gt;0,Primm!X9,)</f>
        <v>101</v>
      </c>
      <c r="N42" s="133">
        <f>IF($I$2&gt;1,Lexington!X9,)</f>
        <v>105</v>
      </c>
      <c r="O42" s="133">
        <f>IF($I$2&gt;2,Concord!X9,)</f>
        <v>94</v>
      </c>
    </row>
    <row r="43" spans="1:15" x14ac:dyDescent="0.2">
      <c r="A43" s="132" t="str">
        <f>'3 day totals'!A10</f>
        <v xml:space="preserve">Pat </v>
      </c>
      <c r="B43" s="132" t="str">
        <f>'3 day totals'!B10</f>
        <v>Buckley</v>
      </c>
      <c r="C43" s="132">
        <f t="shared" si="2"/>
        <v>239</v>
      </c>
      <c r="D43" s="132">
        <f>IF($I$2&gt;0,Primm!X37,)</f>
        <v>80</v>
      </c>
      <c r="E43" s="132">
        <f>IF($I$2&gt;1,Lexington!X37,)</f>
        <v>79</v>
      </c>
      <c r="F43" s="132">
        <f>IF($I$2&gt;2,Concord!X37,)</f>
        <v>80</v>
      </c>
      <c r="G43" s="180"/>
      <c r="H43" s="181"/>
      <c r="I43" s="180"/>
      <c r="J43" s="132" t="str">
        <f>'3 day totals'!A10</f>
        <v xml:space="preserve">Pat </v>
      </c>
      <c r="K43" s="132" t="str">
        <f>'3 day totals'!B10</f>
        <v>Buckley</v>
      </c>
      <c r="L43" s="133">
        <f t="shared" si="3"/>
        <v>336</v>
      </c>
      <c r="M43" s="133">
        <f>IF($I$2&gt;0,Primm!X10,)</f>
        <v>112</v>
      </c>
      <c r="N43" s="133">
        <f>IF($I$2&gt;1,Lexington!X10,)</f>
        <v>112</v>
      </c>
      <c r="O43" s="133">
        <f>IF($I$2&gt;2,Concord!X10,)</f>
        <v>112</v>
      </c>
    </row>
    <row r="44" spans="1:15" x14ac:dyDescent="0.2">
      <c r="A44" s="132" t="str">
        <f>'3 day totals'!A11</f>
        <v>David</v>
      </c>
      <c r="B44" s="132" t="str">
        <f>'3 day totals'!B11</f>
        <v>Bunker</v>
      </c>
      <c r="C44" s="132">
        <f t="shared" si="2"/>
        <v>223</v>
      </c>
      <c r="D44" s="132">
        <f>IF($I$2&gt;0,Primm!X38,)</f>
        <v>69</v>
      </c>
      <c r="E44" s="132">
        <f>IF($I$2&gt;1,Lexington!X38,)</f>
        <v>84</v>
      </c>
      <c r="F44" s="132">
        <f>IF($I$2&gt;2,Concord!X38,)</f>
        <v>70</v>
      </c>
      <c r="G44" s="180"/>
      <c r="H44" s="181"/>
      <c r="I44" s="180"/>
      <c r="J44" s="132" t="str">
        <f>'3 day totals'!A11</f>
        <v>David</v>
      </c>
      <c r="K44" s="132" t="str">
        <f>'3 day totals'!B11</f>
        <v>Bunker</v>
      </c>
      <c r="L44" s="133">
        <f t="shared" si="3"/>
        <v>278</v>
      </c>
      <c r="M44" s="133">
        <f>IF($I$2&gt;0,Primm!X11,)</f>
        <v>87</v>
      </c>
      <c r="N44" s="133">
        <f>IF($I$2&gt;1,Lexington!X11,)</f>
        <v>103</v>
      </c>
      <c r="O44" s="133">
        <f>IF($I$2&gt;2,Concord!X11,)</f>
        <v>88</v>
      </c>
    </row>
    <row r="45" spans="1:15" x14ac:dyDescent="0.2">
      <c r="A45" s="132" t="str">
        <f>'3 day totals'!A12</f>
        <v>Omel</v>
      </c>
      <c r="B45" s="132" t="str">
        <f>'3 day totals'!B12</f>
        <v>Cardenas</v>
      </c>
      <c r="C45" s="132">
        <f t="shared" si="2"/>
        <v>221</v>
      </c>
      <c r="D45" s="132">
        <f>IF($I$2&gt;0,Primm!X39,)</f>
        <v>76</v>
      </c>
      <c r="E45" s="132">
        <f>IF($I$2&gt;1,Lexington!X39,)</f>
        <v>73</v>
      </c>
      <c r="F45" s="132">
        <f>IF($I$2&gt;2,Concord!X39,)</f>
        <v>72</v>
      </c>
      <c r="G45" s="180"/>
      <c r="H45" s="181"/>
      <c r="I45" s="180"/>
      <c r="J45" s="132" t="str">
        <f>'3 day totals'!A12</f>
        <v>Omel</v>
      </c>
      <c r="K45" s="132" t="str">
        <f>'3 day totals'!B12</f>
        <v>Cardenas</v>
      </c>
      <c r="L45" s="133">
        <f t="shared" si="3"/>
        <v>310</v>
      </c>
      <c r="M45" s="133">
        <f>IF($I$2&gt;0,Primm!X12,)</f>
        <v>105</v>
      </c>
      <c r="N45" s="133">
        <f>IF($I$2&gt;1,Lexington!X12,)</f>
        <v>103</v>
      </c>
      <c r="O45" s="133">
        <f>IF($I$2&gt;2,Concord!X12,)</f>
        <v>102</v>
      </c>
    </row>
    <row r="46" spans="1:15" x14ac:dyDescent="0.2">
      <c r="A46" s="132" t="str">
        <f>'3 day totals'!A13</f>
        <v>Jason</v>
      </c>
      <c r="B46" s="132" t="str">
        <f>'3 day totals'!B13</f>
        <v>Carmack</v>
      </c>
      <c r="C46" s="132">
        <f t="shared" si="2"/>
        <v>217</v>
      </c>
      <c r="D46" s="132">
        <f>IF($I$2&gt;0,Primm!X40,)</f>
        <v>72</v>
      </c>
      <c r="E46" s="132">
        <f>IF($I$2&gt;1,Lexington!X40,)</f>
        <v>76</v>
      </c>
      <c r="F46" s="132">
        <f>IF($I$2&gt;2,Concord!X40,)</f>
        <v>69</v>
      </c>
      <c r="G46" s="180"/>
      <c r="H46" s="181"/>
      <c r="I46" s="180"/>
      <c r="J46" s="132" t="str">
        <f>'3 day totals'!A13</f>
        <v>Jason</v>
      </c>
      <c r="K46" s="132" t="str">
        <f>'3 day totals'!B13</f>
        <v>Carmack</v>
      </c>
      <c r="L46" s="133">
        <f t="shared" si="3"/>
        <v>254</v>
      </c>
      <c r="M46" s="133">
        <f>IF($I$2&gt;0,Primm!X13,)</f>
        <v>84</v>
      </c>
      <c r="N46" s="133">
        <f>IF($I$2&gt;1,Lexington!X13,)</f>
        <v>89</v>
      </c>
      <c r="O46" s="133">
        <f>IF($I$2&gt;2,Concord!X13,)</f>
        <v>81</v>
      </c>
    </row>
    <row r="47" spans="1:15" x14ac:dyDescent="0.2">
      <c r="A47" s="132" t="str">
        <f>'3 day totals'!A14</f>
        <v>Frank</v>
      </c>
      <c r="B47" s="132" t="str">
        <f>'3 day totals'!B14</f>
        <v>Carriere</v>
      </c>
      <c r="C47" s="132">
        <f>D47+E47+F47</f>
        <v>211</v>
      </c>
      <c r="D47" s="132">
        <f>IF($I$2&gt;0,Primm!X41,)</f>
        <v>73</v>
      </c>
      <c r="E47" s="132">
        <f>IF($I$2&gt;1,Lexington!X41,)</f>
        <v>73</v>
      </c>
      <c r="F47" s="132">
        <f>IF($I$2&gt;2,Concord!X41,)</f>
        <v>65</v>
      </c>
      <c r="G47" s="180"/>
      <c r="H47" s="181"/>
      <c r="I47" s="180"/>
      <c r="J47" s="132" t="str">
        <f>'3 day totals'!A14</f>
        <v>Frank</v>
      </c>
      <c r="K47" s="132" t="str">
        <f>'3 day totals'!B14</f>
        <v>Carriere</v>
      </c>
      <c r="L47" s="133">
        <f>M47+N47+O47</f>
        <v>278</v>
      </c>
      <c r="M47" s="133">
        <f>IF($I$2&gt;0,Primm!X14,)</f>
        <v>95</v>
      </c>
      <c r="N47" s="133">
        <f>IF($I$2&gt;1,Lexington!X14,)</f>
        <v>96</v>
      </c>
      <c r="O47" s="133">
        <f>IF($I$2&gt;2,Concord!X14,)</f>
        <v>87</v>
      </c>
    </row>
    <row r="48" spans="1:15" x14ac:dyDescent="0.2">
      <c r="A48" s="132" t="str">
        <f>'3 day totals'!A15</f>
        <v xml:space="preserve">Jim </v>
      </c>
      <c r="B48" s="132" t="str">
        <f>'3 day totals'!B15</f>
        <v>Coffey</v>
      </c>
      <c r="C48" s="132">
        <f t="shared" si="2"/>
        <v>221</v>
      </c>
      <c r="D48" s="132">
        <f>IF($I$2&gt;0,Primm!X42,)</f>
        <v>79</v>
      </c>
      <c r="E48" s="132">
        <f>IF($I$2&gt;1,Lexington!X42,)</f>
        <v>66</v>
      </c>
      <c r="F48" s="132">
        <f>IF($I$2&gt;2,Concord!X42,)</f>
        <v>76</v>
      </c>
      <c r="G48" s="180"/>
      <c r="H48" s="181"/>
      <c r="I48" s="180"/>
      <c r="J48" s="132" t="str">
        <f>'3 day totals'!A15</f>
        <v xml:space="preserve">Jim </v>
      </c>
      <c r="K48" s="132" t="str">
        <f>'3 day totals'!B15</f>
        <v>Coffey</v>
      </c>
      <c r="L48" s="133">
        <f t="shared" si="3"/>
        <v>307</v>
      </c>
      <c r="M48" s="133">
        <f>IF($I$2&gt;0,Primm!X15,)</f>
        <v>107</v>
      </c>
      <c r="N48" s="133">
        <f>IF($I$2&gt;1,Lexington!X15,)</f>
        <v>95</v>
      </c>
      <c r="O48" s="133">
        <f>IF($I$2&gt;2,Concord!X15,)</f>
        <v>105</v>
      </c>
    </row>
    <row r="49" spans="1:15" x14ac:dyDescent="0.2">
      <c r="A49" s="132" t="str">
        <f>'3 day totals'!A16</f>
        <v>Tom</v>
      </c>
      <c r="B49" s="132" t="str">
        <f>'3 day totals'!B16</f>
        <v>Dransfield</v>
      </c>
      <c r="C49" s="132">
        <f t="shared" si="2"/>
        <v>227</v>
      </c>
      <c r="D49" s="132">
        <f>IF($I$2&gt;0,Primm!X43,)</f>
        <v>74</v>
      </c>
      <c r="E49" s="132">
        <f>IF($I$2&gt;1,Lexington!X43,)</f>
        <v>77</v>
      </c>
      <c r="F49" s="132">
        <f>IF($I$2&gt;2,Concord!X43,)</f>
        <v>76</v>
      </c>
      <c r="G49" s="180"/>
      <c r="H49" s="181"/>
      <c r="I49" s="180"/>
      <c r="J49" s="132" t="str">
        <f>'3 day totals'!A16</f>
        <v>Tom</v>
      </c>
      <c r="K49" s="132" t="str">
        <f>'3 day totals'!B16</f>
        <v>Dransfield</v>
      </c>
      <c r="L49" s="133">
        <f t="shared" si="3"/>
        <v>251</v>
      </c>
      <c r="M49" s="133">
        <f>IF($I$2&gt;0,Primm!X16,)</f>
        <v>82</v>
      </c>
      <c r="N49" s="133">
        <f>IF($I$2&gt;1,Lexington!X16,)</f>
        <v>85</v>
      </c>
      <c r="O49" s="133">
        <f>IF($I$2&gt;2,Concord!X16,)</f>
        <v>84</v>
      </c>
    </row>
    <row r="50" spans="1:15" x14ac:dyDescent="0.2">
      <c r="A50" s="132" t="str">
        <f>'3 day totals'!A17</f>
        <v>Gary</v>
      </c>
      <c r="B50" s="132" t="str">
        <f>'3 day totals'!B17</f>
        <v>Frick</v>
      </c>
      <c r="C50" s="132">
        <f t="shared" si="2"/>
        <v>238</v>
      </c>
      <c r="D50" s="132">
        <f>IF($I$2&gt;0,Primm!X44,)</f>
        <v>74</v>
      </c>
      <c r="E50" s="132">
        <f>IF($I$2&gt;1,Lexington!X44,)</f>
        <v>81</v>
      </c>
      <c r="F50" s="132">
        <f>IF($I$2&gt;2,Concord!X44,)</f>
        <v>83</v>
      </c>
      <c r="G50" s="180"/>
      <c r="H50" s="181"/>
      <c r="I50" s="180"/>
      <c r="J50" s="132" t="str">
        <f>'3 day totals'!A17</f>
        <v>Gary</v>
      </c>
      <c r="K50" s="132" t="str">
        <f>'3 day totals'!B17</f>
        <v>Frick</v>
      </c>
      <c r="L50" s="133">
        <f t="shared" si="3"/>
        <v>287</v>
      </c>
      <c r="M50" s="133">
        <f>IF($I$2&gt;0,Primm!X17,)</f>
        <v>90</v>
      </c>
      <c r="N50" s="133">
        <f>IF($I$2&gt;1,Lexington!X17,)</f>
        <v>98</v>
      </c>
      <c r="O50" s="133">
        <f>IF($I$2&gt;2,Concord!X17,)</f>
        <v>99</v>
      </c>
    </row>
    <row r="51" spans="1:15" x14ac:dyDescent="0.2">
      <c r="A51" s="132" t="str">
        <f>'3 day totals'!A18</f>
        <v>Robert</v>
      </c>
      <c r="B51" s="132" t="str">
        <f>'3 day totals'!B18</f>
        <v>Guthrie</v>
      </c>
      <c r="C51" s="132">
        <f t="shared" si="2"/>
        <v>243</v>
      </c>
      <c r="D51" s="132">
        <f>IF($I$2&gt;0,Primm!X45,)</f>
        <v>82</v>
      </c>
      <c r="E51" s="132">
        <f>IF($I$2&gt;1,Lexington!X45,)</f>
        <v>76</v>
      </c>
      <c r="F51" s="132">
        <f>IF($I$2&gt;2,Concord!X45,)</f>
        <v>85</v>
      </c>
      <c r="G51" s="180"/>
      <c r="H51" s="181"/>
      <c r="I51" s="180"/>
      <c r="J51" s="132" t="str">
        <f>'3 day totals'!A18</f>
        <v>Robert</v>
      </c>
      <c r="K51" s="132" t="str">
        <f>'3 day totals'!B18</f>
        <v>Guthrie</v>
      </c>
      <c r="L51" s="133">
        <f t="shared" si="3"/>
        <v>314</v>
      </c>
      <c r="M51" s="133">
        <f>IF($I$2&gt;0,Primm!X18,)</f>
        <v>105</v>
      </c>
      <c r="N51" s="133">
        <f>IF($I$2&gt;1,Lexington!X18,)</f>
        <v>100</v>
      </c>
      <c r="O51" s="133">
        <f>IF($I$2&gt;2,Concord!X18,)</f>
        <v>109</v>
      </c>
    </row>
    <row r="52" spans="1:15" x14ac:dyDescent="0.2">
      <c r="A52" s="132" t="str">
        <f>'3 day totals'!A19</f>
        <v>Shannon</v>
      </c>
      <c r="B52" s="132" t="str">
        <f>'3 day totals'!B19</f>
        <v>Hill</v>
      </c>
      <c r="C52" s="132">
        <f t="shared" si="2"/>
        <v>249</v>
      </c>
      <c r="D52" s="132">
        <f>IF($I$2&gt;0,Primm!X46,)</f>
        <v>82</v>
      </c>
      <c r="E52" s="132">
        <f>IF($I$2&gt;1,Lexington!X46,)</f>
        <v>85</v>
      </c>
      <c r="F52" s="132">
        <f>IF($I$2&gt;2,Concord!X46,)</f>
        <v>82</v>
      </c>
      <c r="G52" s="180"/>
      <c r="H52" s="181"/>
      <c r="I52" s="180"/>
      <c r="J52" s="132" t="str">
        <f>'3 day totals'!A19</f>
        <v>Shannon</v>
      </c>
      <c r="K52" s="132" t="str">
        <f>'3 day totals'!B19</f>
        <v>Hill</v>
      </c>
      <c r="L52" s="133">
        <f t="shared" si="3"/>
        <v>294</v>
      </c>
      <c r="M52" s="133">
        <f>IF($I$2&gt;0,Primm!X19,)</f>
        <v>97</v>
      </c>
      <c r="N52" s="133">
        <f>IF($I$2&gt;1,Lexington!X19,)</f>
        <v>100</v>
      </c>
      <c r="O52" s="133">
        <f>IF($I$2&gt;2,Concord!X19,)</f>
        <v>97</v>
      </c>
    </row>
    <row r="53" spans="1:15" x14ac:dyDescent="0.2">
      <c r="A53" s="132" t="str">
        <f>'3 day totals'!A20</f>
        <v>Bob</v>
      </c>
      <c r="B53" s="132" t="str">
        <f>'3 day totals'!B20</f>
        <v>Langley</v>
      </c>
      <c r="C53" s="132">
        <f t="shared" si="2"/>
        <v>215</v>
      </c>
      <c r="D53" s="132">
        <f>IF($I$2&gt;0,Primm!X47,)</f>
        <v>71</v>
      </c>
      <c r="E53" s="132">
        <f>IF($I$2&gt;1,Lexington!X47,)</f>
        <v>74</v>
      </c>
      <c r="F53" s="132">
        <f>IF($I$2&gt;2,Concord!X47,)</f>
        <v>70</v>
      </c>
      <c r="G53" s="180"/>
      <c r="H53" s="181"/>
      <c r="I53" s="180"/>
      <c r="J53" s="132" t="str">
        <f>'3 day totals'!A20</f>
        <v>Bob</v>
      </c>
      <c r="K53" s="132" t="str">
        <f>'3 day totals'!B20</f>
        <v>Langley</v>
      </c>
      <c r="L53" s="133">
        <f t="shared" si="3"/>
        <v>318</v>
      </c>
      <c r="M53" s="133">
        <f>IF($I$2&gt;0,Primm!X20,)</f>
        <v>105</v>
      </c>
      <c r="N53" s="133">
        <f>IF($I$2&gt;1,Lexington!X20,)</f>
        <v>109</v>
      </c>
      <c r="O53" s="133">
        <f>IF($I$2&gt;2,Concord!X20,)</f>
        <v>104</v>
      </c>
    </row>
    <row r="54" spans="1:15" x14ac:dyDescent="0.2">
      <c r="A54" s="132" t="str">
        <f>'3 day totals'!A21</f>
        <v>Eric</v>
      </c>
      <c r="B54" s="132" t="str">
        <f>'3 day totals'!B21</f>
        <v>Larson</v>
      </c>
      <c r="C54" s="132">
        <f t="shared" si="2"/>
        <v>213</v>
      </c>
      <c r="D54" s="132">
        <f>IF($I$2&gt;0,Primm!X48,)</f>
        <v>74</v>
      </c>
      <c r="E54" s="132">
        <f>IF($I$2&gt;1,Lexington!X48,)</f>
        <v>71</v>
      </c>
      <c r="F54" s="132">
        <f>IF($I$2&gt;2,Concord!X48,)</f>
        <v>68</v>
      </c>
      <c r="G54" s="180"/>
      <c r="H54" s="181"/>
      <c r="I54" s="180"/>
      <c r="J54" s="132" t="str">
        <f>'3 day totals'!A21</f>
        <v>Eric</v>
      </c>
      <c r="K54" s="132" t="str">
        <f>'3 day totals'!B21</f>
        <v>Larson</v>
      </c>
      <c r="L54" s="133">
        <f t="shared" si="3"/>
        <v>319</v>
      </c>
      <c r="M54" s="133">
        <f>IF($I$2&gt;0,Primm!X21,)</f>
        <v>109</v>
      </c>
      <c r="N54" s="133">
        <f>IF($I$2&gt;1,Lexington!X21,)</f>
        <v>107</v>
      </c>
      <c r="O54" s="133">
        <f>IF($I$2&gt;2,Concord!X21,)</f>
        <v>103</v>
      </c>
    </row>
    <row r="55" spans="1:15" x14ac:dyDescent="0.2">
      <c r="A55" s="132" t="str">
        <f>'3 day totals'!A22</f>
        <v xml:space="preserve">Rick </v>
      </c>
      <c r="B55" s="132" t="str">
        <f>'3 day totals'!B22</f>
        <v>McFarland</v>
      </c>
      <c r="C55" s="132">
        <f t="shared" si="2"/>
        <v>219</v>
      </c>
      <c r="D55" s="132">
        <f>IF($I$2&gt;0,Primm!X49,)</f>
        <v>71</v>
      </c>
      <c r="E55" s="132">
        <f>IF($I$2&gt;1,Lexington!X49,)</f>
        <v>84</v>
      </c>
      <c r="F55" s="132">
        <f>IF($I$2&gt;2,Concord!X49,)</f>
        <v>64</v>
      </c>
      <c r="G55" s="180"/>
      <c r="H55" s="181"/>
      <c r="I55" s="180"/>
      <c r="J55" s="132" t="str">
        <f>'3 day totals'!A22</f>
        <v xml:space="preserve">Rick </v>
      </c>
      <c r="K55" s="132" t="str">
        <f>'3 day totals'!B22</f>
        <v>McFarland</v>
      </c>
      <c r="L55" s="133">
        <f t="shared" si="3"/>
        <v>258</v>
      </c>
      <c r="M55" s="133">
        <f>IF($I$2&gt;0,Primm!X22,)</f>
        <v>84</v>
      </c>
      <c r="N55" s="133">
        <f>IF($I$2&gt;1,Lexington!X22,)</f>
        <v>97</v>
      </c>
      <c r="O55" s="133">
        <f>IF($I$2&gt;2,Concord!X22,)</f>
        <v>77</v>
      </c>
    </row>
    <row r="56" spans="1:15" x14ac:dyDescent="0.2">
      <c r="A56" s="132" t="str">
        <f>'3 day totals'!A23</f>
        <v>Jimmy</v>
      </c>
      <c r="B56" s="132" t="str">
        <f>'3 day totals'!B23</f>
        <v>McKinzie</v>
      </c>
      <c r="C56" s="132">
        <f t="shared" si="2"/>
        <v>234</v>
      </c>
      <c r="D56" s="132">
        <f>IF($I$2&gt;0,Primm!X50,)</f>
        <v>81</v>
      </c>
      <c r="E56" s="132">
        <f>IF($I$2&gt;1,Lexington!X50,)</f>
        <v>72</v>
      </c>
      <c r="F56" s="132">
        <f>IF($I$2&gt;2,Concord!X50,)</f>
        <v>81</v>
      </c>
      <c r="G56" s="180"/>
      <c r="H56" s="181"/>
      <c r="I56" s="180"/>
      <c r="J56" s="132" t="str">
        <f>'3 day totals'!A23</f>
        <v>Jimmy</v>
      </c>
      <c r="K56" s="132" t="str">
        <f>'3 day totals'!B23</f>
        <v>McKinzie</v>
      </c>
      <c r="L56" s="133">
        <f t="shared" si="3"/>
        <v>322</v>
      </c>
      <c r="M56" s="133">
        <f>IF($I$2&gt;0,Primm!X23,)</f>
        <v>110</v>
      </c>
      <c r="N56" s="133">
        <f>IF($I$2&gt;1,Lexington!X23,)</f>
        <v>102</v>
      </c>
      <c r="O56" s="133">
        <f>IF($I$2&gt;2,Concord!X23,)</f>
        <v>110</v>
      </c>
    </row>
    <row r="57" spans="1:15" x14ac:dyDescent="0.2">
      <c r="A57" s="132" t="str">
        <f>'3 day totals'!A24</f>
        <v>Dan</v>
      </c>
      <c r="B57" s="132" t="str">
        <f>'3 day totals'!B24</f>
        <v>Needham</v>
      </c>
      <c r="C57" s="132">
        <f t="shared" si="2"/>
        <v>231</v>
      </c>
      <c r="D57" s="132">
        <f>IF($I$2&gt;0,Primm!X51,)</f>
        <v>77</v>
      </c>
      <c r="E57" s="132">
        <f>IF($I$2&gt;1,Lexington!X51,)</f>
        <v>83</v>
      </c>
      <c r="F57" s="132">
        <f>IF($I$2&gt;2,Concord!X51,)</f>
        <v>71</v>
      </c>
      <c r="G57" s="180"/>
      <c r="H57" s="181"/>
      <c r="I57" s="180"/>
      <c r="J57" s="132" t="str">
        <f>'3 day totals'!A24</f>
        <v>Dan</v>
      </c>
      <c r="K57" s="132" t="str">
        <f>'3 day totals'!B24</f>
        <v>Needham</v>
      </c>
      <c r="L57" s="133">
        <f t="shared" si="3"/>
        <v>280</v>
      </c>
      <c r="M57" s="133">
        <f>IF($I$2&gt;0,Primm!X24,)</f>
        <v>93</v>
      </c>
      <c r="N57" s="133">
        <f>IF($I$2&gt;1,Lexington!X24,)</f>
        <v>100</v>
      </c>
      <c r="O57" s="133">
        <f>IF($I$2&gt;2,Concord!X24,)</f>
        <v>87</v>
      </c>
    </row>
    <row r="58" spans="1:15" x14ac:dyDescent="0.2">
      <c r="A58" s="132" t="str">
        <f>'3 day totals'!A25</f>
        <v>Mark</v>
      </c>
      <c r="B58" s="132" t="str">
        <f>'3 day totals'!B25</f>
        <v>Parsley</v>
      </c>
      <c r="C58" s="132">
        <f t="shared" si="2"/>
        <v>215</v>
      </c>
      <c r="D58" s="132">
        <f>IF($I$2&gt;0,Primm!X52,)</f>
        <v>77</v>
      </c>
      <c r="E58" s="132">
        <f>IF($I$2&gt;1,Lexington!X52,)</f>
        <v>71</v>
      </c>
      <c r="F58" s="132">
        <f>IF($I$2&gt;2,Concord!X52,)</f>
        <v>67</v>
      </c>
      <c r="G58" s="180"/>
      <c r="H58" s="181"/>
      <c r="I58" s="180"/>
      <c r="J58" s="132" t="str">
        <f>'3 day totals'!A25</f>
        <v>Mark</v>
      </c>
      <c r="K58" s="132" t="str">
        <f>'3 day totals'!B25</f>
        <v>Parsley</v>
      </c>
      <c r="L58" s="133">
        <f t="shared" si="3"/>
        <v>249</v>
      </c>
      <c r="M58" s="133">
        <f>IF($I$2&gt;0,Primm!X25,)</f>
        <v>88</v>
      </c>
      <c r="N58" s="133">
        <f>IF($I$2&gt;1,Lexington!X25,)</f>
        <v>83</v>
      </c>
      <c r="O58" s="133">
        <f>IF($I$2&gt;2,Concord!X25,)</f>
        <v>78</v>
      </c>
    </row>
    <row r="59" spans="1:15" x14ac:dyDescent="0.2">
      <c r="A59" s="132" t="str">
        <f>'3 day totals'!A26</f>
        <v>Bob</v>
      </c>
      <c r="B59" s="132" t="str">
        <f>'3 day totals'!B26</f>
        <v>Rhinehart</v>
      </c>
      <c r="C59" s="132">
        <f t="shared" si="2"/>
        <v>266</v>
      </c>
      <c r="D59" s="132">
        <f>IF($I$2&gt;0,Primm!X53,)</f>
        <v>92</v>
      </c>
      <c r="E59" s="132">
        <f>IF($I$2&gt;1,Lexington!X53,)</f>
        <v>95</v>
      </c>
      <c r="F59" s="132">
        <f>IF($I$2&gt;2,Concord!X53,)</f>
        <v>79</v>
      </c>
      <c r="G59" s="180"/>
      <c r="H59" s="181"/>
      <c r="I59" s="180"/>
      <c r="J59" s="132" t="str">
        <f>'3 day totals'!A26</f>
        <v>Bob</v>
      </c>
      <c r="K59" s="132" t="str">
        <f>'3 day totals'!B26</f>
        <v>Rhinehart</v>
      </c>
      <c r="L59" s="133">
        <f t="shared" si="3"/>
        <v>357</v>
      </c>
      <c r="M59" s="133">
        <f>IF($I$2&gt;0,Primm!X26,)</f>
        <v>122</v>
      </c>
      <c r="N59" s="133">
        <f>IF($I$2&gt;1,Lexington!X26,)</f>
        <v>126</v>
      </c>
      <c r="O59" s="133">
        <f>IF($I$2&gt;2,Concord!X26,)</f>
        <v>109</v>
      </c>
    </row>
    <row r="60" spans="1:15" x14ac:dyDescent="0.2">
      <c r="A60" s="132" t="str">
        <f>'3 day totals'!A27</f>
        <v>Dave</v>
      </c>
      <c r="B60" s="132" t="str">
        <f>'3 day totals'!B27</f>
        <v>Rosas</v>
      </c>
      <c r="C60" s="132">
        <f t="shared" si="2"/>
        <v>232</v>
      </c>
      <c r="D60" s="132">
        <f>IF($I$2&gt;0,Primm!X54,)</f>
        <v>71</v>
      </c>
      <c r="E60" s="132">
        <f>IF($I$2&gt;1,Lexington!X54,)</f>
        <v>87</v>
      </c>
      <c r="F60" s="132">
        <f>IF($I$2&gt;2,Concord!X54,)</f>
        <v>74</v>
      </c>
      <c r="G60" s="180"/>
      <c r="H60" s="181"/>
      <c r="I60" s="180"/>
      <c r="J60" s="132" t="str">
        <f>'3 day totals'!A27</f>
        <v>Dave</v>
      </c>
      <c r="K60" s="132" t="str">
        <f>'3 day totals'!B27</f>
        <v>Rosas</v>
      </c>
      <c r="L60" s="133">
        <f t="shared" si="3"/>
        <v>325</v>
      </c>
      <c r="M60" s="133">
        <f>IF($I$2&gt;0,Primm!X27,)</f>
        <v>101</v>
      </c>
      <c r="N60" s="133">
        <f>IF($I$2&gt;1,Lexington!X27,)</f>
        <v>119</v>
      </c>
      <c r="O60" s="133">
        <f>IF($I$2&gt;2,Concord!X27,)</f>
        <v>105</v>
      </c>
    </row>
    <row r="61" spans="1:15" x14ac:dyDescent="0.2">
      <c r="A61" s="132" t="str">
        <f>'3 day totals'!A28</f>
        <v>Stewart</v>
      </c>
      <c r="B61" s="132" t="str">
        <f>'3 day totals'!B28</f>
        <v>Sampson</v>
      </c>
      <c r="C61" s="132">
        <f t="shared" si="2"/>
        <v>231</v>
      </c>
      <c r="D61" s="132">
        <f>IF($I$2&gt;0,Primm!X55,)</f>
        <v>70</v>
      </c>
      <c r="E61" s="132">
        <f>IF($I$2&gt;1,Lexington!X55,)</f>
        <v>89</v>
      </c>
      <c r="F61" s="132">
        <f>IF($I$2&gt;2,Concord!X55,)</f>
        <v>72</v>
      </c>
      <c r="G61" s="180"/>
      <c r="H61" s="181"/>
      <c r="I61" s="180"/>
      <c r="J61" s="132" t="str">
        <f>'3 day totals'!A28</f>
        <v>Stewart</v>
      </c>
      <c r="K61" s="132" t="str">
        <f>'3 day totals'!B28</f>
        <v>Sampson</v>
      </c>
      <c r="L61" s="133">
        <f t="shared" si="3"/>
        <v>310</v>
      </c>
      <c r="M61" s="133">
        <f>IF($I$2&gt;0,Primm!X28,)</f>
        <v>96</v>
      </c>
      <c r="N61" s="133">
        <f>IF($I$2&gt;1,Lexington!X28,)</f>
        <v>116</v>
      </c>
      <c r="O61" s="133">
        <f>IF($I$2&gt;2,Concord!X28,)</f>
        <v>98</v>
      </c>
    </row>
    <row r="62" spans="1:15" x14ac:dyDescent="0.2">
      <c r="A62" s="132" t="str">
        <f>'3 day totals'!A29</f>
        <v>Kirk</v>
      </c>
      <c r="B62" s="132" t="str">
        <f>'3 day totals'!B29</f>
        <v>Smart</v>
      </c>
      <c r="C62" s="132">
        <f t="shared" si="2"/>
        <v>226</v>
      </c>
      <c r="D62" s="132">
        <f>IF($I$2&gt;0,Primm!X56,)</f>
        <v>78</v>
      </c>
      <c r="E62" s="132">
        <f>IF($I$2&gt;1,Lexington!X56,)</f>
        <v>78</v>
      </c>
      <c r="F62" s="132">
        <f>IF($I$2&gt;2,Concord!X56,)</f>
        <v>70</v>
      </c>
      <c r="G62" s="180"/>
      <c r="H62" s="181"/>
      <c r="I62" s="180"/>
      <c r="J62" s="132" t="str">
        <f>'3 day totals'!A29</f>
        <v>Kirk</v>
      </c>
      <c r="K62" s="132" t="str">
        <f>'3 day totals'!B29</f>
        <v>Smart</v>
      </c>
      <c r="L62" s="133">
        <f t="shared" si="3"/>
        <v>323</v>
      </c>
      <c r="M62" s="133">
        <f>IF($I$2&gt;0,Primm!X29,)</f>
        <v>110</v>
      </c>
      <c r="N62" s="133">
        <f>IF($I$2&gt;1,Lexington!X29,)</f>
        <v>111</v>
      </c>
      <c r="O62" s="133">
        <f>IF($I$2&gt;2,Concord!X29,)</f>
        <v>102</v>
      </c>
    </row>
    <row r="63" spans="1:15" x14ac:dyDescent="0.2">
      <c r="A63" s="132" t="str">
        <f>'3 day totals'!A30</f>
        <v>Lny</v>
      </c>
      <c r="B63" s="132" t="str">
        <f>'3 day totals'!B30</f>
        <v>Smith</v>
      </c>
      <c r="C63" s="132">
        <f>D63+E63+F63</f>
        <v>222</v>
      </c>
      <c r="D63" s="132">
        <f>IF($I$2&gt;0,Primm!X57,)</f>
        <v>78</v>
      </c>
      <c r="E63" s="132">
        <f>IF($I$2&gt;1,Lexington!X57,)</f>
        <v>75</v>
      </c>
      <c r="F63" s="132">
        <f>IF($I$2&gt;2,Concord!X57,)</f>
        <v>69</v>
      </c>
      <c r="G63" s="180"/>
      <c r="H63" s="181"/>
      <c r="I63" s="180"/>
      <c r="J63" s="132" t="str">
        <f>'3 day totals'!A30</f>
        <v>Lny</v>
      </c>
      <c r="K63" s="132" t="str">
        <f>'3 day totals'!B30</f>
        <v>Smith</v>
      </c>
      <c r="L63" s="133">
        <f>M63+N63+O63</f>
        <v>325</v>
      </c>
      <c r="M63" s="133">
        <f>IF($I$2&gt;0,Primm!X30,)</f>
        <v>112</v>
      </c>
      <c r="N63" s="133">
        <f>IF($I$2&gt;1,Lexington!X30,)</f>
        <v>110</v>
      </c>
      <c r="O63" s="133">
        <f>IF($I$2&gt;2,Concord!X30,)</f>
        <v>103</v>
      </c>
    </row>
    <row r="64" spans="1:15" x14ac:dyDescent="0.2">
      <c r="A64" s="132" t="str">
        <f>'3 day totals'!A31</f>
        <v xml:space="preserve">Paul </v>
      </c>
      <c r="B64" s="132" t="str">
        <f>'3 day totals'!B31</f>
        <v>Valvo</v>
      </c>
      <c r="C64" s="132">
        <f>D64+E64+F64</f>
        <v>248</v>
      </c>
      <c r="D64" s="132">
        <f>IF($I$2&gt;0,Primm!X58,)</f>
        <v>81</v>
      </c>
      <c r="E64" s="132">
        <f>IF($I$2&gt;1,Lexington!X58,)</f>
        <v>87</v>
      </c>
      <c r="F64" s="132">
        <f>IF($I$2&gt;2,Concord!X58,)</f>
        <v>80</v>
      </c>
      <c r="G64" s="180"/>
      <c r="H64" s="181"/>
      <c r="I64" s="180"/>
      <c r="J64" s="132" t="str">
        <f>'3 day totals'!A31</f>
        <v xml:space="preserve">Paul </v>
      </c>
      <c r="K64" s="132" t="str">
        <f>'3 day totals'!B31</f>
        <v>Valvo</v>
      </c>
      <c r="L64" s="133">
        <f>M64+N64+O64</f>
        <v>310</v>
      </c>
      <c r="M64" s="133">
        <f>IF($I$2&gt;0,Primm!X31,)</f>
        <v>101</v>
      </c>
      <c r="N64" s="133">
        <f>IF($I$2&gt;1,Lexington!X31,)</f>
        <v>108</v>
      </c>
      <c r="O64" s="133">
        <f>IF($I$2&gt;2,Concord!X31,)</f>
        <v>101</v>
      </c>
    </row>
    <row r="65" spans="1:15" x14ac:dyDescent="0.2">
      <c r="A65" s="132" t="str">
        <f>'3 day totals'!A32</f>
        <v>Randy</v>
      </c>
      <c r="B65" s="132" t="str">
        <f>'3 day totals'!B32</f>
        <v>Wheatley</v>
      </c>
      <c r="C65" s="132">
        <f>D65+E65+F65</f>
        <v>212</v>
      </c>
      <c r="D65" s="132">
        <f>IF($I$2&gt;0,Primm!X59,)</f>
        <v>66</v>
      </c>
      <c r="E65" s="132">
        <f>IF($I$2&gt;1,Lexington!X59,)</f>
        <v>71</v>
      </c>
      <c r="F65" s="132">
        <f>IF($I$2&gt;2,Concord!X59,)</f>
        <v>75</v>
      </c>
      <c r="G65" s="180"/>
      <c r="H65" s="181"/>
      <c r="I65" s="180"/>
      <c r="J65" s="132" t="str">
        <f>'3 day totals'!A32</f>
        <v>Randy</v>
      </c>
      <c r="K65" s="132" t="str">
        <f>'3 day totals'!B32</f>
        <v>Wheatley</v>
      </c>
      <c r="L65" s="133">
        <f>M65+N65+O65</f>
        <v>273</v>
      </c>
      <c r="M65" s="133">
        <f>IF($I$2&gt;0,Primm!X32,)</f>
        <v>86</v>
      </c>
      <c r="N65" s="133">
        <f>IF($I$2&gt;1,Lexington!X32,)</f>
        <v>92</v>
      </c>
      <c r="O65" s="133">
        <f>IF($I$2&gt;2,Concord!X32,)</f>
        <v>95</v>
      </c>
    </row>
  </sheetData>
  <sortState ref="J6:O31">
    <sortCondition ref="L6:L31"/>
  </sortState>
  <phoneticPr fontId="9" type="noConversion"/>
  <pageMargins left="0.75" right="0.75" top="1" bottom="1" header="0.5" footer="0.5"/>
  <pageSetup scale="9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T56"/>
  <sheetViews>
    <sheetView topLeftCell="A3" zoomScale="90" zoomScaleNormal="90" workbookViewId="0">
      <selection activeCell="P22" sqref="P22"/>
    </sheetView>
  </sheetViews>
  <sheetFormatPr defaultRowHeight="12.75" x14ac:dyDescent="0.2"/>
  <cols>
    <col min="1" max="1" width="8.28515625" customWidth="1"/>
    <col min="2" max="2" width="14.28515625" customWidth="1"/>
    <col min="3" max="3" width="2.7109375" customWidth="1"/>
    <col min="4" max="4" width="9.140625" style="106" customWidth="1"/>
    <col min="5" max="5" width="2.7109375" customWidth="1"/>
    <col min="6" max="6" width="10.42578125" customWidth="1"/>
    <col min="7" max="7" width="9.140625" customWidth="1"/>
    <col min="8" max="8" width="6.85546875" customWidth="1"/>
    <col min="9" max="9" width="2.7109375" customWidth="1"/>
    <col min="10" max="12" width="7.5703125" customWidth="1"/>
    <col min="13" max="13" width="2.7109375" customWidth="1"/>
    <col min="14" max="18" width="8.5703125" customWidth="1"/>
    <col min="19" max="19" width="2.7109375" customWidth="1"/>
    <col min="20" max="20" width="10.28515625" customWidth="1"/>
    <col min="24" max="24" width="2" customWidth="1"/>
  </cols>
  <sheetData>
    <row r="1" spans="1:20" ht="14.25" thickTop="1" thickBot="1" x14ac:dyDescent="0.25">
      <c r="F1" s="69" t="s">
        <v>39</v>
      </c>
      <c r="G1" s="70"/>
      <c r="H1" s="99">
        <v>3</v>
      </c>
      <c r="J1" s="68" t="s">
        <v>4</v>
      </c>
      <c r="L1" s="10" t="s">
        <v>4</v>
      </c>
    </row>
    <row r="2" spans="1:20" ht="13.5" thickTop="1" x14ac:dyDescent="0.2">
      <c r="F2" s="187"/>
      <c r="G2" s="187"/>
      <c r="H2" s="188"/>
      <c r="J2" s="68"/>
      <c r="L2" s="10"/>
    </row>
    <row r="3" spans="1:20" x14ac:dyDescent="0.2">
      <c r="C3" s="9"/>
      <c r="D3" s="106" t="s">
        <v>2</v>
      </c>
      <c r="E3" s="9"/>
      <c r="F3" s="10" t="s">
        <v>21</v>
      </c>
      <c r="G3" s="9" t="s">
        <v>23</v>
      </c>
      <c r="H3" s="9" t="s">
        <v>24</v>
      </c>
      <c r="I3" s="9"/>
      <c r="J3" s="10" t="s">
        <v>18</v>
      </c>
      <c r="K3" s="9" t="s">
        <v>23</v>
      </c>
      <c r="L3" s="9" t="s">
        <v>24</v>
      </c>
      <c r="M3" s="9"/>
      <c r="N3" s="9" t="s">
        <v>27</v>
      </c>
      <c r="O3" s="9" t="s">
        <v>27</v>
      </c>
      <c r="P3" s="9" t="s">
        <v>27</v>
      </c>
      <c r="Q3" s="9" t="s">
        <v>124</v>
      </c>
      <c r="R3" s="9" t="s">
        <v>30</v>
      </c>
      <c r="S3" s="9"/>
      <c r="T3" s="9" t="s">
        <v>18</v>
      </c>
    </row>
    <row r="4" spans="1:20" x14ac:dyDescent="0.2">
      <c r="C4" s="9"/>
      <c r="D4" s="106" t="s">
        <v>44</v>
      </c>
      <c r="E4" s="9"/>
      <c r="F4" s="10" t="s">
        <v>22</v>
      </c>
      <c r="G4" s="9" t="s">
        <v>22</v>
      </c>
      <c r="H4" s="9" t="s">
        <v>25</v>
      </c>
      <c r="I4" s="9"/>
      <c r="J4" s="10" t="s">
        <v>7</v>
      </c>
      <c r="K4" s="9" t="s">
        <v>7</v>
      </c>
      <c r="L4" s="9" t="s">
        <v>25</v>
      </c>
      <c r="M4" s="9"/>
      <c r="N4" s="9" t="s">
        <v>26</v>
      </c>
      <c r="O4" s="9" t="s">
        <v>28</v>
      </c>
      <c r="P4" s="9" t="s">
        <v>29</v>
      </c>
      <c r="Q4" s="9" t="s">
        <v>27</v>
      </c>
      <c r="R4" s="9" t="s">
        <v>27</v>
      </c>
      <c r="S4" s="9"/>
      <c r="T4" s="9" t="s">
        <v>27</v>
      </c>
    </row>
    <row r="5" spans="1:20" x14ac:dyDescent="0.2">
      <c r="C5" s="9"/>
      <c r="E5" s="9"/>
      <c r="F5" s="10"/>
      <c r="G5" s="9"/>
      <c r="H5" s="9"/>
      <c r="I5" s="9"/>
      <c r="J5" s="10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ht="13.5" thickBot="1" x14ac:dyDescent="0.25"/>
    <row r="7" spans="1:20" s="101" customFormat="1" x14ac:dyDescent="0.2">
      <c r="A7" s="230" t="s">
        <v>99</v>
      </c>
      <c r="B7" s="185" t="s">
        <v>100</v>
      </c>
      <c r="C7" s="160"/>
      <c r="D7" s="161">
        <v>25</v>
      </c>
      <c r="E7" s="160"/>
      <c r="F7" s="162">
        <f>+IF($H$1=1,Primm!$X7,(IF(H$1=2,Primm!$X7+Lexington!$X7,(IF(H$1=3,Primm!$X7+Lexington!$X7+Concord!$X7,0)))))</f>
        <v>302</v>
      </c>
      <c r="G7" s="162">
        <f t="shared" ref="G7:G32" si="0">RANK(F7,F$7:F$32,1)</f>
        <v>12</v>
      </c>
      <c r="H7" s="162">
        <f t="shared" ref="H7:H32" si="1">F7-SMALL(F$7:F$32,1)</f>
        <v>53</v>
      </c>
      <c r="I7" s="160"/>
      <c r="J7" s="162">
        <f>+IF($H$1=1,Primm!$X34,(IF($H$1=2,Primm!$X34+Lexington!$X34,(IF($H$1=3,Primm!$X34+Lexington!$X34+Concord!$X34,0)))))</f>
        <v>216</v>
      </c>
      <c r="K7" s="162">
        <f t="shared" ref="K7:K28" si="2">RANK(J7,J$7:J$32,1)</f>
        <v>5</v>
      </c>
      <c r="L7" s="162">
        <f t="shared" ref="L7:L28" si="3">J7-SMALL(J$7:J$32,1)</f>
        <v>4</v>
      </c>
      <c r="M7" s="160"/>
      <c r="N7" s="216"/>
      <c r="O7" s="216"/>
      <c r="P7" s="216">
        <f>40+30</f>
        <v>70</v>
      </c>
      <c r="Q7" s="216"/>
      <c r="R7" s="216"/>
      <c r="S7" s="160"/>
      <c r="T7" s="163">
        <f>SUM(N7:R7)</f>
        <v>70</v>
      </c>
    </row>
    <row r="8" spans="1:20" x14ac:dyDescent="0.2">
      <c r="A8" s="231" t="s">
        <v>55</v>
      </c>
      <c r="B8" s="183" t="s">
        <v>17</v>
      </c>
      <c r="C8" s="39"/>
      <c r="D8" s="107">
        <v>19.100000000000001</v>
      </c>
      <c r="E8" s="39"/>
      <c r="F8" s="189">
        <f>+IF($H$1=1,Primm!$X8,(IF(H$1=2,Primm!$X8+Lexington!$X8,(IF(H$1=3,Primm!$X8+Lexington!$X8+Concord!$X8,0)))))</f>
        <v>282</v>
      </c>
      <c r="G8" s="189">
        <f t="shared" si="0"/>
        <v>8</v>
      </c>
      <c r="H8" s="189">
        <f t="shared" si="1"/>
        <v>33</v>
      </c>
      <c r="I8" s="39"/>
      <c r="J8" s="189">
        <f>+IF($H$1=1,Primm!$X35,(IF($H$1=2,Primm!$X35+Lexington!$X35,(IF($H$1=3,Primm!$X35+Lexington!$X35+Concord!$X35,0)))))</f>
        <v>216</v>
      </c>
      <c r="K8" s="189">
        <f t="shared" si="2"/>
        <v>5</v>
      </c>
      <c r="L8" s="189">
        <f t="shared" si="3"/>
        <v>4</v>
      </c>
      <c r="M8" s="39"/>
      <c r="N8" s="217">
        <v>26</v>
      </c>
      <c r="O8" s="217">
        <f>30+30+30</f>
        <v>90</v>
      </c>
      <c r="P8" s="217">
        <f>30+30</f>
        <v>60</v>
      </c>
      <c r="Q8" s="217" t="s">
        <v>125</v>
      </c>
      <c r="R8" s="217"/>
      <c r="S8" s="39"/>
      <c r="T8" s="164">
        <f t="shared" ref="T8:T32" si="4">SUM(N8:R8)</f>
        <v>176</v>
      </c>
    </row>
    <row r="9" spans="1:20" s="101" customFormat="1" x14ac:dyDescent="0.2">
      <c r="A9" s="231" t="s">
        <v>56</v>
      </c>
      <c r="B9" s="183" t="s">
        <v>52</v>
      </c>
      <c r="C9" s="39"/>
      <c r="D9" s="107">
        <v>14.2</v>
      </c>
      <c r="E9" s="39"/>
      <c r="F9" s="189">
        <f>+IF($H$1=1,Primm!$X9,(IF(H$1=2,Primm!$X9+Lexington!$X9,(IF(H$1=3,Primm!$X9+Lexington!$X9+Concord!$X9,0)))))</f>
        <v>300</v>
      </c>
      <c r="G9" s="189">
        <f t="shared" si="0"/>
        <v>11</v>
      </c>
      <c r="H9" s="189">
        <f t="shared" si="1"/>
        <v>51</v>
      </c>
      <c r="I9" s="39"/>
      <c r="J9" s="189">
        <f>+IF($H$1=1,Primm!$X36,(IF($H$1=2,Primm!$X36+Lexington!$X36,(IF($H$1=3,Primm!$X36+Lexington!$X36+Concord!$X36,0)))))</f>
        <v>251</v>
      </c>
      <c r="K9" s="189">
        <f t="shared" si="2"/>
        <v>25</v>
      </c>
      <c r="L9" s="189">
        <f t="shared" si="3"/>
        <v>39</v>
      </c>
      <c r="M9" s="39"/>
      <c r="N9" s="217"/>
      <c r="O9" s="217"/>
      <c r="P9" s="217"/>
      <c r="Q9" s="217">
        <v>20</v>
      </c>
      <c r="R9" s="217"/>
      <c r="S9" s="39"/>
      <c r="T9" s="165">
        <f t="shared" si="4"/>
        <v>20</v>
      </c>
    </row>
    <row r="10" spans="1:20" s="101" customFormat="1" x14ac:dyDescent="0.2">
      <c r="A10" s="231" t="s">
        <v>101</v>
      </c>
      <c r="B10" s="183" t="s">
        <v>102</v>
      </c>
      <c r="C10" s="39"/>
      <c r="D10" s="107">
        <v>28</v>
      </c>
      <c r="E10" s="39"/>
      <c r="F10" s="189">
        <f>+IF($H$1=1,Primm!$X10,(IF(H$1=2,Primm!$X10+Lexington!$X10,(IF(H$1=3,Primm!$X10+Lexington!$X10+Concord!$X10,0)))))</f>
        <v>336</v>
      </c>
      <c r="G10" s="189">
        <f t="shared" si="0"/>
        <v>25</v>
      </c>
      <c r="H10" s="189">
        <f t="shared" si="1"/>
        <v>87</v>
      </c>
      <c r="I10" s="39"/>
      <c r="J10" s="189">
        <f>+IF($H$1=1,Primm!$X37,(IF($H$1=2,Primm!$X37+Lexington!$X37,(IF($H$1=3,Primm!$X37+Lexington!$X37+Concord!$X37,0)))))</f>
        <v>239</v>
      </c>
      <c r="K10" s="189">
        <f t="shared" si="2"/>
        <v>21</v>
      </c>
      <c r="L10" s="189">
        <f t="shared" si="3"/>
        <v>27</v>
      </c>
      <c r="M10" s="39"/>
      <c r="N10" s="217"/>
      <c r="O10" s="217"/>
      <c r="P10" s="217"/>
      <c r="Q10" s="217" t="s">
        <v>125</v>
      </c>
      <c r="R10" s="217"/>
      <c r="S10" s="39"/>
      <c r="T10" s="165">
        <f t="shared" si="4"/>
        <v>0</v>
      </c>
    </row>
    <row r="11" spans="1:20" s="101" customFormat="1" x14ac:dyDescent="0.2">
      <c r="A11" s="231" t="s">
        <v>76</v>
      </c>
      <c r="B11" s="183" t="s">
        <v>77</v>
      </c>
      <c r="C11" s="39"/>
      <c r="D11" s="107">
        <v>16</v>
      </c>
      <c r="E11" s="39"/>
      <c r="F11" s="189">
        <f>+IF($H$1=1,Primm!$X11,(IF(H$1=2,Primm!$X11+Lexington!$X11,(IF(H$1=3,Primm!$X11+Lexington!$X11+Concord!$X11,0)))))</f>
        <v>278</v>
      </c>
      <c r="G11" s="189">
        <f t="shared" si="0"/>
        <v>6</v>
      </c>
      <c r="H11" s="189">
        <f t="shared" si="1"/>
        <v>29</v>
      </c>
      <c r="I11" s="39"/>
      <c r="J11" s="189">
        <f>+IF($H$1=1,Primm!$X38,(IF($H$1=2,Primm!$X38+Lexington!$X38,(IF($H$1=3,Primm!$X38+Lexington!$X38+Concord!$X38,0)))))</f>
        <v>223</v>
      </c>
      <c r="K11" s="189">
        <f t="shared" si="2"/>
        <v>13</v>
      </c>
      <c r="L11" s="189">
        <f t="shared" si="3"/>
        <v>11</v>
      </c>
      <c r="M11" s="39"/>
      <c r="N11" s="217">
        <v>30</v>
      </c>
      <c r="O11" s="217"/>
      <c r="P11" s="217"/>
      <c r="Q11" s="217"/>
      <c r="R11" s="217"/>
      <c r="S11" s="39"/>
      <c r="T11" s="165">
        <f t="shared" si="4"/>
        <v>30</v>
      </c>
    </row>
    <row r="12" spans="1:20" s="101" customFormat="1" x14ac:dyDescent="0.2">
      <c r="A12" s="231" t="s">
        <v>78</v>
      </c>
      <c r="B12" s="183" t="s">
        <v>79</v>
      </c>
      <c r="C12" s="39"/>
      <c r="D12" s="107">
        <v>25.9</v>
      </c>
      <c r="E12" s="39"/>
      <c r="F12" s="189">
        <f>+IF($H$1=1,Primm!$X12,(IF(H$1=2,Primm!$X12+Lexington!$X12,(IF(H$1=3,Primm!$X12+Lexington!$X12+Concord!$X12,0)))))</f>
        <v>310</v>
      </c>
      <c r="G12" s="189">
        <f t="shared" si="0"/>
        <v>15</v>
      </c>
      <c r="H12" s="189">
        <f t="shared" si="1"/>
        <v>61</v>
      </c>
      <c r="I12" s="39"/>
      <c r="J12" s="189">
        <f>+IF($H$1=1,Primm!$X39,(IF($H$1=2,Primm!$X39+Lexington!$X39,(IF($H$1=3,Primm!$X39+Lexington!$X39+Concord!$X39,0)))))</f>
        <v>221</v>
      </c>
      <c r="K12" s="189">
        <f t="shared" si="2"/>
        <v>9</v>
      </c>
      <c r="L12" s="189">
        <f t="shared" si="3"/>
        <v>9</v>
      </c>
      <c r="M12" s="39"/>
      <c r="N12" s="217">
        <f>30+26+26</f>
        <v>82</v>
      </c>
      <c r="O12" s="217">
        <v>30</v>
      </c>
      <c r="P12" s="217"/>
      <c r="Q12" s="217"/>
      <c r="R12" s="217"/>
      <c r="S12" s="39"/>
      <c r="T12" s="165">
        <f t="shared" si="4"/>
        <v>112</v>
      </c>
    </row>
    <row r="13" spans="1:20" s="101" customFormat="1" x14ac:dyDescent="0.2">
      <c r="A13" s="232" t="s">
        <v>71</v>
      </c>
      <c r="B13" s="184" t="s">
        <v>80</v>
      </c>
      <c r="C13" s="39"/>
      <c r="D13" s="107">
        <v>10.8</v>
      </c>
      <c r="E13" s="39"/>
      <c r="F13" s="189">
        <f>+IF($H$1=1,Primm!$X13,(IF(H$1=2,Primm!$X13+Lexington!$X13,(IF(H$1=3,Primm!$X13+Lexington!$X13+Concord!$X13,0)))))</f>
        <v>254</v>
      </c>
      <c r="G13" s="189">
        <f t="shared" si="0"/>
        <v>3</v>
      </c>
      <c r="H13" s="189">
        <f t="shared" si="1"/>
        <v>5</v>
      </c>
      <c r="I13" s="39"/>
      <c r="J13" s="189">
        <f>+IF($H$1=1,Primm!$X40,(IF($H$1=2,Primm!$X40+Lexington!$X40,(IF($H$1=3,Primm!$X40+Lexington!$X40+Concord!$X40,0)))))</f>
        <v>217</v>
      </c>
      <c r="K13" s="189">
        <f t="shared" si="2"/>
        <v>7</v>
      </c>
      <c r="L13" s="189">
        <f t="shared" si="3"/>
        <v>5</v>
      </c>
      <c r="M13" s="39"/>
      <c r="N13" s="217">
        <v>30</v>
      </c>
      <c r="O13" s="217">
        <v>15</v>
      </c>
      <c r="P13" s="217"/>
      <c r="Q13" s="217"/>
      <c r="R13" s="217"/>
      <c r="S13" s="39"/>
      <c r="T13" s="165">
        <f t="shared" si="4"/>
        <v>45</v>
      </c>
    </row>
    <row r="14" spans="1:20" s="101" customFormat="1" x14ac:dyDescent="0.2">
      <c r="A14" s="232" t="s">
        <v>115</v>
      </c>
      <c r="B14" s="184" t="s">
        <v>53</v>
      </c>
      <c r="C14" s="39"/>
      <c r="D14" s="107">
        <v>19.5</v>
      </c>
      <c r="E14" s="39"/>
      <c r="F14" s="189">
        <f>+IF($H$1=1,Primm!$X15,(IF(H$1=2,Primm!$X15+Lexington!$X15,(IF(H$1=3,Primm!$X15+Lexington!$X15+Concord!$X15,0)))))</f>
        <v>307</v>
      </c>
      <c r="G14" s="189">
        <f>RANK(F14,F$7:F$32,1)</f>
        <v>13</v>
      </c>
      <c r="H14" s="189">
        <f>F14-SMALL(F$7:F$32,1)</f>
        <v>58</v>
      </c>
      <c r="I14" s="39"/>
      <c r="J14" s="189">
        <f>+IF($H$1=1,Primm!$X42,(IF($H$1=2,Primm!$X42+Lexington!$X42,(IF($H$1=3,Primm!$X42+Lexington!$X42+Concord!$X42,0)))))</f>
        <v>221</v>
      </c>
      <c r="K14" s="189">
        <f>RANK(J14,J$7:J$32,1)</f>
        <v>9</v>
      </c>
      <c r="L14" s="189">
        <f>J14-SMALL(J$7:J$32,1)</f>
        <v>9</v>
      </c>
      <c r="M14" s="39"/>
      <c r="N14" s="217"/>
      <c r="O14" s="217"/>
      <c r="P14" s="217">
        <v>30</v>
      </c>
      <c r="Q14" s="217"/>
      <c r="R14" s="217">
        <v>250</v>
      </c>
      <c r="S14" s="39"/>
      <c r="T14" s="165">
        <f t="shared" si="4"/>
        <v>280</v>
      </c>
    </row>
    <row r="15" spans="1:20" s="101" customFormat="1" x14ac:dyDescent="0.2">
      <c r="A15" s="231" t="s">
        <v>81</v>
      </c>
      <c r="B15" s="183" t="s">
        <v>90</v>
      </c>
      <c r="C15" s="39"/>
      <c r="D15" s="107">
        <v>25</v>
      </c>
      <c r="E15" s="39"/>
      <c r="F15" s="189">
        <f>+IF($H$1=1,Primm!$X15,(IF(H$1=2,Primm!$X15+Lexington!$X15,(IF(H$1=3,Primm!$X15+Lexington!$X15+Concord!$X15,0)))))</f>
        <v>307</v>
      </c>
      <c r="G15" s="189">
        <f t="shared" si="0"/>
        <v>13</v>
      </c>
      <c r="H15" s="189">
        <f t="shared" si="1"/>
        <v>58</v>
      </c>
      <c r="I15" s="39"/>
      <c r="J15" s="189">
        <f>+IF($H$1=1,Primm!$X42,(IF($H$1=2,Primm!$X42+Lexington!$X42,(IF($H$1=3,Primm!$X42+Lexington!$X42+Concord!$X42,0)))))</f>
        <v>221</v>
      </c>
      <c r="K15" s="189">
        <f t="shared" si="2"/>
        <v>9</v>
      </c>
      <c r="L15" s="189">
        <f t="shared" si="3"/>
        <v>9</v>
      </c>
      <c r="M15" s="39"/>
      <c r="N15" s="217"/>
      <c r="O15" s="217">
        <f>40+30</f>
        <v>70</v>
      </c>
      <c r="P15" s="217"/>
      <c r="Q15" s="217"/>
      <c r="R15" s="217"/>
      <c r="S15" s="39"/>
      <c r="T15" s="165">
        <f t="shared" si="4"/>
        <v>70</v>
      </c>
    </row>
    <row r="16" spans="1:20" s="101" customFormat="1" x14ac:dyDescent="0.2">
      <c r="A16" s="231" t="s">
        <v>103</v>
      </c>
      <c r="B16" s="183" t="s">
        <v>104</v>
      </c>
      <c r="C16" s="39"/>
      <c r="D16" s="107">
        <v>7</v>
      </c>
      <c r="E16" s="39"/>
      <c r="F16" s="189">
        <f>+IF($H$1=1,Primm!$X16,(IF(H$1=2,Primm!$X16+Lexington!$X16,(IF(H$1=3,Primm!$X16+Lexington!$X16+Concord!$X16,0)))))</f>
        <v>251</v>
      </c>
      <c r="G16" s="189">
        <f t="shared" si="0"/>
        <v>2</v>
      </c>
      <c r="H16" s="189">
        <f t="shared" si="1"/>
        <v>2</v>
      </c>
      <c r="I16" s="39"/>
      <c r="J16" s="189">
        <f>+IF($H$1=1,Primm!$X43,(IF($H$1=2,Primm!$X43+Lexington!$X43,(IF($H$1=3,Primm!$X43+Lexington!$X43+Concord!$X43,0)))))</f>
        <v>227</v>
      </c>
      <c r="K16" s="189">
        <f t="shared" si="2"/>
        <v>15</v>
      </c>
      <c r="L16" s="189">
        <f t="shared" si="3"/>
        <v>15</v>
      </c>
      <c r="M16" s="39"/>
      <c r="N16" s="217">
        <f>30+30</f>
        <v>60</v>
      </c>
      <c r="O16" s="217">
        <f>30+25</f>
        <v>55</v>
      </c>
      <c r="P16" s="217">
        <f>15+30</f>
        <v>45</v>
      </c>
      <c r="Q16" s="217" t="s">
        <v>125</v>
      </c>
      <c r="R16" s="217"/>
      <c r="S16" s="39"/>
      <c r="T16" s="165">
        <f t="shared" si="4"/>
        <v>160</v>
      </c>
    </row>
    <row r="17" spans="1:20" s="101" customFormat="1" x14ac:dyDescent="0.2">
      <c r="A17" s="232" t="s">
        <v>82</v>
      </c>
      <c r="B17" s="184" t="s">
        <v>83</v>
      </c>
      <c r="C17" s="39"/>
      <c r="D17" s="107">
        <v>14.3</v>
      </c>
      <c r="E17" s="39"/>
      <c r="F17" s="189">
        <f>+IF($H$1=1,Primm!$X17,(IF(H$1=2,Primm!$X17+Lexington!$X17,(IF(H$1=3,Primm!$X17+Lexington!$X17+Concord!$X17,0)))))</f>
        <v>287</v>
      </c>
      <c r="G17" s="189">
        <f t="shared" si="0"/>
        <v>9</v>
      </c>
      <c r="H17" s="189">
        <f t="shared" si="1"/>
        <v>38</v>
      </c>
      <c r="I17" s="39"/>
      <c r="J17" s="189">
        <f>+IF($H$1=1,Primm!$X44,(IF($H$1=2,Primm!$X44+Lexington!$X44,(IF($H$1=3,Primm!$X44+Lexington!$X44+Concord!$X44,0)))))</f>
        <v>238</v>
      </c>
      <c r="K17" s="189">
        <f t="shared" si="2"/>
        <v>20</v>
      </c>
      <c r="L17" s="189">
        <f t="shared" si="3"/>
        <v>26</v>
      </c>
      <c r="M17" s="39"/>
      <c r="N17" s="217"/>
      <c r="O17" s="217"/>
      <c r="P17" s="217"/>
      <c r="Q17" s="217"/>
      <c r="R17" s="217"/>
      <c r="S17" s="39"/>
      <c r="T17" s="165">
        <f t="shared" si="4"/>
        <v>0</v>
      </c>
    </row>
    <row r="18" spans="1:20" s="101" customFormat="1" x14ac:dyDescent="0.2">
      <c r="A18" s="231" t="s">
        <v>57</v>
      </c>
      <c r="B18" s="183" t="s">
        <v>58</v>
      </c>
      <c r="C18" s="39"/>
      <c r="D18" s="107">
        <v>20.7</v>
      </c>
      <c r="E18" s="39"/>
      <c r="F18" s="189">
        <f>+IF($H$1=1,Primm!$X18,(IF(H$1=2,Primm!$X18+Lexington!$X18,(IF(H$1=3,Primm!$X18+Lexington!$X18+Concord!$X18,0)))))</f>
        <v>314</v>
      </c>
      <c r="G18" s="189">
        <f t="shared" si="0"/>
        <v>18</v>
      </c>
      <c r="H18" s="189">
        <f t="shared" si="1"/>
        <v>65</v>
      </c>
      <c r="I18" s="39"/>
      <c r="J18" s="189">
        <f>+IF($H$1=1,Primm!$X45,(IF($H$1=2,Primm!$X45+Lexington!$X45,(IF($H$1=3,Primm!$X45+Lexington!$X45+Concord!$X45,0)))))</f>
        <v>243</v>
      </c>
      <c r="K18" s="189">
        <f t="shared" si="2"/>
        <v>22</v>
      </c>
      <c r="L18" s="189">
        <f t="shared" si="3"/>
        <v>31</v>
      </c>
      <c r="M18" s="39"/>
      <c r="N18" s="217"/>
      <c r="O18" s="217"/>
      <c r="P18" s="217"/>
      <c r="Q18" s="217">
        <v>20</v>
      </c>
      <c r="R18" s="217"/>
      <c r="S18" s="39"/>
      <c r="T18" s="165">
        <f t="shared" si="4"/>
        <v>20</v>
      </c>
    </row>
    <row r="19" spans="1:20" s="101" customFormat="1" x14ac:dyDescent="0.2">
      <c r="A19" s="231" t="s">
        <v>105</v>
      </c>
      <c r="B19" s="183" t="s">
        <v>106</v>
      </c>
      <c r="C19" s="39"/>
      <c r="D19" s="107">
        <v>13.1</v>
      </c>
      <c r="E19" s="39"/>
      <c r="F19" s="189">
        <f>+IF($H$1=1,Primm!$X19,(IF(H$1=2,Primm!$X19+Lexington!$X19,(IF(H$1=3,Primm!$X19+Lexington!$X19+Concord!$X19,0)))))</f>
        <v>294</v>
      </c>
      <c r="G19" s="189">
        <f t="shared" si="0"/>
        <v>10</v>
      </c>
      <c r="H19" s="189">
        <f t="shared" si="1"/>
        <v>45</v>
      </c>
      <c r="I19" s="39"/>
      <c r="J19" s="189">
        <f>+IF($H$1=1,Primm!$X46,(IF($H$1=2,Primm!$X46+Lexington!$X46,(IF($H$1=3,Primm!$X46+Lexington!$X46+Concord!$X46,0)))))</f>
        <v>249</v>
      </c>
      <c r="K19" s="189">
        <f t="shared" si="2"/>
        <v>24</v>
      </c>
      <c r="L19" s="189">
        <f t="shared" si="3"/>
        <v>37</v>
      </c>
      <c r="M19" s="39"/>
      <c r="N19" s="217"/>
      <c r="O19" s="217"/>
      <c r="P19" s="217"/>
      <c r="Q19" s="217"/>
      <c r="R19" s="217"/>
      <c r="S19" s="39"/>
      <c r="T19" s="165">
        <f t="shared" si="4"/>
        <v>0</v>
      </c>
    </row>
    <row r="20" spans="1:20" s="101" customFormat="1" x14ac:dyDescent="0.2">
      <c r="A20" s="231" t="s">
        <v>59</v>
      </c>
      <c r="B20" s="183" t="s">
        <v>16</v>
      </c>
      <c r="C20" s="39"/>
      <c r="D20" s="107">
        <v>29.6</v>
      </c>
      <c r="E20" s="39"/>
      <c r="F20" s="189">
        <f>+IF($H$1=1,Primm!$X20,(IF(H$1=2,Primm!$X20+Lexington!$X20,(IF(H$1=3,Primm!$X20+Lexington!$X20+Concord!$X20,0)))))</f>
        <v>318</v>
      </c>
      <c r="G20" s="189">
        <f t="shared" si="0"/>
        <v>19</v>
      </c>
      <c r="H20" s="189">
        <f t="shared" si="1"/>
        <v>69</v>
      </c>
      <c r="I20" s="39"/>
      <c r="J20" s="189">
        <f>+IF($H$1=1,Primm!$X47,(IF($H$1=2,Primm!$X47+Lexington!$X47,(IF($H$1=3,Primm!$X47+Lexington!$X47+Concord!$X47,0)))))</f>
        <v>215</v>
      </c>
      <c r="K20" s="189">
        <f t="shared" si="2"/>
        <v>3</v>
      </c>
      <c r="L20" s="189">
        <f t="shared" si="3"/>
        <v>3</v>
      </c>
      <c r="M20" s="39"/>
      <c r="N20" s="217"/>
      <c r="O20" s="217">
        <v>30</v>
      </c>
      <c r="P20" s="217">
        <f>30+30</f>
        <v>60</v>
      </c>
      <c r="Q20" s="217"/>
      <c r="R20" s="217"/>
      <c r="S20" s="39"/>
      <c r="T20" s="165">
        <f t="shared" si="4"/>
        <v>90</v>
      </c>
    </row>
    <row r="21" spans="1:20" s="101" customFormat="1" x14ac:dyDescent="0.2">
      <c r="A21" s="231" t="s">
        <v>65</v>
      </c>
      <c r="B21" s="183" t="s">
        <v>66</v>
      </c>
      <c r="C21" s="39"/>
      <c r="D21" s="107">
        <v>31</v>
      </c>
      <c r="E21" s="39"/>
      <c r="F21" s="189">
        <f>+IF($H$1=1,Primm!$X21,(IF(H$1=2,Primm!$X21+Lexington!$X21,(IF(H$1=3,Primm!$X21+Lexington!$X21+Concord!$X21,0)))))</f>
        <v>319</v>
      </c>
      <c r="G21" s="189">
        <f t="shared" si="0"/>
        <v>20</v>
      </c>
      <c r="H21" s="189">
        <f t="shared" si="1"/>
        <v>70</v>
      </c>
      <c r="I21" s="39"/>
      <c r="J21" s="189">
        <f>+IF($H$1=1,Primm!$X48,(IF($H$1=2,Primm!$X48+Lexington!$X48,(IF($H$1=3,Primm!$X48+Lexington!$X48+Concord!$X48,0)))))</f>
        <v>213</v>
      </c>
      <c r="K21" s="189">
        <f t="shared" si="2"/>
        <v>2</v>
      </c>
      <c r="L21" s="189">
        <f t="shared" si="3"/>
        <v>1</v>
      </c>
      <c r="M21" s="39"/>
      <c r="N21" s="217">
        <v>25</v>
      </c>
      <c r="O21" s="217">
        <v>30</v>
      </c>
      <c r="P21" s="217">
        <f>20+30+30</f>
        <v>80</v>
      </c>
      <c r="Q21" s="217"/>
      <c r="R21" s="217">
        <v>140</v>
      </c>
      <c r="S21" s="39"/>
      <c r="T21" s="165">
        <f t="shared" si="4"/>
        <v>275</v>
      </c>
    </row>
    <row r="22" spans="1:20" s="101" customFormat="1" x14ac:dyDescent="0.2">
      <c r="A22" s="231" t="s">
        <v>60</v>
      </c>
      <c r="B22" s="183" t="s">
        <v>40</v>
      </c>
      <c r="C22" s="39"/>
      <c r="D22" s="107">
        <v>11.1</v>
      </c>
      <c r="E22" s="39"/>
      <c r="F22" s="189">
        <f>+IF($H$1=1,Primm!$X22,(IF(H$1=2,Primm!$X22+Lexington!$X22,(IF(H$1=3,Primm!$X22+Lexington!$X22+Concord!$X22,0)))))</f>
        <v>258</v>
      </c>
      <c r="G22" s="189">
        <f t="shared" si="0"/>
        <v>4</v>
      </c>
      <c r="H22" s="189">
        <f t="shared" si="1"/>
        <v>9</v>
      </c>
      <c r="I22" s="39"/>
      <c r="J22" s="189">
        <f>+IF($H$1=1,Primm!$X49,(IF($H$1=2,Primm!$X49+Lexington!$X49,(IF($H$1=3,Primm!$X49+Lexington!$X49+Concord!$X49,0)))))</f>
        <v>219</v>
      </c>
      <c r="K22" s="189">
        <f t="shared" si="2"/>
        <v>8</v>
      </c>
      <c r="L22" s="189">
        <f t="shared" si="3"/>
        <v>7</v>
      </c>
      <c r="M22" s="39"/>
      <c r="N22" s="217">
        <v>25</v>
      </c>
      <c r="O22" s="217"/>
      <c r="P22" s="217">
        <v>30</v>
      </c>
      <c r="Q22" s="217"/>
      <c r="R22" s="217"/>
      <c r="S22" s="39"/>
      <c r="T22" s="165">
        <f t="shared" si="4"/>
        <v>55</v>
      </c>
    </row>
    <row r="23" spans="1:20" s="101" customFormat="1" x14ac:dyDescent="0.2">
      <c r="A23" s="231" t="s">
        <v>61</v>
      </c>
      <c r="B23" s="183" t="s">
        <v>54</v>
      </c>
      <c r="C23" s="39"/>
      <c r="D23" s="107">
        <v>25.3</v>
      </c>
      <c r="E23" s="39"/>
      <c r="F23" s="189">
        <f>+IF($H$1=1,Primm!$X23,(IF(H$1=2,Primm!$X23+Lexington!$X23,(IF(H$1=3,Primm!$X23+Lexington!$X23+Concord!$X23,0)))))</f>
        <v>322</v>
      </c>
      <c r="G23" s="189">
        <f t="shared" si="0"/>
        <v>21</v>
      </c>
      <c r="H23" s="189">
        <f t="shared" si="1"/>
        <v>73</v>
      </c>
      <c r="I23" s="39"/>
      <c r="J23" s="189">
        <f>+IF($H$1=1,Primm!$X50,(IF($H$1=2,Primm!$X50+Lexington!$X50,(IF($H$1=3,Primm!$X50+Lexington!$X50+Concord!$X50,0)))))</f>
        <v>234</v>
      </c>
      <c r="K23" s="189">
        <f t="shared" si="2"/>
        <v>19</v>
      </c>
      <c r="L23" s="189">
        <f t="shared" si="3"/>
        <v>22</v>
      </c>
      <c r="M23" s="39"/>
      <c r="N23" s="217"/>
      <c r="O23" s="217">
        <f>30+30</f>
        <v>60</v>
      </c>
      <c r="P23" s="217"/>
      <c r="Q23" s="217"/>
      <c r="R23" s="217"/>
      <c r="S23" s="39"/>
      <c r="T23" s="165">
        <f t="shared" si="4"/>
        <v>60</v>
      </c>
    </row>
    <row r="24" spans="1:20" s="101" customFormat="1" x14ac:dyDescent="0.2">
      <c r="A24" s="231" t="s">
        <v>62</v>
      </c>
      <c r="B24" s="183" t="s">
        <v>20</v>
      </c>
      <c r="C24" s="39"/>
      <c r="D24" s="107">
        <v>14.1</v>
      </c>
      <c r="E24" s="39"/>
      <c r="F24" s="189">
        <f>+IF($H$1=1,Primm!$X24,(IF(H$1=2,Primm!$X24+Lexington!$X24,(IF(H$1=3,Primm!$X24+Lexington!$X24+Concord!$X24,0)))))</f>
        <v>280</v>
      </c>
      <c r="G24" s="189">
        <f t="shared" si="0"/>
        <v>7</v>
      </c>
      <c r="H24" s="189">
        <f t="shared" si="1"/>
        <v>31</v>
      </c>
      <c r="I24" s="39"/>
      <c r="J24" s="189">
        <f>+IF($H$1=1,Primm!$X51,(IF($H$1=2,Primm!$X51+Lexington!$X51,(IF($H$1=3,Primm!$X51+Lexington!$X51+Concord!$X51,0)))))</f>
        <v>231</v>
      </c>
      <c r="K24" s="189">
        <f t="shared" si="2"/>
        <v>16</v>
      </c>
      <c r="L24" s="189">
        <f t="shared" si="3"/>
        <v>19</v>
      </c>
      <c r="M24" s="39"/>
      <c r="N24" s="217"/>
      <c r="O24" s="217"/>
      <c r="P24" s="217"/>
      <c r="Q24" s="217">
        <v>20</v>
      </c>
      <c r="R24" s="217"/>
      <c r="S24" s="39"/>
      <c r="T24" s="165">
        <f>SUM(N24:R24)</f>
        <v>20</v>
      </c>
    </row>
    <row r="25" spans="1:20" s="101" customFormat="1" x14ac:dyDescent="0.2">
      <c r="A25" s="231" t="s">
        <v>84</v>
      </c>
      <c r="B25" s="183" t="s">
        <v>85</v>
      </c>
      <c r="C25" s="39"/>
      <c r="D25" s="107">
        <v>10</v>
      </c>
      <c r="E25" s="39"/>
      <c r="F25" s="189">
        <f>+IF($H$1=1,Primm!$X25,(IF(H$1=2,Primm!$X25+Lexington!$X25,(IF(H$1=3,Primm!$X25+Lexington!$X25+Concord!$X25,0)))))</f>
        <v>249</v>
      </c>
      <c r="G25" s="189">
        <f t="shared" si="0"/>
        <v>1</v>
      </c>
      <c r="H25" s="189">
        <f t="shared" si="1"/>
        <v>0</v>
      </c>
      <c r="I25" s="39"/>
      <c r="J25" s="189">
        <f>+IF($H$1=1,Primm!$X52,(IF($H$1=2,Primm!$X52+Lexington!$X52,(IF($H$1=3,Primm!$X52+Lexington!$X52+Concord!$X52,0)))))</f>
        <v>215</v>
      </c>
      <c r="K25" s="189">
        <f t="shared" si="2"/>
        <v>3</v>
      </c>
      <c r="L25" s="189">
        <f t="shared" si="3"/>
        <v>3</v>
      </c>
      <c r="M25" s="39"/>
      <c r="N25" s="217">
        <f>30+15</f>
        <v>45</v>
      </c>
      <c r="O25" s="217">
        <v>30</v>
      </c>
      <c r="P25" s="217">
        <v>25</v>
      </c>
      <c r="Q25" s="217"/>
      <c r="R25" s="217">
        <v>100</v>
      </c>
      <c r="S25" s="39"/>
      <c r="T25" s="165">
        <f>SUM(N25:R25)</f>
        <v>200</v>
      </c>
    </row>
    <row r="26" spans="1:20" s="101" customFormat="1" x14ac:dyDescent="0.2">
      <c r="A26" s="231" t="s">
        <v>59</v>
      </c>
      <c r="B26" s="183" t="s">
        <v>86</v>
      </c>
      <c r="C26" s="39"/>
      <c r="D26" s="107">
        <v>26.1</v>
      </c>
      <c r="E26" s="39"/>
      <c r="F26" s="189">
        <f>+IF($H$1=1,Primm!$X26,(IF(H$1=2,Primm!$X26+Lexington!$X26,(IF(H$1=3,Primm!$X26+Lexington!$X26+Concord!$X26,0)))))</f>
        <v>357</v>
      </c>
      <c r="G26" s="189">
        <f t="shared" si="0"/>
        <v>26</v>
      </c>
      <c r="H26" s="189">
        <f t="shared" si="1"/>
        <v>108</v>
      </c>
      <c r="I26" s="39"/>
      <c r="J26" s="189">
        <f>+IF($H$1=1,Primm!$X53,(IF($H$1=2,Primm!$X53+Lexington!$X53,(IF($H$1=3,Primm!$X53+Lexington!$X53+Concord!$X53,0)))))</f>
        <v>266</v>
      </c>
      <c r="K26" s="189">
        <f t="shared" si="2"/>
        <v>26</v>
      </c>
      <c r="L26" s="189">
        <f t="shared" si="3"/>
        <v>54</v>
      </c>
      <c r="M26" s="39"/>
      <c r="N26" s="217">
        <v>26</v>
      </c>
      <c r="O26" s="217"/>
      <c r="P26" s="217"/>
      <c r="Q26" s="217"/>
      <c r="R26" s="217">
        <v>5</v>
      </c>
      <c r="S26" s="39"/>
      <c r="T26" s="165">
        <f>SUM(N26:R26)</f>
        <v>31</v>
      </c>
    </row>
    <row r="27" spans="1:20" s="101" customFormat="1" x14ac:dyDescent="0.2">
      <c r="A27" s="231" t="s">
        <v>72</v>
      </c>
      <c r="B27" s="183" t="s">
        <v>50</v>
      </c>
      <c r="C27" s="39"/>
      <c r="D27" s="107">
        <v>26.9</v>
      </c>
      <c r="E27" s="39"/>
      <c r="F27" s="189">
        <f>+IF($H$1=1,Primm!$X27,(IF(H$1=2,Primm!$X27+Lexington!$X27,(IF(H$1=3,Primm!$X27+Lexington!$X27+Concord!$X27,0)))))</f>
        <v>325</v>
      </c>
      <c r="G27" s="189">
        <f t="shared" si="0"/>
        <v>23</v>
      </c>
      <c r="H27" s="189">
        <f t="shared" si="1"/>
        <v>76</v>
      </c>
      <c r="I27" s="39"/>
      <c r="J27" s="189">
        <f>+IF($H$1=1,Primm!$X54,(IF($H$1=2,Primm!$X54+Lexington!$X54,(IF($H$1=3,Primm!$X54+Lexington!$X54+Concord!$X54,0)))))</f>
        <v>232</v>
      </c>
      <c r="K27" s="189">
        <f t="shared" si="2"/>
        <v>18</v>
      </c>
      <c r="L27" s="189">
        <f t="shared" si="3"/>
        <v>20</v>
      </c>
      <c r="M27" s="39"/>
      <c r="N27" s="217">
        <v>26</v>
      </c>
      <c r="O27" s="217"/>
      <c r="P27" s="217"/>
      <c r="Q27" s="217"/>
      <c r="R27" s="217"/>
      <c r="S27" s="39"/>
      <c r="T27" s="165">
        <f t="shared" si="4"/>
        <v>26</v>
      </c>
    </row>
    <row r="28" spans="1:20" s="101" customFormat="1" x14ac:dyDescent="0.2">
      <c r="A28" s="231" t="s">
        <v>107</v>
      </c>
      <c r="B28" s="183" t="s">
        <v>108</v>
      </c>
      <c r="C28" s="39"/>
      <c r="D28" s="107">
        <v>22.9</v>
      </c>
      <c r="E28" s="39"/>
      <c r="F28" s="189">
        <f>+IF($H$1=1,Primm!$X28,(IF(H$1=2,Primm!$X28+Lexington!$X28,(IF(H$1=3,Primm!$X28+Lexington!$X28+Concord!$X28,0)))))</f>
        <v>310</v>
      </c>
      <c r="G28" s="189">
        <f t="shared" si="0"/>
        <v>15</v>
      </c>
      <c r="H28" s="189">
        <f t="shared" si="1"/>
        <v>61</v>
      </c>
      <c r="I28" s="39"/>
      <c r="J28" s="189">
        <f>+IF($H$1=1,Primm!$X55,(IF($H$1=2,Primm!$X55+Lexington!$X55,(IF($H$1=3,Primm!$X55+Lexington!$X55+Concord!$X55,0)))))</f>
        <v>231</v>
      </c>
      <c r="K28" s="189">
        <f t="shared" si="2"/>
        <v>16</v>
      </c>
      <c r="L28" s="189">
        <f t="shared" si="3"/>
        <v>19</v>
      </c>
      <c r="M28" s="39"/>
      <c r="N28" s="217">
        <f>20+26</f>
        <v>46</v>
      </c>
      <c r="O28" s="217"/>
      <c r="P28" s="217"/>
      <c r="Q28" s="217"/>
      <c r="R28" s="217"/>
      <c r="S28" s="39"/>
      <c r="T28" s="165">
        <f t="shared" si="4"/>
        <v>46</v>
      </c>
    </row>
    <row r="29" spans="1:20" s="101" customFormat="1" x14ac:dyDescent="0.2">
      <c r="A29" s="231" t="s">
        <v>87</v>
      </c>
      <c r="B29" s="183" t="s">
        <v>88</v>
      </c>
      <c r="C29" s="39"/>
      <c r="D29" s="107">
        <v>28.3</v>
      </c>
      <c r="E29" s="39"/>
      <c r="F29" s="189">
        <f>+IF($H$1=1,Primm!$X29,(IF(H$1=2,Primm!$X29+Lexington!$X29,(IF(H$1=3,Primm!$X29+Lexington!$X29+Concord!$X29,0)))))</f>
        <v>323</v>
      </c>
      <c r="G29" s="189">
        <f t="shared" si="0"/>
        <v>22</v>
      </c>
      <c r="H29" s="189">
        <f t="shared" si="1"/>
        <v>74</v>
      </c>
      <c r="I29" s="39"/>
      <c r="J29" s="189">
        <f>+IF($H$1=1,Primm!$X56,(IF($H$1=2,Primm!$X56+Lexington!$X56,(IF($H$1=3,Primm!$X56+Lexington!$X56+Concord!$X56,0)))))</f>
        <v>226</v>
      </c>
      <c r="K29" s="189">
        <f>RANK(J30,J$7:J$32,1)</f>
        <v>12</v>
      </c>
      <c r="L29" s="189">
        <f>J30-SMALL(J$7:J$32,1)</f>
        <v>10</v>
      </c>
      <c r="M29" s="39"/>
      <c r="N29" s="217"/>
      <c r="O29" s="217"/>
      <c r="P29" s="217"/>
      <c r="Q29" s="217"/>
      <c r="R29" s="217"/>
      <c r="S29" s="39"/>
      <c r="T29" s="165">
        <f t="shared" si="4"/>
        <v>0</v>
      </c>
    </row>
    <row r="30" spans="1:20" s="101" customFormat="1" x14ac:dyDescent="0.2">
      <c r="A30" s="231" t="s">
        <v>109</v>
      </c>
      <c r="B30" s="183" t="s">
        <v>110</v>
      </c>
      <c r="C30" s="39"/>
      <c r="D30" s="107">
        <v>29.6</v>
      </c>
      <c r="E30" s="39"/>
      <c r="F30" s="189">
        <f>+IF($H$1=1,Primm!$X30,(IF(H$1=2,Primm!$X30+Lexington!$X30,(IF(H$1=3,Primm!$X30+Lexington!$X30+Concord!$X30,0)))))</f>
        <v>325</v>
      </c>
      <c r="G30" s="189">
        <f t="shared" si="0"/>
        <v>23</v>
      </c>
      <c r="H30" s="189">
        <f t="shared" si="1"/>
        <v>76</v>
      </c>
      <c r="I30" s="39"/>
      <c r="J30" s="189">
        <f>+IF($H$1=1,Primm!$X57,(IF($H$1=2,Primm!$X57+Lexington!$X57,(IF($H$1=3,Primm!$X57+Lexington!$X57+Concord!$X57,0)))))</f>
        <v>222</v>
      </c>
      <c r="K30" s="189">
        <f>RANK(J31,J$7:J$32,1)</f>
        <v>23</v>
      </c>
      <c r="L30" s="189">
        <f>J31-SMALL(J$7:J$32,1)</f>
        <v>36</v>
      </c>
      <c r="M30" s="39"/>
      <c r="N30" s="217"/>
      <c r="O30" s="217"/>
      <c r="P30" s="217"/>
      <c r="Q30" s="217"/>
      <c r="R30" s="217"/>
      <c r="S30" s="39"/>
      <c r="T30" s="165">
        <f t="shared" si="4"/>
        <v>0</v>
      </c>
    </row>
    <row r="31" spans="1:20" s="101" customFormat="1" x14ac:dyDescent="0.2">
      <c r="A31" s="231" t="s">
        <v>63</v>
      </c>
      <c r="B31" s="183" t="s">
        <v>41</v>
      </c>
      <c r="C31" s="39"/>
      <c r="D31" s="107">
        <v>18</v>
      </c>
      <c r="E31" s="39"/>
      <c r="F31" s="189">
        <f>+IF($H$1=1,Primm!$X31,(IF(H$1=2,Primm!$X31+Lexington!$X31,(IF(H$1=3,Primm!$X31+Lexington!$X31+Concord!$X31,0)))))</f>
        <v>310</v>
      </c>
      <c r="G31" s="189">
        <f t="shared" si="0"/>
        <v>15</v>
      </c>
      <c r="H31" s="189">
        <f t="shared" si="1"/>
        <v>61</v>
      </c>
      <c r="I31" s="39"/>
      <c r="J31" s="189">
        <f>+IF($H$1=1,Primm!$X58,(IF($H$1=2,Primm!$X58+Lexington!$X58,(IF($H$1=3,Primm!$X58+Lexington!$X58+Concord!$X58,0)))))</f>
        <v>248</v>
      </c>
      <c r="K31" s="189">
        <f>RANK(J31,J$7:J$32,1)</f>
        <v>23</v>
      </c>
      <c r="L31" s="189">
        <f>J31-SMALL(J$7:J$32,1)</f>
        <v>36</v>
      </c>
      <c r="M31" s="39"/>
      <c r="N31" s="217">
        <v>26</v>
      </c>
      <c r="O31" s="217"/>
      <c r="P31" s="217">
        <v>30</v>
      </c>
      <c r="Q31" s="217"/>
      <c r="R31" s="217"/>
      <c r="S31" s="39"/>
      <c r="T31" s="165">
        <f t="shared" si="4"/>
        <v>56</v>
      </c>
    </row>
    <row r="32" spans="1:20" s="101" customFormat="1" ht="13.5" thickBot="1" x14ac:dyDescent="0.25">
      <c r="A32" s="233" t="s">
        <v>64</v>
      </c>
      <c r="B32" s="186" t="s">
        <v>42</v>
      </c>
      <c r="C32" s="166"/>
      <c r="D32" s="221">
        <v>17.600000000000001</v>
      </c>
      <c r="E32" s="166"/>
      <c r="F32" s="190">
        <f>+IF($H$1=1,Primm!$X32,(IF(H$1=2,Primm!$X32+Lexington!$X32,(IF(H$1=3,Primm!$X32+Lexington!$X32+Concord!$X32,0)))))</f>
        <v>273</v>
      </c>
      <c r="G32" s="190">
        <f t="shared" si="0"/>
        <v>5</v>
      </c>
      <c r="H32" s="190">
        <f t="shared" si="1"/>
        <v>24</v>
      </c>
      <c r="I32" s="166"/>
      <c r="J32" s="190">
        <f>+IF($H$1=1,Primm!$X59,(IF($H$1=2,Primm!$X59+Lexington!$X59,(IF($H$1=3,Primm!$X59+Lexington!$X59+Concord!$X59,0)))))</f>
        <v>212</v>
      </c>
      <c r="K32" s="190">
        <f>RANK(J32,J$7:J$32,1)</f>
        <v>1</v>
      </c>
      <c r="L32" s="190">
        <f>J32-SMALL(J$7:J$32,1)</f>
        <v>0</v>
      </c>
      <c r="M32" s="166"/>
      <c r="N32" s="218">
        <f>40+50</f>
        <v>90</v>
      </c>
      <c r="O32" s="218">
        <f>20+30</f>
        <v>50</v>
      </c>
      <c r="P32" s="218">
        <v>30</v>
      </c>
      <c r="Q32" s="218"/>
      <c r="R32" s="218">
        <v>190</v>
      </c>
      <c r="S32" s="166"/>
      <c r="T32" s="167">
        <f t="shared" si="4"/>
        <v>360</v>
      </c>
    </row>
    <row r="34" spans="1:20" x14ac:dyDescent="0.2">
      <c r="A34" s="68"/>
      <c r="J34" t="s">
        <v>4</v>
      </c>
      <c r="N34" s="100">
        <f>SUM(N7:N33)</f>
        <v>537</v>
      </c>
      <c r="O34" s="100">
        <f>SUM(O7:O33)</f>
        <v>460</v>
      </c>
      <c r="P34" s="100">
        <f>SUM(P7:P33)</f>
        <v>460</v>
      </c>
      <c r="Q34" s="100">
        <f>SUM(Q7:Q33)</f>
        <v>60</v>
      </c>
      <c r="R34" s="100">
        <f>SUM(R7:R33)</f>
        <v>685</v>
      </c>
      <c r="T34" s="100">
        <f>SUM(T7:T33)</f>
        <v>2202</v>
      </c>
    </row>
    <row r="35" spans="1:20" ht="13.5" thickBot="1" x14ac:dyDescent="0.25"/>
    <row r="36" spans="1:20" ht="14.25" thickTop="1" thickBot="1" x14ac:dyDescent="0.25">
      <c r="A36" s="65"/>
      <c r="B36" s="57"/>
      <c r="C36" s="57"/>
      <c r="D36" s="108"/>
      <c r="E36" s="57"/>
      <c r="F36" s="59" t="s">
        <v>36</v>
      </c>
    </row>
    <row r="37" spans="1:20" ht="13.5" thickTop="1" x14ac:dyDescent="0.2">
      <c r="A37" s="234"/>
      <c r="B37" s="219" t="s">
        <v>53</v>
      </c>
      <c r="C37" s="38"/>
      <c r="D37" s="109" t="s">
        <v>12</v>
      </c>
      <c r="E37" s="38"/>
      <c r="F37" s="60">
        <v>250</v>
      </c>
      <c r="J37" s="65" t="s">
        <v>38</v>
      </c>
      <c r="K37" s="57"/>
      <c r="L37" s="57"/>
      <c r="M37" s="58"/>
      <c r="N37" s="64"/>
    </row>
    <row r="38" spans="1:20" x14ac:dyDescent="0.2">
      <c r="A38" s="234"/>
      <c r="B38" s="219" t="s">
        <v>42</v>
      </c>
      <c r="C38" s="38"/>
      <c r="D38" s="109" t="s">
        <v>13</v>
      </c>
      <c r="E38" s="38"/>
      <c r="F38" s="60">
        <v>190</v>
      </c>
      <c r="J38" s="66" t="s">
        <v>12</v>
      </c>
      <c r="K38" s="182" t="s">
        <v>86</v>
      </c>
      <c r="L38" s="38" t="s">
        <v>4</v>
      </c>
      <c r="M38" s="41"/>
      <c r="N38" s="60">
        <v>5</v>
      </c>
      <c r="T38" t="s">
        <v>4</v>
      </c>
    </row>
    <row r="39" spans="1:20" ht="13.5" thickBot="1" x14ac:dyDescent="0.25">
      <c r="A39" s="234"/>
      <c r="B39" s="219" t="s">
        <v>66</v>
      </c>
      <c r="C39" s="38"/>
      <c r="D39" s="109" t="s">
        <v>14</v>
      </c>
      <c r="E39" s="38"/>
      <c r="F39" s="60">
        <v>140</v>
      </c>
      <c r="J39" s="67"/>
      <c r="K39" s="98"/>
      <c r="L39" s="61"/>
      <c r="M39" s="62"/>
      <c r="N39" s="63"/>
    </row>
    <row r="40" spans="1:20" ht="13.5" thickTop="1" x14ac:dyDescent="0.2">
      <c r="A40" s="234"/>
      <c r="B40" s="220" t="s">
        <v>85</v>
      </c>
      <c r="C40" s="38"/>
      <c r="D40" s="109" t="s">
        <v>37</v>
      </c>
      <c r="E40" s="38"/>
      <c r="F40" s="60">
        <v>100</v>
      </c>
      <c r="J40" s="68"/>
      <c r="M40" s="9"/>
    </row>
    <row r="41" spans="1:20" ht="13.5" thickBot="1" x14ac:dyDescent="0.25">
      <c r="A41" s="235"/>
      <c r="B41" s="61"/>
      <c r="C41" s="61"/>
      <c r="D41" s="110"/>
      <c r="E41" s="61"/>
      <c r="F41" s="63"/>
    </row>
    <row r="42" spans="1:20" ht="13.5" thickTop="1" x14ac:dyDescent="0.2">
      <c r="A42" s="68"/>
    </row>
    <row r="43" spans="1:20" x14ac:dyDescent="0.2">
      <c r="A43" s="68"/>
    </row>
    <row r="44" spans="1:20" x14ac:dyDescent="0.2">
      <c r="B44" t="s">
        <v>46</v>
      </c>
    </row>
    <row r="45" spans="1:20" x14ac:dyDescent="0.2">
      <c r="A45" t="s">
        <v>26</v>
      </c>
      <c r="B45" s="81">
        <f>Primm!C86</f>
        <v>535</v>
      </c>
      <c r="D45" s="111"/>
    </row>
    <row r="46" spans="1:20" x14ac:dyDescent="0.2">
      <c r="A46" t="s">
        <v>28</v>
      </c>
      <c r="B46" s="81">
        <f>Lexington!C84</f>
        <v>460</v>
      </c>
      <c r="D46" s="111"/>
    </row>
    <row r="47" spans="1:20" x14ac:dyDescent="0.2">
      <c r="A47" t="s">
        <v>29</v>
      </c>
      <c r="B47" s="81">
        <f>Concord!C84</f>
        <v>460</v>
      </c>
      <c r="D47" s="111"/>
    </row>
    <row r="48" spans="1:20" x14ac:dyDescent="0.2">
      <c r="A48" t="s">
        <v>68</v>
      </c>
      <c r="B48" s="214">
        <f>F40+F39+F38+F37+N38+N41</f>
        <v>685</v>
      </c>
      <c r="D48" s="112"/>
    </row>
    <row r="49" spans="1:4" ht="15" x14ac:dyDescent="0.35">
      <c r="A49" s="241" t="s">
        <v>116</v>
      </c>
      <c r="B49" s="82">
        <v>60</v>
      </c>
      <c r="D49" s="112"/>
    </row>
    <row r="50" spans="1:4" x14ac:dyDescent="0.2">
      <c r="B50" s="80">
        <f>SUM(B45:B49)</f>
        <v>2200</v>
      </c>
      <c r="D50" s="111"/>
    </row>
    <row r="51" spans="1:4" x14ac:dyDescent="0.2">
      <c r="A51" t="s">
        <v>69</v>
      </c>
      <c r="B51" s="255">
        <f>90*26</f>
        <v>2340</v>
      </c>
      <c r="D51" s="111"/>
    </row>
    <row r="52" spans="1:4" x14ac:dyDescent="0.2">
      <c r="A52" s="241" t="s">
        <v>117</v>
      </c>
      <c r="B52">
        <v>-30</v>
      </c>
    </row>
    <row r="53" spans="1:4" x14ac:dyDescent="0.2">
      <c r="A53" s="241" t="s">
        <v>118</v>
      </c>
      <c r="B53">
        <v>-100</v>
      </c>
    </row>
    <row r="54" spans="1:4" x14ac:dyDescent="0.2">
      <c r="A54" s="241" t="s">
        <v>119</v>
      </c>
      <c r="B54">
        <v>-10</v>
      </c>
    </row>
    <row r="55" spans="1:4" x14ac:dyDescent="0.2">
      <c r="A55" s="241" t="s">
        <v>120</v>
      </c>
      <c r="B55" s="80">
        <f>SUM(B51:B54)</f>
        <v>2200</v>
      </c>
    </row>
    <row r="56" spans="1:4" x14ac:dyDescent="0.2">
      <c r="A56" s="241" t="s">
        <v>121</v>
      </c>
      <c r="B56" s="80">
        <f>B50-B55</f>
        <v>0</v>
      </c>
    </row>
  </sheetData>
  <phoneticPr fontId="0" type="noConversion"/>
  <pageMargins left="0.53" right="0.75" top="0.78" bottom="1" header="0.33" footer="0.5"/>
  <pageSetup scale="89" orientation="landscape" r:id="rId1"/>
  <headerFooter alignWithMargins="0">
    <oddHeader xml:space="preserve">&amp;C&amp;"Arial,Bold"&amp;11 2013 Big Sky Tournament
Recap Sheet&amp;"Arial,Regular"&amp;10
&amp;ROctober 18-20, 2013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J35"/>
  <sheetViews>
    <sheetView workbookViewId="0">
      <selection activeCell="F9" sqref="F9"/>
    </sheetView>
  </sheetViews>
  <sheetFormatPr defaultRowHeight="12.75" x14ac:dyDescent="0.2"/>
  <cols>
    <col min="1" max="1" width="14.85546875" customWidth="1"/>
    <col min="2" max="2" width="13.5703125" customWidth="1"/>
    <col min="3" max="3" width="3.140625" customWidth="1"/>
    <col min="5" max="5" width="3.140625" customWidth="1"/>
    <col min="6" max="8" width="18.7109375" style="9" customWidth="1"/>
    <col min="9" max="9" width="3.140625" customWidth="1"/>
    <col min="10" max="10" width="6.5703125" style="9" customWidth="1"/>
  </cols>
  <sheetData>
    <row r="1" spans="1:9" ht="18" x14ac:dyDescent="0.25">
      <c r="A1" s="85" t="s">
        <v>97</v>
      </c>
      <c r="B1" s="85"/>
    </row>
    <row r="2" spans="1:9" ht="18.75" thickBot="1" x14ac:dyDescent="0.3">
      <c r="A2" s="85"/>
      <c r="B2" s="85"/>
    </row>
    <row r="3" spans="1:9" x14ac:dyDescent="0.2">
      <c r="D3" s="211" t="s">
        <v>4</v>
      </c>
      <c r="F3" s="87" t="s">
        <v>26</v>
      </c>
      <c r="G3" s="83" t="s">
        <v>28</v>
      </c>
      <c r="H3" s="84" t="s">
        <v>29</v>
      </c>
    </row>
    <row r="4" spans="1:9" x14ac:dyDescent="0.2">
      <c r="C4" s="9"/>
      <c r="D4" s="91" t="s">
        <v>2</v>
      </c>
      <c r="E4" s="9"/>
      <c r="F4" s="244" t="s">
        <v>94</v>
      </c>
      <c r="G4" s="238" t="s">
        <v>95</v>
      </c>
      <c r="H4" s="239" t="s">
        <v>96</v>
      </c>
      <c r="I4" s="9"/>
    </row>
    <row r="5" spans="1:9" ht="13.5" thickBot="1" x14ac:dyDescent="0.25">
      <c r="C5" s="9"/>
      <c r="D5" s="92" t="s">
        <v>44</v>
      </c>
      <c r="E5" s="86"/>
      <c r="F5" s="88" t="s">
        <v>2</v>
      </c>
      <c r="G5" s="89" t="s">
        <v>2</v>
      </c>
      <c r="H5" s="90" t="s">
        <v>2</v>
      </c>
      <c r="I5" s="86"/>
    </row>
    <row r="6" spans="1:9" x14ac:dyDescent="0.2">
      <c r="A6" s="68" t="s">
        <v>45</v>
      </c>
      <c r="B6" s="68"/>
      <c r="D6" s="68" t="s">
        <v>31</v>
      </c>
      <c r="E6" s="68"/>
      <c r="F6" s="10">
        <v>128</v>
      </c>
      <c r="G6" s="10">
        <v>133</v>
      </c>
      <c r="H6" s="10">
        <v>129</v>
      </c>
      <c r="I6" s="68"/>
    </row>
    <row r="7" spans="1:9" x14ac:dyDescent="0.2">
      <c r="A7" s="68"/>
      <c r="B7" s="68"/>
      <c r="D7" s="68" t="s">
        <v>67</v>
      </c>
      <c r="E7" s="68"/>
      <c r="F7" s="10">
        <v>71.099999999999994</v>
      </c>
      <c r="G7" s="10">
        <v>71.099999999999994</v>
      </c>
      <c r="H7" s="10">
        <v>68.400000000000006</v>
      </c>
      <c r="I7" s="68"/>
    </row>
    <row r="8" spans="1:9" ht="13.5" thickBot="1" x14ac:dyDescent="0.25">
      <c r="D8" s="68" t="s">
        <v>89</v>
      </c>
      <c r="E8" s="68"/>
      <c r="F8" s="10">
        <v>6540</v>
      </c>
      <c r="G8" s="10">
        <v>6590</v>
      </c>
      <c r="H8" s="10">
        <v>6094</v>
      </c>
      <c r="I8" s="68"/>
    </row>
    <row r="9" spans="1:9" ht="13.5" thickTop="1" x14ac:dyDescent="0.2">
      <c r="A9" s="196" t="str">
        <f>'3 day totals'!A7</f>
        <v>Danny</v>
      </c>
      <c r="B9" s="64" t="str">
        <f>'3 day totals'!B7</f>
        <v>Baird</v>
      </c>
      <c r="C9" s="135"/>
      <c r="D9" s="169">
        <f>'3 day totals'!D7</f>
        <v>25</v>
      </c>
      <c r="E9" s="135"/>
      <c r="F9" s="169">
        <f>MIN(ROUND($D9*F$6/113,0),36)</f>
        <v>28</v>
      </c>
      <c r="G9" s="169">
        <f t="shared" ref="G9:H25" si="0">MIN(ROUND($D9*G$6/113,0),36)</f>
        <v>29</v>
      </c>
      <c r="H9" s="169">
        <f t="shared" si="0"/>
        <v>29</v>
      </c>
      <c r="I9" s="136"/>
    </row>
    <row r="10" spans="1:9" x14ac:dyDescent="0.2">
      <c r="A10" s="197" t="str">
        <f>'3 day totals'!A8</f>
        <v>Tim</v>
      </c>
      <c r="B10" s="198" t="str">
        <f>'3 day totals'!B8</f>
        <v>Bayles</v>
      </c>
      <c r="C10" s="39"/>
      <c r="D10" s="170">
        <f>'3 day totals'!D8</f>
        <v>19.100000000000001</v>
      </c>
      <c r="E10" s="39"/>
      <c r="F10" s="170">
        <f t="shared" ref="F10:H34" si="1">MIN(ROUND($D10*F$6/113,0),36)</f>
        <v>22</v>
      </c>
      <c r="G10" s="170">
        <f t="shared" si="0"/>
        <v>22</v>
      </c>
      <c r="H10" s="171">
        <f t="shared" si="0"/>
        <v>22</v>
      </c>
      <c r="I10" s="137"/>
    </row>
    <row r="11" spans="1:9" x14ac:dyDescent="0.2">
      <c r="A11" s="197" t="str">
        <f>'3 day totals'!A9</f>
        <v>Connie</v>
      </c>
      <c r="B11" s="198" t="str">
        <f>'3 day totals'!B9</f>
        <v>Black</v>
      </c>
      <c r="C11" s="39"/>
      <c r="D11" s="168">
        <f>'3 day totals'!D9</f>
        <v>14.2</v>
      </c>
      <c r="E11" s="39"/>
      <c r="F11" s="168">
        <f t="shared" si="1"/>
        <v>16</v>
      </c>
      <c r="G11" s="168">
        <f t="shared" si="0"/>
        <v>17</v>
      </c>
      <c r="H11" s="172">
        <f t="shared" si="0"/>
        <v>16</v>
      </c>
      <c r="I11" s="137"/>
    </row>
    <row r="12" spans="1:9" x14ac:dyDescent="0.2">
      <c r="A12" s="197" t="str">
        <f>'3 day totals'!A10</f>
        <v xml:space="preserve">Pat </v>
      </c>
      <c r="B12" s="198" t="str">
        <f>'3 day totals'!B10</f>
        <v>Buckley</v>
      </c>
      <c r="C12" s="39"/>
      <c r="D12" s="170">
        <f>'3 day totals'!D10</f>
        <v>28</v>
      </c>
      <c r="E12" s="39"/>
      <c r="F12" s="170">
        <f t="shared" si="1"/>
        <v>32</v>
      </c>
      <c r="G12" s="170">
        <f t="shared" si="0"/>
        <v>33</v>
      </c>
      <c r="H12" s="171">
        <f t="shared" si="0"/>
        <v>32</v>
      </c>
      <c r="I12" s="137"/>
    </row>
    <row r="13" spans="1:9" x14ac:dyDescent="0.2">
      <c r="A13" s="197" t="str">
        <f>'3 day totals'!A11</f>
        <v>David</v>
      </c>
      <c r="B13" s="198" t="str">
        <f>'3 day totals'!B11</f>
        <v>Bunker</v>
      </c>
      <c r="C13" s="39"/>
      <c r="D13" s="168">
        <f>'3 day totals'!D11</f>
        <v>16</v>
      </c>
      <c r="E13" s="39"/>
      <c r="F13" s="168">
        <f t="shared" si="1"/>
        <v>18</v>
      </c>
      <c r="G13" s="168">
        <f t="shared" si="0"/>
        <v>19</v>
      </c>
      <c r="H13" s="172">
        <f t="shared" si="0"/>
        <v>18</v>
      </c>
      <c r="I13" s="137"/>
    </row>
    <row r="14" spans="1:9" x14ac:dyDescent="0.2">
      <c r="A14" s="197" t="str">
        <f>'3 day totals'!A12</f>
        <v>Omel</v>
      </c>
      <c r="B14" s="198" t="str">
        <f>'3 day totals'!B12</f>
        <v>Cardenas</v>
      </c>
      <c r="C14" s="39"/>
      <c r="D14" s="170">
        <f>'3 day totals'!D12</f>
        <v>25.9</v>
      </c>
      <c r="E14" s="39"/>
      <c r="F14" s="170">
        <f t="shared" si="1"/>
        <v>29</v>
      </c>
      <c r="G14" s="170">
        <f t="shared" si="0"/>
        <v>30</v>
      </c>
      <c r="H14" s="171">
        <f t="shared" si="0"/>
        <v>30</v>
      </c>
      <c r="I14" s="137"/>
    </row>
    <row r="15" spans="1:9" x14ac:dyDescent="0.2">
      <c r="A15" s="197" t="str">
        <f>'3 day totals'!A13</f>
        <v>Jason</v>
      </c>
      <c r="B15" s="198" t="str">
        <f>'3 day totals'!B13</f>
        <v>Carmack</v>
      </c>
      <c r="C15" s="39"/>
      <c r="D15" s="168">
        <f>'3 day totals'!D13</f>
        <v>10.8</v>
      </c>
      <c r="E15" s="39"/>
      <c r="F15" s="168">
        <f t="shared" si="1"/>
        <v>12</v>
      </c>
      <c r="G15" s="168">
        <f t="shared" si="0"/>
        <v>13</v>
      </c>
      <c r="H15" s="172">
        <f t="shared" si="0"/>
        <v>12</v>
      </c>
      <c r="I15" s="137"/>
    </row>
    <row r="16" spans="1:9" x14ac:dyDescent="0.2">
      <c r="A16" s="197" t="str">
        <f>'3 day totals'!A14</f>
        <v>Frank</v>
      </c>
      <c r="B16" s="198" t="str">
        <f>'3 day totals'!B14</f>
        <v>Carriere</v>
      </c>
      <c r="C16" s="39"/>
      <c r="D16" s="170">
        <f>'3 day totals'!D14</f>
        <v>19.5</v>
      </c>
      <c r="E16" s="39"/>
      <c r="F16" s="170">
        <f t="shared" si="1"/>
        <v>22</v>
      </c>
      <c r="G16" s="170">
        <f t="shared" si="0"/>
        <v>23</v>
      </c>
      <c r="H16" s="171">
        <f t="shared" si="0"/>
        <v>22</v>
      </c>
      <c r="I16" s="137"/>
    </row>
    <row r="17" spans="1:9" x14ac:dyDescent="0.2">
      <c r="A17" s="197" t="str">
        <f>'3 day totals'!A15</f>
        <v xml:space="preserve">Jim </v>
      </c>
      <c r="B17" s="198" t="str">
        <f>'3 day totals'!B15</f>
        <v>Coffey</v>
      </c>
      <c r="C17" s="39"/>
      <c r="D17" s="168">
        <f>'3 day totals'!D15</f>
        <v>25</v>
      </c>
      <c r="E17" s="39"/>
      <c r="F17" s="168">
        <f t="shared" si="1"/>
        <v>28</v>
      </c>
      <c r="G17" s="168">
        <f t="shared" si="0"/>
        <v>29</v>
      </c>
      <c r="H17" s="172">
        <f t="shared" si="0"/>
        <v>29</v>
      </c>
      <c r="I17" s="137"/>
    </row>
    <row r="18" spans="1:9" x14ac:dyDescent="0.2">
      <c r="A18" s="197" t="str">
        <f>'3 day totals'!A16</f>
        <v>Tom</v>
      </c>
      <c r="B18" s="198" t="str">
        <f>'3 day totals'!B16</f>
        <v>Dransfield</v>
      </c>
      <c r="C18" s="39"/>
      <c r="D18" s="170">
        <f>'3 day totals'!D16</f>
        <v>7</v>
      </c>
      <c r="E18" s="39"/>
      <c r="F18" s="170">
        <f t="shared" si="1"/>
        <v>8</v>
      </c>
      <c r="G18" s="170">
        <f t="shared" si="0"/>
        <v>8</v>
      </c>
      <c r="H18" s="171">
        <f t="shared" si="0"/>
        <v>8</v>
      </c>
      <c r="I18" s="137"/>
    </row>
    <row r="19" spans="1:9" x14ac:dyDescent="0.2">
      <c r="A19" s="197" t="str">
        <f>'3 day totals'!A17</f>
        <v>Gary</v>
      </c>
      <c r="B19" s="198" t="str">
        <f>'3 day totals'!B17</f>
        <v>Frick</v>
      </c>
      <c r="C19" s="39"/>
      <c r="D19" s="168">
        <f>'3 day totals'!D17</f>
        <v>14.3</v>
      </c>
      <c r="E19" s="39"/>
      <c r="F19" s="168">
        <f t="shared" si="1"/>
        <v>16</v>
      </c>
      <c r="G19" s="168">
        <f t="shared" si="0"/>
        <v>17</v>
      </c>
      <c r="H19" s="172">
        <f t="shared" si="0"/>
        <v>16</v>
      </c>
      <c r="I19" s="137"/>
    </row>
    <row r="20" spans="1:9" x14ac:dyDescent="0.2">
      <c r="A20" s="197" t="str">
        <f>'3 day totals'!A18</f>
        <v>Robert</v>
      </c>
      <c r="B20" s="198" t="str">
        <f>'3 day totals'!B18</f>
        <v>Guthrie</v>
      </c>
      <c r="C20" s="39"/>
      <c r="D20" s="170">
        <f>'3 day totals'!D18</f>
        <v>20.7</v>
      </c>
      <c r="E20" s="39"/>
      <c r="F20" s="170">
        <f t="shared" si="1"/>
        <v>23</v>
      </c>
      <c r="G20" s="170">
        <f t="shared" si="0"/>
        <v>24</v>
      </c>
      <c r="H20" s="171">
        <f t="shared" si="0"/>
        <v>24</v>
      </c>
      <c r="I20" s="137"/>
    </row>
    <row r="21" spans="1:9" x14ac:dyDescent="0.2">
      <c r="A21" s="197" t="str">
        <f>'3 day totals'!A19</f>
        <v>Shannon</v>
      </c>
      <c r="B21" s="198" t="str">
        <f>'3 day totals'!B19</f>
        <v>Hill</v>
      </c>
      <c r="C21" s="39"/>
      <c r="D21" s="168">
        <f>'3 day totals'!D19</f>
        <v>13.1</v>
      </c>
      <c r="E21" s="39"/>
      <c r="F21" s="168">
        <f t="shared" si="1"/>
        <v>15</v>
      </c>
      <c r="G21" s="168">
        <f t="shared" si="0"/>
        <v>15</v>
      </c>
      <c r="H21" s="172">
        <f t="shared" si="0"/>
        <v>15</v>
      </c>
      <c r="I21" s="137"/>
    </row>
    <row r="22" spans="1:9" x14ac:dyDescent="0.2">
      <c r="A22" s="197" t="str">
        <f>'3 day totals'!A20</f>
        <v>Bob</v>
      </c>
      <c r="B22" s="198" t="str">
        <f>'3 day totals'!B20</f>
        <v>Langley</v>
      </c>
      <c r="C22" s="39"/>
      <c r="D22" s="170">
        <f>'3 day totals'!D20</f>
        <v>29.6</v>
      </c>
      <c r="E22" s="39"/>
      <c r="F22" s="170">
        <f t="shared" si="1"/>
        <v>34</v>
      </c>
      <c r="G22" s="170">
        <f t="shared" si="0"/>
        <v>35</v>
      </c>
      <c r="H22" s="171">
        <f t="shared" si="0"/>
        <v>34</v>
      </c>
      <c r="I22" s="137"/>
    </row>
    <row r="23" spans="1:9" x14ac:dyDescent="0.2">
      <c r="A23" s="197" t="str">
        <f>'3 day totals'!A21</f>
        <v>Eric</v>
      </c>
      <c r="B23" s="198" t="str">
        <f>'3 day totals'!B21</f>
        <v>Larson</v>
      </c>
      <c r="C23" s="39"/>
      <c r="D23" s="168">
        <f>'3 day totals'!D21</f>
        <v>31</v>
      </c>
      <c r="E23" s="39"/>
      <c r="F23" s="168">
        <f t="shared" si="1"/>
        <v>35</v>
      </c>
      <c r="G23" s="168">
        <f t="shared" si="0"/>
        <v>36</v>
      </c>
      <c r="H23" s="172">
        <f t="shared" si="0"/>
        <v>35</v>
      </c>
      <c r="I23" s="137"/>
    </row>
    <row r="24" spans="1:9" x14ac:dyDescent="0.2">
      <c r="A24" s="197" t="str">
        <f>'3 day totals'!A22</f>
        <v xml:space="preserve">Rick </v>
      </c>
      <c r="B24" s="198" t="str">
        <f>'3 day totals'!B22</f>
        <v>McFarland</v>
      </c>
      <c r="C24" s="39"/>
      <c r="D24" s="170">
        <f>'3 day totals'!D22</f>
        <v>11.1</v>
      </c>
      <c r="E24" s="39"/>
      <c r="F24" s="170">
        <f t="shared" si="1"/>
        <v>13</v>
      </c>
      <c r="G24" s="170">
        <f t="shared" si="0"/>
        <v>13</v>
      </c>
      <c r="H24" s="171">
        <f t="shared" si="0"/>
        <v>13</v>
      </c>
      <c r="I24" s="137"/>
    </row>
    <row r="25" spans="1:9" x14ac:dyDescent="0.2">
      <c r="A25" s="197" t="str">
        <f>'3 day totals'!A23</f>
        <v>Jimmy</v>
      </c>
      <c r="B25" s="198" t="str">
        <f>'3 day totals'!B23</f>
        <v>McKinzie</v>
      </c>
      <c r="C25" s="39"/>
      <c r="D25" s="168">
        <f>'3 day totals'!D23</f>
        <v>25.3</v>
      </c>
      <c r="E25" s="39"/>
      <c r="F25" s="168">
        <f t="shared" si="1"/>
        <v>29</v>
      </c>
      <c r="G25" s="168">
        <f t="shared" si="0"/>
        <v>30</v>
      </c>
      <c r="H25" s="172">
        <f t="shared" si="0"/>
        <v>29</v>
      </c>
      <c r="I25" s="137"/>
    </row>
    <row r="26" spans="1:9" x14ac:dyDescent="0.2">
      <c r="A26" s="197" t="str">
        <f>'3 day totals'!A24</f>
        <v>Dan</v>
      </c>
      <c r="B26" s="198" t="str">
        <f>'3 day totals'!B24</f>
        <v>Needham</v>
      </c>
      <c r="C26" s="39"/>
      <c r="D26" s="170">
        <f>'3 day totals'!D24</f>
        <v>14.1</v>
      </c>
      <c r="E26" s="39"/>
      <c r="F26" s="170">
        <f t="shared" si="1"/>
        <v>16</v>
      </c>
      <c r="G26" s="170">
        <f t="shared" si="1"/>
        <v>17</v>
      </c>
      <c r="H26" s="171">
        <f t="shared" si="1"/>
        <v>16</v>
      </c>
      <c r="I26" s="137"/>
    </row>
    <row r="27" spans="1:9" x14ac:dyDescent="0.2">
      <c r="A27" s="197" t="str">
        <f>'3 day totals'!A25</f>
        <v>Mark</v>
      </c>
      <c r="B27" s="198" t="str">
        <f>'3 day totals'!B25</f>
        <v>Parsley</v>
      </c>
      <c r="C27" s="39"/>
      <c r="D27" s="168">
        <f>'3 day totals'!D25</f>
        <v>10</v>
      </c>
      <c r="E27" s="39"/>
      <c r="F27" s="168">
        <f t="shared" si="1"/>
        <v>11</v>
      </c>
      <c r="G27" s="168">
        <f t="shared" si="1"/>
        <v>12</v>
      </c>
      <c r="H27" s="172">
        <f t="shared" si="1"/>
        <v>11</v>
      </c>
      <c r="I27" s="137"/>
    </row>
    <row r="28" spans="1:9" x14ac:dyDescent="0.2">
      <c r="A28" s="197" t="str">
        <f>'3 day totals'!A26</f>
        <v>Bob</v>
      </c>
      <c r="B28" s="198" t="str">
        <f>'3 day totals'!B26</f>
        <v>Rhinehart</v>
      </c>
      <c r="C28" s="39"/>
      <c r="D28" s="170">
        <f>'3 day totals'!D26</f>
        <v>26.1</v>
      </c>
      <c r="E28" s="39"/>
      <c r="F28" s="170">
        <f t="shared" si="1"/>
        <v>30</v>
      </c>
      <c r="G28" s="170">
        <f t="shared" si="1"/>
        <v>31</v>
      </c>
      <c r="H28" s="171">
        <f t="shared" si="1"/>
        <v>30</v>
      </c>
      <c r="I28" s="137"/>
    </row>
    <row r="29" spans="1:9" x14ac:dyDescent="0.2">
      <c r="A29" s="197" t="str">
        <f>'3 day totals'!A27</f>
        <v>Dave</v>
      </c>
      <c r="B29" s="198" t="str">
        <f>'3 day totals'!B27</f>
        <v>Rosas</v>
      </c>
      <c r="C29" s="39"/>
      <c r="D29" s="168">
        <f>'3 day totals'!D27</f>
        <v>26.9</v>
      </c>
      <c r="E29" s="39"/>
      <c r="F29" s="168">
        <f t="shared" si="1"/>
        <v>30</v>
      </c>
      <c r="G29" s="168">
        <f t="shared" si="1"/>
        <v>32</v>
      </c>
      <c r="H29" s="172">
        <f t="shared" si="1"/>
        <v>31</v>
      </c>
      <c r="I29" s="137"/>
    </row>
    <row r="30" spans="1:9" x14ac:dyDescent="0.2">
      <c r="A30" s="197" t="str">
        <f>'3 day totals'!A28</f>
        <v>Stewart</v>
      </c>
      <c r="B30" s="198" t="str">
        <f>'3 day totals'!B28</f>
        <v>Sampson</v>
      </c>
      <c r="C30" s="39"/>
      <c r="D30" s="170">
        <f>'3 day totals'!D28</f>
        <v>22.9</v>
      </c>
      <c r="E30" s="39"/>
      <c r="F30" s="170">
        <f t="shared" si="1"/>
        <v>26</v>
      </c>
      <c r="G30" s="170">
        <f t="shared" si="1"/>
        <v>27</v>
      </c>
      <c r="H30" s="171">
        <f t="shared" si="1"/>
        <v>26</v>
      </c>
      <c r="I30" s="137"/>
    </row>
    <row r="31" spans="1:9" x14ac:dyDescent="0.2">
      <c r="A31" s="197" t="str">
        <f>'3 day totals'!A29</f>
        <v>Kirk</v>
      </c>
      <c r="B31" s="198" t="str">
        <f>'3 day totals'!B29</f>
        <v>Smart</v>
      </c>
      <c r="C31" s="39"/>
      <c r="D31" s="168">
        <f>'3 day totals'!D29</f>
        <v>28.3</v>
      </c>
      <c r="E31" s="39"/>
      <c r="F31" s="168">
        <f t="shared" si="1"/>
        <v>32</v>
      </c>
      <c r="G31" s="168">
        <f t="shared" si="1"/>
        <v>33</v>
      </c>
      <c r="H31" s="172">
        <f t="shared" si="1"/>
        <v>32</v>
      </c>
      <c r="I31" s="137"/>
    </row>
    <row r="32" spans="1:9" x14ac:dyDescent="0.2">
      <c r="A32" s="197" t="str">
        <f>'3 day totals'!A30</f>
        <v>Lny</v>
      </c>
      <c r="B32" s="198" t="str">
        <f>'3 day totals'!B30</f>
        <v>Smith</v>
      </c>
      <c r="C32" s="39"/>
      <c r="D32" s="170">
        <f>'3 day totals'!D30</f>
        <v>29.6</v>
      </c>
      <c r="E32" s="39"/>
      <c r="F32" s="170">
        <f t="shared" si="1"/>
        <v>34</v>
      </c>
      <c r="G32" s="170">
        <f t="shared" si="1"/>
        <v>35</v>
      </c>
      <c r="H32" s="171">
        <f t="shared" si="1"/>
        <v>34</v>
      </c>
      <c r="I32" s="137"/>
    </row>
    <row r="33" spans="1:9" x14ac:dyDescent="0.2">
      <c r="A33" s="197" t="str">
        <f>'3 day totals'!A31</f>
        <v xml:space="preserve">Paul </v>
      </c>
      <c r="B33" s="198" t="str">
        <f>'3 day totals'!B31</f>
        <v>Valvo</v>
      </c>
      <c r="C33" s="39"/>
      <c r="D33" s="168">
        <f>'3 day totals'!D31</f>
        <v>18</v>
      </c>
      <c r="E33" s="39"/>
      <c r="F33" s="168">
        <f t="shared" si="1"/>
        <v>20</v>
      </c>
      <c r="G33" s="168">
        <f t="shared" si="1"/>
        <v>21</v>
      </c>
      <c r="H33" s="172">
        <f t="shared" si="1"/>
        <v>21</v>
      </c>
      <c r="I33" s="137"/>
    </row>
    <row r="34" spans="1:9" ht="13.5" thickBot="1" x14ac:dyDescent="0.25">
      <c r="A34" s="199" t="str">
        <f>'3 day totals'!A32</f>
        <v>Randy</v>
      </c>
      <c r="B34" s="200" t="str">
        <f>'3 day totals'!B32</f>
        <v>Wheatley</v>
      </c>
      <c r="C34" s="138"/>
      <c r="D34" s="247">
        <f>'3 day totals'!D32</f>
        <v>17.600000000000001</v>
      </c>
      <c r="E34" s="138"/>
      <c r="F34" s="247">
        <f t="shared" si="1"/>
        <v>20</v>
      </c>
      <c r="G34" s="247">
        <f t="shared" si="1"/>
        <v>21</v>
      </c>
      <c r="H34" s="248">
        <f t="shared" si="1"/>
        <v>20</v>
      </c>
      <c r="I34" s="139"/>
    </row>
    <row r="35" spans="1:9" ht="13.5" thickTop="1" x14ac:dyDescent="0.2"/>
  </sheetData>
  <sheetProtection password="DC6D" sheet="1" objects="1" scenarios="1"/>
  <phoneticPr fontId="9" type="noConversion"/>
  <pageMargins left="1.08" right="0.75" top="0.54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E7"/>
  <sheetViews>
    <sheetView workbookViewId="0">
      <selection activeCell="F3" sqref="F3"/>
    </sheetView>
  </sheetViews>
  <sheetFormatPr defaultRowHeight="12.75" x14ac:dyDescent="0.2"/>
  <cols>
    <col min="1" max="5" width="25.7109375" customWidth="1"/>
  </cols>
  <sheetData>
    <row r="2" spans="1:5" ht="69.95" customHeight="1" x14ac:dyDescent="0.35">
      <c r="A2" s="256" t="s">
        <v>54</v>
      </c>
      <c r="B2" s="256" t="s">
        <v>77</v>
      </c>
      <c r="C2" s="256" t="s">
        <v>104</v>
      </c>
      <c r="D2" s="256" t="s">
        <v>66</v>
      </c>
      <c r="E2" s="256" t="s">
        <v>108</v>
      </c>
    </row>
    <row r="3" spans="1:5" ht="69.95" customHeight="1" x14ac:dyDescent="0.35">
      <c r="A3" s="256" t="s">
        <v>85</v>
      </c>
      <c r="B3" s="256" t="s">
        <v>79</v>
      </c>
      <c r="C3" s="256" t="s">
        <v>83</v>
      </c>
      <c r="D3" s="256" t="s">
        <v>40</v>
      </c>
      <c r="E3" s="256" t="s">
        <v>88</v>
      </c>
    </row>
    <row r="4" spans="1:5" ht="69.95" customHeight="1" x14ac:dyDescent="0.35">
      <c r="A4" s="256" t="s">
        <v>100</v>
      </c>
      <c r="B4" s="256" t="s">
        <v>80</v>
      </c>
      <c r="C4" s="256" t="s">
        <v>58</v>
      </c>
      <c r="D4" s="256" t="s">
        <v>20</v>
      </c>
      <c r="E4" s="256" t="s">
        <v>110</v>
      </c>
    </row>
    <row r="5" spans="1:5" ht="69.95" customHeight="1" x14ac:dyDescent="0.35">
      <c r="A5" s="256" t="s">
        <v>17</v>
      </c>
      <c r="B5" s="256" t="s">
        <v>53</v>
      </c>
      <c r="C5" s="256" t="s">
        <v>106</v>
      </c>
      <c r="D5" s="256" t="s">
        <v>86</v>
      </c>
      <c r="E5" s="256" t="s">
        <v>41</v>
      </c>
    </row>
    <row r="6" spans="1:5" ht="69.95" customHeight="1" x14ac:dyDescent="0.35">
      <c r="A6" s="256" t="s">
        <v>52</v>
      </c>
      <c r="B6" s="256" t="s">
        <v>90</v>
      </c>
      <c r="C6" s="256" t="s">
        <v>16</v>
      </c>
      <c r="D6" s="256" t="s">
        <v>50</v>
      </c>
      <c r="E6" s="256" t="s">
        <v>42</v>
      </c>
    </row>
    <row r="7" spans="1:5" ht="69.95" customHeight="1" x14ac:dyDescent="0.35">
      <c r="A7" s="256" t="s">
        <v>102</v>
      </c>
    </row>
  </sheetData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Primm</vt:lpstr>
      <vt:lpstr>Lexington</vt:lpstr>
      <vt:lpstr>Concord</vt:lpstr>
      <vt:lpstr>Leaderboard</vt:lpstr>
      <vt:lpstr>3 day totals</vt:lpstr>
      <vt:lpstr>Daily handicaps</vt:lpstr>
      <vt:lpstr>Names</vt:lpstr>
      <vt:lpstr>'3 day totals'!Print_Area</vt:lpstr>
      <vt:lpstr>Concord!Print_Area</vt:lpstr>
      <vt:lpstr>Leaderboard!Print_Area</vt:lpstr>
      <vt:lpstr>Lexington!Print_Area</vt:lpstr>
      <vt:lpstr>Primm!Print_Area</vt:lpstr>
    </vt:vector>
  </TitlesOfParts>
  <Company>PwC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btouser</dc:creator>
  <cp:lastModifiedBy>Bob Langley</cp:lastModifiedBy>
  <cp:lastPrinted>2013-10-19T23:42:46Z</cp:lastPrinted>
  <dcterms:created xsi:type="dcterms:W3CDTF">2005-08-24T13:36:37Z</dcterms:created>
  <dcterms:modified xsi:type="dcterms:W3CDTF">2013-10-24T17:17:10Z</dcterms:modified>
</cp:coreProperties>
</file>