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pc\Documents\PCB\KiCAD_Repo\projects\GTC_02_RTD\"/>
    </mc:Choice>
  </mc:AlternateContent>
  <bookViews>
    <workbookView xWindow="240" yWindow="12" windowWidth="16092" windowHeight="9660"/>
  </bookViews>
  <sheets>
    <sheet name="GTC_02_RTD" sheetId="1" r:id="rId1"/>
  </sheets>
  <definedNames>
    <definedName name="BoardQty">GTC_02_RTD!$I$1</definedName>
    <definedName name="digikey_part_data">GTC_02_RTD!$J$5:$O$14</definedName>
    <definedName name="farnell_part_data">GTC_02_RTD!$P$5:$U$14</definedName>
    <definedName name="global_part_data">GTC_02_RTD!$A$5:$I$14</definedName>
    <definedName name="mouser_part_data">GTC_02_RTD!$V$5:$AA$14</definedName>
    <definedName name="newark_part_data">GTC_02_RTD!$AB$5:$AG$14</definedName>
    <definedName name="rs_part_data">GTC_02_RTD!$AH$5:$AM$14</definedName>
    <definedName name="TotalCost">GTC_02_RTD!$I$2</definedName>
  </definedNames>
  <calcPr calcId="162913"/>
</workbook>
</file>

<file path=xl/calcChain.xml><?xml version="1.0" encoding="utf-8"?>
<calcChain xmlns="http://schemas.openxmlformats.org/spreadsheetml/2006/main">
  <c r="AK23" i="1" l="1" a="1"/>
  <c r="AK23" i="1" s="1"/>
  <c r="AJ23" i="1" a="1"/>
  <c r="AJ23" i="1" s="1"/>
  <c r="AI23" i="1" a="1"/>
  <c r="AI23" i="1" s="1"/>
  <c r="AE23" i="1" a="1"/>
  <c r="AE23" i="1" s="1"/>
  <c r="AD23" i="1" a="1"/>
  <c r="AD23" i="1" s="1"/>
  <c r="AC23" i="1" a="1"/>
  <c r="AC23" i="1" s="1"/>
  <c r="Y23" i="1" a="1"/>
  <c r="Y23" i="1" s="1"/>
  <c r="X23" i="1" a="1"/>
  <c r="X23" i="1" s="1"/>
  <c r="W23" i="1" a="1"/>
  <c r="W23" i="1" s="1"/>
  <c r="S23" i="1" a="1"/>
  <c r="S23" i="1" s="1"/>
  <c r="R23" i="1" a="1"/>
  <c r="R23" i="1" s="1"/>
  <c r="Q23" i="1" a="1"/>
  <c r="Q23" i="1" s="1"/>
  <c r="M23" i="1" a="1"/>
  <c r="M23" i="1" s="1"/>
  <c r="L23" i="1" a="1"/>
  <c r="L23" i="1" s="1"/>
  <c r="K23" i="1" a="1"/>
  <c r="K23" i="1" s="1"/>
  <c r="AK22" i="1" a="1"/>
  <c r="AK22" i="1" s="1"/>
  <c r="AJ22" i="1" a="1"/>
  <c r="AJ22" i="1" s="1"/>
  <c r="AI22" i="1" a="1"/>
  <c r="AI22" i="1" s="1"/>
  <c r="AE22" i="1" a="1"/>
  <c r="AE22" i="1" s="1"/>
  <c r="AD22" i="1" a="1"/>
  <c r="AD22" i="1" s="1"/>
  <c r="AC22" i="1" a="1"/>
  <c r="AC22" i="1" s="1"/>
  <c r="Y22" i="1" a="1"/>
  <c r="Y22" i="1" s="1"/>
  <c r="X22" i="1" a="1"/>
  <c r="X22" i="1" s="1"/>
  <c r="W22" i="1" a="1"/>
  <c r="W22" i="1" s="1"/>
  <c r="S22" i="1" a="1"/>
  <c r="S22" i="1" s="1"/>
  <c r="R22" i="1" a="1"/>
  <c r="R22" i="1" s="1"/>
  <c r="Q22" i="1" a="1"/>
  <c r="Q22" i="1" s="1"/>
  <c r="M22" i="1" a="1"/>
  <c r="M22" i="1" s="1"/>
  <c r="L22" i="1" a="1"/>
  <c r="L22" i="1" s="1"/>
  <c r="K22" i="1" a="1"/>
  <c r="K22" i="1" s="1"/>
  <c r="AK21" i="1" a="1"/>
  <c r="AK21" i="1" s="1"/>
  <c r="AJ21" i="1" a="1"/>
  <c r="AJ21" i="1" s="1"/>
  <c r="AI21" i="1" a="1"/>
  <c r="AI21" i="1" s="1"/>
  <c r="AE21" i="1" a="1"/>
  <c r="AE21" i="1" s="1"/>
  <c r="AD21" i="1" a="1"/>
  <c r="AD21" i="1" s="1"/>
  <c r="AC21" i="1" a="1"/>
  <c r="AC21" i="1" s="1"/>
  <c r="Y21" i="1" a="1"/>
  <c r="Y21" i="1" s="1"/>
  <c r="X21" i="1" a="1"/>
  <c r="X21" i="1" s="1"/>
  <c r="W21" i="1" a="1"/>
  <c r="W21" i="1" s="1"/>
  <c r="S21" i="1" a="1"/>
  <c r="S21" i="1" s="1"/>
  <c r="R21" i="1" a="1"/>
  <c r="R21" i="1" s="1"/>
  <c r="Q21" i="1" a="1"/>
  <c r="Q21" i="1" s="1"/>
  <c r="M21" i="1" a="1"/>
  <c r="M21" i="1" s="1"/>
  <c r="L21" i="1" a="1"/>
  <c r="L21" i="1" s="1"/>
  <c r="K21" i="1" a="1"/>
  <c r="K21" i="1" s="1"/>
  <c r="AK20" i="1" a="1"/>
  <c r="AK20" i="1" s="1"/>
  <c r="AJ20" i="1" a="1"/>
  <c r="AJ20" i="1" s="1"/>
  <c r="AI20" i="1" a="1"/>
  <c r="AI20" i="1" s="1"/>
  <c r="AE20" i="1" a="1"/>
  <c r="AE20" i="1" s="1"/>
  <c r="AD20" i="1" a="1"/>
  <c r="AD20" i="1" s="1"/>
  <c r="AC20" i="1" a="1"/>
  <c r="AC20" i="1" s="1"/>
  <c r="Y20" i="1" a="1"/>
  <c r="Y20" i="1" s="1"/>
  <c r="X20" i="1" a="1"/>
  <c r="X20" i="1" s="1"/>
  <c r="W20" i="1" a="1"/>
  <c r="W20" i="1" s="1"/>
  <c r="S20" i="1" a="1"/>
  <c r="S20" i="1" s="1"/>
  <c r="R20" i="1" a="1"/>
  <c r="R20" i="1" s="1"/>
  <c r="Q20" i="1" a="1"/>
  <c r="Q20" i="1" s="1"/>
  <c r="M20" i="1" a="1"/>
  <c r="M20" i="1" s="1"/>
  <c r="L20" i="1" a="1"/>
  <c r="L20" i="1" s="1"/>
  <c r="K20" i="1" a="1"/>
  <c r="K20" i="1" s="1"/>
  <c r="AK19" i="1" a="1"/>
  <c r="AK19" i="1" s="1"/>
  <c r="AJ19" i="1" a="1"/>
  <c r="AJ19" i="1" s="1"/>
  <c r="AI19" i="1" a="1"/>
  <c r="AI19" i="1" s="1"/>
  <c r="AE19" i="1" a="1"/>
  <c r="AE19" i="1" s="1"/>
  <c r="AD19" i="1" a="1"/>
  <c r="AD19" i="1" s="1"/>
  <c r="AC19" i="1" a="1"/>
  <c r="AC19" i="1" s="1"/>
  <c r="Y19" i="1" a="1"/>
  <c r="Y19" i="1" s="1"/>
  <c r="X19" i="1" a="1"/>
  <c r="X19" i="1" s="1"/>
  <c r="W19" i="1" a="1"/>
  <c r="W19" i="1" s="1"/>
  <c r="S19" i="1" a="1"/>
  <c r="S19" i="1" s="1"/>
  <c r="R19" i="1" a="1"/>
  <c r="R19" i="1" s="1"/>
  <c r="Q19" i="1" a="1"/>
  <c r="Q19" i="1" s="1"/>
  <c r="M19" i="1" a="1"/>
  <c r="M19" i="1" s="1"/>
  <c r="L19" i="1" a="1"/>
  <c r="L19" i="1" s="1"/>
  <c r="K19" i="1" a="1"/>
  <c r="K19" i="1" s="1"/>
  <c r="AK18" i="1" a="1"/>
  <c r="AK18" i="1" s="1"/>
  <c r="AJ18" i="1" a="1"/>
  <c r="AJ18" i="1" s="1"/>
  <c r="AI18" i="1" a="1"/>
  <c r="AI18" i="1" s="1"/>
  <c r="AE18" i="1" a="1"/>
  <c r="AE18" i="1" s="1"/>
  <c r="AD18" i="1" a="1"/>
  <c r="AD18" i="1" s="1"/>
  <c r="AC18" i="1" a="1"/>
  <c r="AC18" i="1" s="1"/>
  <c r="Y18" i="1" a="1"/>
  <c r="Y18" i="1" s="1"/>
  <c r="X18" i="1" a="1"/>
  <c r="X18" i="1" s="1"/>
  <c r="W18" i="1" a="1"/>
  <c r="W18" i="1" s="1"/>
  <c r="S18" i="1" a="1"/>
  <c r="S18" i="1" s="1"/>
  <c r="R18" i="1" a="1"/>
  <c r="R18" i="1" s="1"/>
  <c r="Q18" i="1" a="1"/>
  <c r="Q18" i="1" s="1"/>
  <c r="M18" i="1" a="1"/>
  <c r="M18" i="1" s="1"/>
  <c r="L18" i="1" a="1"/>
  <c r="L18" i="1" s="1"/>
  <c r="K18" i="1" a="1"/>
  <c r="K18" i="1" s="1"/>
  <c r="AK17" i="1" a="1"/>
  <c r="AK17" i="1" s="1"/>
  <c r="AJ17" i="1" a="1"/>
  <c r="AJ17" i="1" s="1"/>
  <c r="AI17" i="1" a="1"/>
  <c r="AI17" i="1" s="1"/>
  <c r="AE17" i="1" a="1"/>
  <c r="AE17" i="1" s="1"/>
  <c r="AD17" i="1" a="1"/>
  <c r="AD17" i="1" s="1"/>
  <c r="AC17" i="1" a="1"/>
  <c r="AC17" i="1" s="1"/>
  <c r="Y17" i="1" a="1"/>
  <c r="Y17" i="1" s="1"/>
  <c r="X17" i="1" a="1"/>
  <c r="X17" i="1" s="1"/>
  <c r="W17" i="1" a="1"/>
  <c r="W17" i="1" s="1"/>
  <c r="S17" i="1" a="1"/>
  <c r="S17" i="1" s="1"/>
  <c r="R17" i="1" a="1"/>
  <c r="R17" i="1" s="1"/>
  <c r="Q17" i="1" a="1"/>
  <c r="Q17" i="1" s="1"/>
  <c r="M17" i="1" a="1"/>
  <c r="M17" i="1" s="1"/>
  <c r="L17" i="1" a="1"/>
  <c r="L17" i="1" s="1"/>
  <c r="K17" i="1" a="1"/>
  <c r="K17" i="1" s="1"/>
  <c r="AK16" i="1" a="1"/>
  <c r="AK16" i="1" s="1"/>
  <c r="AJ16" i="1" a="1"/>
  <c r="AJ16" i="1" s="1"/>
  <c r="AI16" i="1" a="1"/>
  <c r="AI16" i="1" s="1"/>
  <c r="AE16" i="1" a="1"/>
  <c r="AE16" i="1" s="1"/>
  <c r="AD16" i="1" a="1"/>
  <c r="AD16" i="1" s="1"/>
  <c r="AC16" i="1" a="1"/>
  <c r="AC16" i="1" s="1"/>
  <c r="Y16" i="1" a="1"/>
  <c r="Y16" i="1" s="1"/>
  <c r="X16" i="1" a="1"/>
  <c r="X16" i="1" s="1"/>
  <c r="W16" i="1" a="1"/>
  <c r="W16" i="1" s="1"/>
  <c r="S16" i="1" a="1"/>
  <c r="S16" i="1" s="1"/>
  <c r="R16" i="1" a="1"/>
  <c r="R16" i="1" s="1"/>
  <c r="Q16" i="1" a="1"/>
  <c r="Q16" i="1" s="1"/>
  <c r="M16" i="1" a="1"/>
  <c r="M16" i="1" s="1"/>
  <c r="L16" i="1" a="1"/>
  <c r="L16" i="1" s="1"/>
  <c r="K16" i="1" a="1"/>
  <c r="K16" i="1" s="1"/>
  <c r="G14" i="1"/>
  <c r="L14" i="1" s="1"/>
  <c r="M14" i="1" s="1"/>
  <c r="G13" i="1"/>
  <c r="X13" i="1" s="1"/>
  <c r="Y13" i="1" s="1"/>
  <c r="G12" i="1"/>
  <c r="L12" i="1" s="1"/>
  <c r="M12" i="1" s="1"/>
  <c r="G11" i="1"/>
  <c r="L11" i="1" s="1"/>
  <c r="M11" i="1" s="1"/>
  <c r="G10" i="1"/>
  <c r="L10" i="1" s="1"/>
  <c r="M10" i="1" s="1"/>
  <c r="G9" i="1"/>
  <c r="L9" i="1" s="1"/>
  <c r="G8" i="1"/>
  <c r="AD8" i="1" s="1"/>
  <c r="AE8" i="1" s="1"/>
  <c r="G7" i="1"/>
  <c r="AD7" i="1" s="1"/>
  <c r="AE7" i="1" s="1"/>
  <c r="H10" i="1"/>
  <c r="H11" i="1"/>
  <c r="H14" i="1"/>
  <c r="H12" i="1"/>
  <c r="AD9" i="1" l="1"/>
  <c r="AE9" i="1" s="1"/>
  <c r="AE2" i="1" s="1"/>
  <c r="L7" i="1"/>
  <c r="M7" i="1" s="1"/>
  <c r="R7" i="1"/>
  <c r="S7" i="1" s="1"/>
  <c r="R9" i="1"/>
  <c r="S9" i="1" s="1"/>
  <c r="L13" i="1"/>
  <c r="M9" i="1"/>
  <c r="AJ7" i="1"/>
  <c r="AK7" i="1" s="1"/>
  <c r="AK2" i="1" s="1"/>
  <c r="X9" i="1"/>
  <c r="X7" i="1"/>
  <c r="I11" i="1"/>
  <c r="I10" i="1"/>
  <c r="L8" i="1"/>
  <c r="X8" i="1"/>
  <c r="Y8" i="1" s="1"/>
  <c r="I14" i="1"/>
  <c r="I12" i="1"/>
  <c r="R8" i="1"/>
  <c r="S8" i="1" s="1"/>
  <c r="H13" i="1"/>
  <c r="H9" i="1"/>
  <c r="H7" i="1"/>
  <c r="H8" i="1"/>
  <c r="I9" i="1" l="1"/>
  <c r="I13" i="1"/>
  <c r="Y9" i="1"/>
  <c r="M13" i="1"/>
  <c r="S2" i="1"/>
  <c r="I7" i="1"/>
  <c r="Y7" i="1"/>
  <c r="Y2" i="1" s="1"/>
  <c r="I8" i="1"/>
  <c r="M8" i="1"/>
  <c r="M2" i="1" s="1"/>
  <c r="I2" i="1" l="1"/>
  <c r="I3" i="1" s="1"/>
</calcChain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<sst xmlns="http://schemas.openxmlformats.org/spreadsheetml/2006/main" count="123" uniqueCount="76">
  <si>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</si>
  <si>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</si>
  <si>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</si>
  <si>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</si>
  <si>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</si>
  <si>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</si>
  <si>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</si>
  <si>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</si>
  <si>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</si>
  <si>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</si>
  <si>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J1-J8</t>
  </si>
  <si>
    <t>TB_PhxContact_MKDS-1.5-3-5.08</t>
  </si>
  <si>
    <t>CBC_Connectors:TB_PhxCon_MKDS-1.5-3-5.08</t>
  </si>
  <si>
    <t>Phoenix Contact</t>
  </si>
  <si>
    <t>1715734</t>
  </si>
  <si>
    <t>MOD1,MOD2</t>
  </si>
  <si>
    <t>Adafruit_MAX31865_0291</t>
  </si>
  <si>
    <t>CBC_Modules:Adafruit-3328_MAX31865_0291</t>
  </si>
  <si>
    <t>Adafruit</t>
  </si>
  <si>
    <t>3328</t>
  </si>
  <si>
    <t>ENCLOSURE1</t>
  </si>
  <si>
    <t>Bud_Industries_DMB-4772</t>
  </si>
  <si>
    <t>CBC_Mechanical:Enclosure-DMB-4772</t>
  </si>
  <si>
    <t>Bud Industries</t>
  </si>
  <si>
    <t>DMB-4772</t>
  </si>
  <si>
    <t>J9</t>
  </si>
  <si>
    <t>Pin_Header_Straight_2.54mm_1x06</t>
  </si>
  <si>
    <t>CBC_Connectors:Pin_Header_Straight_1x06_Pitch2.54mm</t>
  </si>
  <si>
    <t>Sullins</t>
  </si>
  <si>
    <t>PRPC006SAAN-RC</t>
  </si>
  <si>
    <t>HDR_PIN1</t>
  </si>
  <si>
    <t>HDRPIN-0.1"-1row_0.23Head-0.12Tail-Gold-20pos</t>
  </si>
  <si>
    <t>PRPC020SAAN-RC</t>
  </si>
  <si>
    <t>HDR_PIN2</t>
  </si>
  <si>
    <t>HDRPIN-0.1"-1row_0.23Head-0.32Tail-Gold-10pos</t>
  </si>
  <si>
    <t>PRPC010SACN-RC</t>
  </si>
  <si>
    <t>RECEPTACLE1-RECEPTACLE8</t>
  </si>
  <si>
    <t>RCPT-MillMax-0291-0-15-15-16-27-10-0</t>
  </si>
  <si>
    <t>Mill-Max</t>
  </si>
  <si>
    <t>0291-0-15-15-16-27-10-0</t>
  </si>
  <si>
    <t>HDR_SKT1,HDR_SKT2</t>
  </si>
  <si>
    <t>HDRSKT-0.1"P-0.335"B-0.126"T-Gold_1x08</t>
  </si>
  <si>
    <t>PPPC081LFBN-RC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</si>
  <si>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</si>
  <si>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</si>
  <si>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</si>
  <si>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</si>
  <si>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</si>
  <si>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</si>
  <si>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</si>
  <si>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</si>
  <si>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</si>
  <si>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277-1264-ND</t>
  </si>
  <si>
    <t>1528-1804-ND</t>
  </si>
  <si>
    <t>S1011EC-06-ND</t>
  </si>
  <si>
    <t>S1011EC-20-ND</t>
  </si>
  <si>
    <t>S1131EC-10-ND</t>
  </si>
  <si>
    <t>ED90534-ND</t>
  </si>
  <si>
    <t>S7041-ND</t>
  </si>
  <si>
    <t>Farnell</t>
  </si>
  <si>
    <t>3041530</t>
  </si>
  <si>
    <t>1258665</t>
  </si>
  <si>
    <t>2762454</t>
  </si>
  <si>
    <t>Mouser</t>
  </si>
  <si>
    <t>651-1715734</t>
  </si>
  <si>
    <t>485-3328</t>
  </si>
  <si>
    <t>563-DMB-4772</t>
  </si>
  <si>
    <t>575-0291015151627</t>
  </si>
  <si>
    <t>Newark</t>
  </si>
  <si>
    <t>71C4096</t>
  </si>
  <si>
    <t>92N3759</t>
  </si>
  <si>
    <t>12T6241</t>
  </si>
  <si>
    <t>Rs Components</t>
  </si>
  <si>
    <t>193-0570</t>
  </si>
  <si>
    <t>400-700</t>
  </si>
  <si>
    <t>377-1809-ND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</si>
</sst>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36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Adafruit/3328/?qs=sGAEpiMZZMuYaq4aOfOV%252bKBDO%252bB0y8ICibhSXXaxblc%3d" TargetMode="External"/><Relationship Id="rId13" Type="http://schemas.openxmlformats.org/officeDocument/2006/relationships/hyperlink" Target="http://www.newark.com/bud-industries/dmb-4772/enclosure-din-rail-abs-lt-gray/dp/12T6241" TargetMode="External"/><Relationship Id="rId18" Type="http://schemas.openxmlformats.org/officeDocument/2006/relationships/hyperlink" Target="http://www.mouser.com/Search/Refine.aspx?Keyword=0291-0-15-15-16-27-10-0%20" TargetMode="External"/><Relationship Id="rId3" Type="http://schemas.openxmlformats.org/officeDocument/2006/relationships/hyperlink" Target="http://www.mouser.com/Search/Refine.aspx?Keyword=1715734%20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it.farnell.com/bomar-interconnect/3328505/rf-coaxial-adapter-bnc-jack-f/dp/1258665" TargetMode="External"/><Relationship Id="rId12" Type="http://schemas.openxmlformats.org/officeDocument/2006/relationships/hyperlink" Target="http://www.mouser.com/ProductDetail/Bud-Industries/DMB-4772/?qs=sGAEpiMZZMt8vtL%252bHMxTH5scITs7Woz%2flvjUoLM2p1s%3d" TargetMode="External"/><Relationship Id="rId17" Type="http://schemas.openxmlformats.org/officeDocument/2006/relationships/hyperlink" Target="http://www.digikey.com/scripts/DkSearch/dksus.dll?WT.z_header=search_go&amp;lang=en&amp;keywords=0291-0-15-15-16-27-10-0%20" TargetMode="External"/><Relationship Id="rId2" Type="http://schemas.openxmlformats.org/officeDocument/2006/relationships/hyperlink" Target="http://it.farnell.com/webapp/wcs/stores/servlet/Search?catalogId=15001&amp;langId=-4&amp;storeId=10165&amp;gs=true&amp;st=1715734%20" TargetMode="External"/><Relationship Id="rId16" Type="http://schemas.openxmlformats.org/officeDocument/2006/relationships/hyperlink" Target="http://www.digikey.com/scripts/DkSearch/dksus.dll?WT.z_header=search_go&amp;lang=en&amp;keywords=PRPC010SACN-RC%20Sullins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digikey.com/scripts/DkSearch/dksus.dll?WT.z_header=search_go&amp;lang=en&amp;keywords=1715734%20" TargetMode="External"/><Relationship Id="rId6" Type="http://schemas.openxmlformats.org/officeDocument/2006/relationships/hyperlink" Target="http://www.digikey.com/scripts/DkSearch/dksus.dll?WT.z_header=search_go&amp;lang=en&amp;keywords=3328%20Adafruit" TargetMode="External"/><Relationship Id="rId11" Type="http://schemas.openxmlformats.org/officeDocument/2006/relationships/hyperlink" Target="http://it.farnell.com/bud-industries/dmb-4772/contenitore-guida-din-abs-pc-grigio/dp/2762454" TargetMode="External"/><Relationship Id="rId5" Type="http://schemas.openxmlformats.org/officeDocument/2006/relationships/hyperlink" Target="http://it.rs-online.com/web/c/?searchTerm=1715734%20" TargetMode="External"/><Relationship Id="rId15" Type="http://schemas.openxmlformats.org/officeDocument/2006/relationships/hyperlink" Target="http://www.digikey.com/scripts/DkSearch/dksus.dll?WT.z_header=search_go&amp;lang=en&amp;keywords=PRPC020SAAN-RC%20Sullins" TargetMode="External"/><Relationship Id="rId10" Type="http://schemas.openxmlformats.org/officeDocument/2006/relationships/hyperlink" Target="http://it.rs-online.com/web/p/microcontroller/0400700/" TargetMode="External"/><Relationship Id="rId19" Type="http://schemas.openxmlformats.org/officeDocument/2006/relationships/hyperlink" Target="http://www.digikey.com/scripts/DkSearch/dksus.dll?WT.z_header=search_go&amp;lang=en&amp;keywords=PPPC081LFBN-RC%20" TargetMode="External"/><Relationship Id="rId4" Type="http://schemas.openxmlformats.org/officeDocument/2006/relationships/hyperlink" Target="http://www.newark.com/webapp/wcs/stores/servlet/Search?catalogId=15003&amp;langId=-1&amp;storeId=10194&amp;gs=true&amp;st=1715734%20" TargetMode="External"/><Relationship Id="rId9" Type="http://schemas.openxmlformats.org/officeDocument/2006/relationships/hyperlink" Target="http://www.newark.com/duratool/3328/crimp-die-modular-plug-crimper/dp/92N3759" TargetMode="External"/><Relationship Id="rId14" Type="http://schemas.openxmlformats.org/officeDocument/2006/relationships/hyperlink" Target="http://www.digikey.com/scripts/DkSearch/dksus.dll?WT.z_header=search_go&amp;lang=en&amp;keywords=PRPC006SAAN-RC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I2" sqref="I2"/>
    </sheetView>
  </sheetViews>
  <sheetFormatPr defaultRowHeight="14.4" outlineLevelCol="2" x14ac:dyDescent="0.3"/>
  <cols>
    <col min="1" max="8" width="9.109375"/>
    <col min="9" max="9" width="15.6640625" customWidth="1"/>
    <col min="10" max="10" width="9.109375" outlineLevel="1"/>
    <col min="11" max="12" width="9.109375" outlineLevel="2"/>
    <col min="13" max="13" width="15.6640625" customWidth="1"/>
    <col min="14" max="15" width="9.109375" outlineLevel="2"/>
    <col min="16" max="16" width="9.109375" outlineLevel="1"/>
    <col min="17" max="18" width="9.109375" outlineLevel="2"/>
    <col min="19" max="19" width="15.6640625" customWidth="1"/>
    <col min="20" max="21" width="9.109375" outlineLevel="2"/>
    <col min="22" max="22" width="9.109375" outlineLevel="1"/>
    <col min="23" max="24" width="9.109375" outlineLevel="2"/>
    <col min="25" max="25" width="15.6640625" customWidth="1"/>
    <col min="26" max="27" width="9.109375" outlineLevel="2"/>
    <col min="28" max="28" width="9.109375" outlineLevel="1"/>
    <col min="29" max="30" width="9.109375" outlineLevel="2"/>
    <col min="31" max="31" width="15.6640625" customWidth="1"/>
    <col min="32" max="33" width="9.109375" outlineLevel="2"/>
    <col min="34" max="34" width="9.109375" outlineLevel="1"/>
    <col min="35" max="36" width="9.109375" outlineLevel="2"/>
    <col min="37" max="37" width="15.6640625" customWidth="1"/>
    <col min="38" max="39" width="9.109375" outlineLevel="2"/>
  </cols>
  <sheetData>
    <row r="1" spans="1:39" ht="17.399999999999999" x14ac:dyDescent="0.35">
      <c r="H1" s="1" t="s">
        <v>43</v>
      </c>
      <c r="I1" s="1">
        <v>1</v>
      </c>
    </row>
    <row r="2" spans="1:39" ht="17.399999999999999" x14ac:dyDescent="0.3">
      <c r="H2" s="2" t="s">
        <v>44</v>
      </c>
      <c r="I2" s="3">
        <f ca="1">SUM(I7:I14)</f>
        <v>41.800059999999995</v>
      </c>
      <c r="M2" s="3">
        <f>SUM(M7:M14)</f>
        <v>59.72999999999999</v>
      </c>
      <c r="S2" s="3">
        <f>SUM(S7:S14)</f>
        <v>37.353819999999999</v>
      </c>
      <c r="Y2" s="3">
        <f>SUM(Y7:Y14)</f>
        <v>56.775999999999996</v>
      </c>
      <c r="AE2" s="3">
        <f>SUM(AE7:AE14)</f>
        <v>103.85999999999999</v>
      </c>
      <c r="AK2" s="3">
        <f>SUM(AK7:AK14)</f>
        <v>14.184671999999919</v>
      </c>
    </row>
    <row r="3" spans="1:39" ht="17.399999999999999" x14ac:dyDescent="0.3">
      <c r="H3" s="2" t="s">
        <v>45</v>
      </c>
      <c r="I3" s="4">
        <f ca="1">TotalCost/BoardQty</f>
        <v>41.800059999999995</v>
      </c>
    </row>
    <row r="5" spans="1:39" ht="18" x14ac:dyDescent="0.3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46</v>
      </c>
      <c r="K5" s="9"/>
      <c r="L5" s="9"/>
      <c r="M5" s="9"/>
      <c r="N5" s="9"/>
      <c r="O5" s="9"/>
      <c r="P5" s="10" t="s">
        <v>59</v>
      </c>
      <c r="Q5" s="10"/>
      <c r="R5" s="10"/>
      <c r="S5" s="10"/>
      <c r="T5" s="10"/>
      <c r="U5" s="10"/>
      <c r="V5" s="11" t="s">
        <v>63</v>
      </c>
      <c r="W5" s="11"/>
      <c r="X5" s="11"/>
      <c r="Y5" s="11"/>
      <c r="Z5" s="11"/>
      <c r="AA5" s="11"/>
      <c r="AB5" s="12" t="s">
        <v>68</v>
      </c>
      <c r="AC5" s="12"/>
      <c r="AD5" s="12"/>
      <c r="AE5" s="12"/>
      <c r="AF5" s="12"/>
      <c r="AG5" s="12"/>
      <c r="AH5" s="13" t="s">
        <v>72</v>
      </c>
      <c r="AI5" s="13"/>
      <c r="AJ5" s="13"/>
      <c r="AK5" s="13"/>
      <c r="AL5" s="13"/>
      <c r="AM5" s="13"/>
    </row>
    <row r="6" spans="1:39" ht="31.2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47</v>
      </c>
      <c r="K6" s="5" t="s">
        <v>48</v>
      </c>
      <c r="L6" s="5" t="s">
        <v>8</v>
      </c>
      <c r="M6" s="5" t="s">
        <v>9</v>
      </c>
      <c r="N6" s="5" t="s">
        <v>49</v>
      </c>
      <c r="O6" s="5" t="s">
        <v>50</v>
      </c>
      <c r="P6" s="5" t="s">
        <v>47</v>
      </c>
      <c r="Q6" s="5" t="s">
        <v>48</v>
      </c>
      <c r="R6" s="5" t="s">
        <v>8</v>
      </c>
      <c r="S6" s="5" t="s">
        <v>9</v>
      </c>
      <c r="T6" s="5" t="s">
        <v>49</v>
      </c>
      <c r="U6" s="5" t="s">
        <v>50</v>
      </c>
      <c r="V6" s="5" t="s">
        <v>47</v>
      </c>
      <c r="W6" s="5" t="s">
        <v>48</v>
      </c>
      <c r="X6" s="5" t="s">
        <v>8</v>
      </c>
      <c r="Y6" s="5" t="s">
        <v>9</v>
      </c>
      <c r="Z6" s="5" t="s">
        <v>49</v>
      </c>
      <c r="AA6" s="5" t="s">
        <v>50</v>
      </c>
      <c r="AB6" s="5" t="s">
        <v>47</v>
      </c>
      <c r="AC6" s="5" t="s">
        <v>48</v>
      </c>
      <c r="AD6" s="5" t="s">
        <v>8</v>
      </c>
      <c r="AE6" s="5" t="s">
        <v>9</v>
      </c>
      <c r="AF6" s="5" t="s">
        <v>49</v>
      </c>
      <c r="AG6" s="5" t="s">
        <v>50</v>
      </c>
      <c r="AH6" s="5" t="s">
        <v>47</v>
      </c>
      <c r="AI6" s="5" t="s">
        <v>48</v>
      </c>
      <c r="AJ6" s="5" t="s">
        <v>8</v>
      </c>
      <c r="AK6" s="5" t="s">
        <v>9</v>
      </c>
      <c r="AL6" s="5" t="s">
        <v>49</v>
      </c>
      <c r="AM6" s="5" t="s">
        <v>50</v>
      </c>
    </row>
    <row r="7" spans="1:39" x14ac:dyDescent="0.3">
      <c r="A7" t="s">
        <v>10</v>
      </c>
      <c r="B7" t="s">
        <v>11</v>
      </c>
      <c r="D7" t="s">
        <v>12</v>
      </c>
      <c r="E7" t="s">
        <v>13</v>
      </c>
      <c r="F7" t="s">
        <v>14</v>
      </c>
      <c r="G7">
        <f>BoardQty*8</f>
        <v>8</v>
      </c>
      <c r="H7" s="6">
        <f t="shared" ref="H7:H14" ca="1" si="0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1.69017</v>
      </c>
      <c r="I7" s="6">
        <f t="shared" ref="I7:I14" ca="1" si="1">IFERROR(G7*H7,"")</f>
        <v>13.52136</v>
      </c>
      <c r="J7">
        <v>1990</v>
      </c>
      <c r="L7" s="6">
        <f>IFERROR(LOOKUP(IF(K7="",G7,K7),{0,1,10,50,100,250,500,1000,2500,5000},{0,1.79,1.714,1.639,1.5943,1.49,1.3708,1.2665,1.2069,1.1324}),"")</f>
        <v>1.79</v>
      </c>
      <c r="M7" s="6">
        <f>IFERROR(IF(K7="",G7,K7)*L7,"")</f>
        <v>14.32</v>
      </c>
      <c r="N7" t="s">
        <v>52</v>
      </c>
      <c r="O7" s="7" t="s">
        <v>51</v>
      </c>
      <c r="R7" s="6">
        <f>IFERROR(LOOKUP(IF(Q7="",G7,Q7),{0,1,25,100,250,500,2000,5000,10000},{0,1.69017,1.43505,1.33938,1.24370999999999,1.050244,1.028984,1.00772399999999,0.987527}),"")</f>
        <v>1.69017</v>
      </c>
      <c r="S7" s="6">
        <f>IFERROR(IF(Q7="",G7,Q7)*R7,"")</f>
        <v>13.52136</v>
      </c>
      <c r="T7" t="s">
        <v>60</v>
      </c>
      <c r="U7" s="7" t="s">
        <v>51</v>
      </c>
      <c r="V7">
        <v>1640</v>
      </c>
      <c r="X7" s="6">
        <f>IFERROR(LOOKUP(IF(W7="",G7,W7),{0,1,10,50,100,250,500,1000,2500,5000},{0,1.78,1.71,1.64,1.59,1.49,1.38,1.27,1.2,1.13}),"")</f>
        <v>1.78</v>
      </c>
      <c r="Y7" s="6">
        <f>IFERROR(IF(W7="",G7,W7)*X7,"")</f>
        <v>14.24</v>
      </c>
      <c r="Z7" t="s">
        <v>64</v>
      </c>
      <c r="AA7" s="7" t="s">
        <v>51</v>
      </c>
      <c r="AD7" s="6">
        <f>IFERROR(LOOKUP(IF(AC7="",G7,AC7),{0,1,10,50,100,250,500,1000,2500},{0,1.78,1.71,1.63,1.59,1.49,1.37,1.26,1.2}),"")</f>
        <v>1.78</v>
      </c>
      <c r="AE7" s="6">
        <f>IFERROR(IF(AC7="",G7,AC7)*AD7,"")</f>
        <v>14.24</v>
      </c>
      <c r="AF7" t="s">
        <v>69</v>
      </c>
      <c r="AG7" s="7" t="s">
        <v>51</v>
      </c>
      <c r="AH7">
        <v>110</v>
      </c>
      <c r="AJ7" s="6">
        <f>IFERROR(LOOKUP(IF(AI7="",G7,AI7),{0,1,5,75,250,500,1000},{0,1.77308399999999,1.77308399999999,1.507334,1.30748999999999,1.171426,1.103394}),"")</f>
        <v>1.7730839999999899</v>
      </c>
      <c r="AK7" s="6">
        <f>IFERROR(IF(AI7="",G7,AI7)*AJ7,"")</f>
        <v>14.184671999999919</v>
      </c>
      <c r="AL7" t="s">
        <v>73</v>
      </c>
      <c r="AM7" s="7" t="s">
        <v>51</v>
      </c>
    </row>
    <row r="8" spans="1:39" x14ac:dyDescent="0.3">
      <c r="A8" t="s">
        <v>15</v>
      </c>
      <c r="B8" t="s">
        <v>16</v>
      </c>
      <c r="D8" t="s">
        <v>17</v>
      </c>
      <c r="E8" t="s">
        <v>18</v>
      </c>
      <c r="F8" t="s">
        <v>19</v>
      </c>
      <c r="G8">
        <f>BoardQty*2</f>
        <v>2</v>
      </c>
      <c r="H8" s="6">
        <f t="shared" ca="1" si="0"/>
        <v>6.8563499999999999</v>
      </c>
      <c r="I8" s="6">
        <f t="shared" ca="1" si="1"/>
        <v>13.7127</v>
      </c>
      <c r="J8">
        <v>27</v>
      </c>
      <c r="L8" s="6">
        <f>IFERROR(LOOKUP(IF(K8="",G8,K8),{0,1},{0,14.95}),"")</f>
        <v>14.95</v>
      </c>
      <c r="M8" s="6">
        <f>IFERROR(IF(K8="",G8,K8)*L8,"")</f>
        <v>29.9</v>
      </c>
      <c r="N8" t="s">
        <v>53</v>
      </c>
      <c r="O8" s="7" t="s">
        <v>51</v>
      </c>
      <c r="R8" s="6">
        <f>IFERROR(LOOKUP(IF(Q8="",G8,Q8),{0,1,10,25,50,100,250},{0,6.85635,6.32485,6.0591,5.80397999999999,5.60200999999999,5.40004}),"")</f>
        <v>6.8563499999999999</v>
      </c>
      <c r="S8" s="6">
        <f>IFERROR(IF(Q8="",G8,Q8)*R8,"")</f>
        <v>13.7127</v>
      </c>
      <c r="T8" t="s">
        <v>61</v>
      </c>
      <c r="U8" s="7" t="s">
        <v>51</v>
      </c>
      <c r="V8">
        <v>48</v>
      </c>
      <c r="X8" s="6">
        <f>IFERROR(LOOKUP(IF(W8="",G8,W8),{0,1},{0,14.99}),"")</f>
        <v>14.99</v>
      </c>
      <c r="Y8" s="6">
        <f>IFERROR(IF(W8="",G8,W8)*X8,"")</f>
        <v>29.98</v>
      </c>
      <c r="Z8" t="s">
        <v>65</v>
      </c>
      <c r="AA8" s="7" t="s">
        <v>51</v>
      </c>
      <c r="AD8" s="6">
        <f>IFERROR(LOOKUP(IF(AC8="",G8,AC8),{0,1,10},{0,41.41,41.41}),"")</f>
        <v>41.41</v>
      </c>
      <c r="AE8" s="6">
        <f>IFERROR(IF(AC8="",G8,AC8)*AD8,"")</f>
        <v>82.82</v>
      </c>
      <c r="AF8" t="s">
        <v>70</v>
      </c>
      <c r="AG8" s="7" t="s">
        <v>51</v>
      </c>
      <c r="AH8">
        <v>6</v>
      </c>
      <c r="AL8" t="s">
        <v>74</v>
      </c>
      <c r="AM8" s="7" t="s">
        <v>51</v>
      </c>
    </row>
    <row r="9" spans="1:39" x14ac:dyDescent="0.3">
      <c r="A9" t="s">
        <v>20</v>
      </c>
      <c r="B9" t="s">
        <v>21</v>
      </c>
      <c r="D9" t="s">
        <v>22</v>
      </c>
      <c r="E9" t="s">
        <v>23</v>
      </c>
      <c r="F9" t="s">
        <v>24</v>
      </c>
      <c r="G9">
        <f>BoardQty*1</f>
        <v>1</v>
      </c>
      <c r="H9" s="6">
        <f t="shared" ca="1" si="0"/>
        <v>6.8</v>
      </c>
      <c r="I9" s="6">
        <f t="shared" ca="1" si="1"/>
        <v>6.8</v>
      </c>
      <c r="J9">
        <v>207</v>
      </c>
      <c r="L9" s="6">
        <f>IFERROR(LOOKUP(IF(K9="",G9,K9),{0,1},{0,6.8}),"")</f>
        <v>6.8</v>
      </c>
      <c r="M9" s="6">
        <f>IFERROR(IF(K9="",G9,K9)*L9,"")</f>
        <v>6.8</v>
      </c>
      <c r="N9" t="s">
        <v>75</v>
      </c>
      <c r="R9" s="6">
        <f>IFERROR(LOOKUP(IF(Q9="",G9,Q9),{0,1,10,25},{0,10.11976,8.85479,8.21699}),"")</f>
        <v>10.119759999999999</v>
      </c>
      <c r="S9" s="6">
        <f>IFERROR(IF(Q9="",G9,Q9)*R9,"")</f>
        <v>10.119759999999999</v>
      </c>
      <c r="T9" t="s">
        <v>62</v>
      </c>
      <c r="U9" s="7" t="s">
        <v>51</v>
      </c>
      <c r="V9">
        <v>118</v>
      </c>
      <c r="X9" s="6">
        <f>IFERROR(LOOKUP(IF(W9="",G9,W9),{0,1,10,50,100},{0,7.66,6.36,5.75,5.11}),"")</f>
        <v>7.66</v>
      </c>
      <c r="Y9" s="6">
        <f>IFERROR(IF(W9="",G9,W9)*X9,"")</f>
        <v>7.66</v>
      </c>
      <c r="Z9" t="s">
        <v>66</v>
      </c>
      <c r="AA9" s="7" t="s">
        <v>51</v>
      </c>
      <c r="AD9" s="6">
        <f>IFERROR(LOOKUP(IF(AC9="",G9,AC9),{0,1,5,10,25,50,100},{0,6.8,6.23,5.65,5.38,5.1,4.53}),"")</f>
        <v>6.8</v>
      </c>
      <c r="AE9" s="6">
        <f>IFERROR(IF(AC9="",G9,AC9)*AD9,"")</f>
        <v>6.8</v>
      </c>
      <c r="AF9" t="s">
        <v>71</v>
      </c>
      <c r="AG9" s="7" t="s">
        <v>51</v>
      </c>
    </row>
    <row r="10" spans="1:39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>
        <f>BoardQty*1</f>
        <v>1</v>
      </c>
      <c r="H10" s="6">
        <f t="shared" ca="1" si="0"/>
        <v>0.23</v>
      </c>
      <c r="I10" s="6">
        <f t="shared" ca="1" si="1"/>
        <v>0.23</v>
      </c>
      <c r="J10">
        <v>2016</v>
      </c>
      <c r="L10" s="6">
        <f>IFERROR(LOOKUP(IF(K10="",G10,K10),{0,1,10,100,500,1000,5000,10000},{0,0.23,0.205,0.1689,0.13352,0.11461,0.10456,0.10054}),"")</f>
        <v>0.23</v>
      </c>
      <c r="M10" s="6">
        <f>IFERROR(IF(K10="",G10,K10)*L10,"")</f>
        <v>0.23</v>
      </c>
      <c r="N10" t="s">
        <v>54</v>
      </c>
      <c r="O10" s="7" t="s">
        <v>51</v>
      </c>
    </row>
    <row r="11" spans="1:39" x14ac:dyDescent="0.3">
      <c r="A11" t="s">
        <v>30</v>
      </c>
      <c r="B11" t="s">
        <v>31</v>
      </c>
      <c r="E11" t="s">
        <v>28</v>
      </c>
      <c r="F11" t="s">
        <v>32</v>
      </c>
      <c r="G11">
        <f>BoardQty*1</f>
        <v>1</v>
      </c>
      <c r="H11" s="6">
        <f t="shared" ca="1" si="0"/>
        <v>0.46</v>
      </c>
      <c r="I11" s="6">
        <f t="shared" ca="1" si="1"/>
        <v>0.46</v>
      </c>
      <c r="J11">
        <v>1414</v>
      </c>
      <c r="L11" s="6">
        <f>IFERROR(LOOKUP(IF(K11="",G11,K11),{0,1,10,100,500,1000,5000,10000},{0,0.46,0.414,0.3409,0.26946,0.23132,0.21103,0.20291}),"")</f>
        <v>0.46</v>
      </c>
      <c r="M11" s="6">
        <f>IFERROR(IF(K11="",G11,K11)*L11,"")</f>
        <v>0.46</v>
      </c>
      <c r="N11" t="s">
        <v>55</v>
      </c>
      <c r="O11" s="7" t="s">
        <v>51</v>
      </c>
    </row>
    <row r="12" spans="1:39" x14ac:dyDescent="0.3">
      <c r="A12" t="s">
        <v>33</v>
      </c>
      <c r="B12" t="s">
        <v>34</v>
      </c>
      <c r="E12" t="s">
        <v>28</v>
      </c>
      <c r="F12" t="s">
        <v>35</v>
      </c>
      <c r="G12">
        <f>BoardQty*1</f>
        <v>1</v>
      </c>
      <c r="H12" s="6">
        <f t="shared" ca="1" si="0"/>
        <v>0.4</v>
      </c>
      <c r="I12" s="6">
        <f t="shared" ca="1" si="1"/>
        <v>0.4</v>
      </c>
      <c r="L12" s="6">
        <f>IFERROR(LOOKUP(IF(K12="",G12,K12),{0,1,10,100,500,1000,5000,10000},{0,0.4,0.358,0.2945,0.23284,0.19987,0.18234,0.17533}),"")</f>
        <v>0.4</v>
      </c>
      <c r="M12" s="6">
        <f>IFERROR(IF(K12="",G12,K12)*L12,"")</f>
        <v>0.4</v>
      </c>
      <c r="N12" t="s">
        <v>56</v>
      </c>
      <c r="O12" s="7" t="s">
        <v>51</v>
      </c>
    </row>
    <row r="13" spans="1:39" x14ac:dyDescent="0.3">
      <c r="A13" t="s">
        <v>36</v>
      </c>
      <c r="B13" t="s">
        <v>37</v>
      </c>
      <c r="E13" t="s">
        <v>38</v>
      </c>
      <c r="F13" t="s">
        <v>39</v>
      </c>
      <c r="G13">
        <f>BoardQty*8</f>
        <v>8</v>
      </c>
      <c r="H13" s="6">
        <f t="shared" ca="1" si="0"/>
        <v>0.61199999999999999</v>
      </c>
      <c r="I13" s="6">
        <f t="shared" ca="1" si="1"/>
        <v>4.8959999999999999</v>
      </c>
      <c r="J13">
        <v>6082</v>
      </c>
      <c r="L13" s="6">
        <f>IFERROR(LOOKUP(IF(K13="",G13,K13),{0,1,10,25,50,100,250,500,1000,2500},{0,0.73,0.451,0.3368,0.3004,0.259,0.22792,0.2072,0.18648,0.14504}),"")</f>
        <v>0.73</v>
      </c>
      <c r="M13" s="6">
        <f>IFERROR(IF(K13="",G13,K13)*L13,"")</f>
        <v>5.84</v>
      </c>
      <c r="N13" t="s">
        <v>57</v>
      </c>
      <c r="O13" s="7" t="s">
        <v>51</v>
      </c>
      <c r="V13">
        <v>1624</v>
      </c>
      <c r="X13" s="6">
        <f>IFERROR(LOOKUP(IF(W13="",G13,W13),{0,1,10,25,50,100,250,500},{0,0.612,0.452,0.337,0.301,0.26,0.227,0.226}),"")</f>
        <v>0.61199999999999999</v>
      </c>
      <c r="Y13" s="6">
        <f>IFERROR(IF(W13="",G13,W13)*X13,"")</f>
        <v>4.8959999999999999</v>
      </c>
      <c r="Z13" t="s">
        <v>67</v>
      </c>
      <c r="AA13" s="7" t="s">
        <v>51</v>
      </c>
    </row>
    <row r="14" spans="1:39" x14ac:dyDescent="0.3">
      <c r="A14" t="s">
        <v>40</v>
      </c>
      <c r="B14" t="s">
        <v>41</v>
      </c>
      <c r="E14" t="s">
        <v>28</v>
      </c>
      <c r="F14" t="s">
        <v>42</v>
      </c>
      <c r="G14">
        <f>BoardQty*2</f>
        <v>2</v>
      </c>
      <c r="H14" s="6">
        <f t="shared" ca="1" si="0"/>
        <v>0.89</v>
      </c>
      <c r="I14" s="6">
        <f t="shared" ca="1" si="1"/>
        <v>1.78</v>
      </c>
      <c r="J14">
        <v>41805</v>
      </c>
      <c r="L14" s="6">
        <f>IFERROR(LOOKUP(IF(K14="",G14,K14),{0,1,10,25,50,100,250,500,1000,2500},{0,0.89,0.69,0.6436,0.585,0.5265,0.4446,0.4212,0.3744,0.31122}),"")</f>
        <v>0.89</v>
      </c>
      <c r="M14" s="6">
        <f>IFERROR(IF(K14="",G14,K14)*L14,"")</f>
        <v>1.78</v>
      </c>
      <c r="N14" t="s">
        <v>58</v>
      </c>
      <c r="O14" s="7" t="s">
        <v>51</v>
      </c>
    </row>
    <row r="16" spans="1:39" x14ac:dyDescent="0.3">
      <c r="K16" t="str">
        <f t="array" ref="K16">IFERROR(CONCATENATE(TEXT(INDEX($K$7:$K$14,SMALL(IF($N$7:$N$14&lt;&gt;"",IF($K$7:$K$14&lt;&gt;"",ROW($K$7:$K$14)-MIN(ROW($K$7:$K$14))+1,""),""),ROW()-ROW(A$16)+1)),"##0"),","),"")</f>
        <v/>
      </c>
      <c r="L16" t="str">
        <f t="array" ref="L16">IFERROR(CONCATENATE((INDEX($N$7:$N$14,SMALL(IF($N$7:$N$14&lt;&gt;"",IF($K$7:$K$14&lt;&gt;"",ROW($K$7:$K$14)-MIN(ROW($K$7:$K$14))+1,""),""),ROW()-ROW(A$16)+1))),","),"")</f>
        <v/>
      </c>
      <c r="M16" t="str">
        <f t="array" ref="M16">IFERROR(CONCATENATE((INDEX($A$7:$A$14,SMALL(IF($N$7:$N$14&lt;&gt;"",IF($K$7:$K$14&lt;&gt;"",ROW($K$7:$K$14)-MIN(ROW($K$7:$K$14))+1,""),""),ROW()-ROW(A$16)+1))),),"")</f>
        <v/>
      </c>
      <c r="Q16" t="str">
        <f t="array" ref="Q16">IFERROR(CONCATENATE((INDEX($T$7:$T$14,SMALL(IF($T$7:$T$14&lt;&gt;"",IF($Q$7:$Q$14&lt;&gt;"",ROW($Q$7:$Q$14)-MIN(ROW($Q$7:$Q$14))+1,""),""),ROW()-ROW(A$16)+1)))," "),"")</f>
        <v/>
      </c>
      <c r="R16" t="str">
        <f t="array" ref="R16">IFERROR(CONCATENATE(TEXT(INDEX($Q$7:$Q$14,SMALL(IF($T$7:$T$14&lt;&gt;"",IF($Q$7:$Q$14&lt;&gt;"",ROW($Q$7:$Q$14)-MIN(ROW($Q$7:$Q$14))+1,""),""),ROW()-ROW(A$16)+1)),"##0")," "),"")</f>
        <v/>
      </c>
      <c r="S16" t="str">
        <f t="array" ref="S16">IFERROR(CONCATENATE((INDEX($A$7:$A$14,SMALL(IF($T$7:$T$14&lt;&gt;"",IF($Q$7:$Q$14&lt;&gt;"",ROW($Q$7:$Q$14)-MIN(ROW($Q$7:$Q$14))+1,""),""),ROW()-ROW(A$16)+1))),),"")</f>
        <v/>
      </c>
      <c r="W16" t="str">
        <f t="array" ref="W16">IFERROR(CONCATENATE((INDEX($Z$7:$Z$14,SMALL(IF($Z$7:$Z$14&lt;&gt;"",IF($W$7:$W$14&lt;&gt;"",ROW($W$7:$W$14)-MIN(ROW($W$7:$W$14))+1,""),""),ROW()-ROW(A$16)+1)))," "),"")</f>
        <v/>
      </c>
      <c r="X16" t="str">
        <f t="array" ref="X16">IFERROR(CONCATENATE(TEXT(INDEX($W$7:$W$14,SMALL(IF($Z$7:$Z$14&lt;&gt;"",IF($W$7:$W$14&lt;&gt;"",ROW($W$7:$W$14)-MIN(ROW($W$7:$W$14))+1,""),""),ROW()-ROW(A$16)+1)),"##0")," "),"")</f>
        <v/>
      </c>
      <c r="Y16" t="str">
        <f t="array" ref="Y16">IFERROR(CONCATENATE((INDEX($A$7:$A$14,SMALL(IF($Z$7:$Z$14&lt;&gt;"",IF($W$7:$W$14&lt;&gt;"",ROW($W$7:$W$14)-MIN(ROW($W$7:$W$14))+1,""),""),ROW()-ROW(A$16)+1))),),"")</f>
        <v/>
      </c>
      <c r="AC16" t="str">
        <f t="array" ref="AC16">IFERROR(CONCATENATE((INDEX($AF$7:$AF$14,SMALL(IF($AF$7:$AF$14&lt;&gt;"",IF($AC$7:$AC$14&lt;&gt;"",ROW($AC$7:$AC$14)-MIN(ROW($AC$7:$AC$14))+1,""),""),ROW()-ROW(A$16)+1))),","),"")</f>
        <v/>
      </c>
      <c r="AD16" t="str">
        <f t="array" ref="AD16">IFERROR(CONCATENATE(TEXT(INDEX($AC$7:$AC$14,SMALL(IF($AF$7:$AF$14&lt;&gt;"",IF($AC$7:$AC$14&lt;&gt;"",ROW($AC$7:$AC$14)-MIN(ROW($AC$7:$AC$14))+1,""),""),ROW()-ROW(A$16)+1)),"##0"),","),"")</f>
        <v/>
      </c>
      <c r="AE16" t="str">
        <f t="array" ref="AE16">IFERROR(CONCATENATE((INDEX($A$7:$A$14,SMALL(IF($AF$7:$AF$14&lt;&gt;"",IF($AC$7:$AC$14&lt;&gt;"",ROW($AC$7:$AC$14)-MIN(ROW($AC$7:$AC$14))+1,""),""),ROW()-ROW(A$16)+1))),),"")</f>
        <v/>
      </c>
      <c r="AI16" t="str">
        <f t="array" ref="AI16">IFERROR(CONCATENATE((INDEX($AL$7:$AL$14,SMALL(IF($AL$7:$AL$14&lt;&gt;"",IF($AI$7:$AI$14&lt;&gt;"",ROW($AI$7:$AI$14)-MIN(ROW($AI$7:$AI$14))+1,""),""),ROW()-ROW(A$16)+1)))," "),"")</f>
        <v/>
      </c>
      <c r="AJ16" t="str">
        <f t="array" ref="AJ16">IFERROR(CONCATENATE(TEXT(INDEX($AI$7:$AI$14,SMALL(IF($AL$7:$AL$14&lt;&gt;"",IF($AI$7:$AI$14&lt;&gt;"",ROW($AI$7:$AI$14)-MIN(ROW($AI$7:$AI$14))+1,""),""),ROW()-ROW(A$16)+1)),"##0")," "),"")</f>
        <v/>
      </c>
      <c r="AK16" t="str">
        <f t="array" ref="AK16">IFERROR(CONCATENATE((INDEX($A$7:$A$14,SMALL(IF($AL$7:$AL$14&lt;&gt;"",IF($AI$7:$AI$14&lt;&gt;"",ROW($AI$7:$AI$14)-MIN(ROW($AI$7:$AI$14))+1,""),""),ROW()-ROW(A$16)+1))),),"")</f>
        <v/>
      </c>
    </row>
    <row r="17" spans="11:37" x14ac:dyDescent="0.3">
      <c r="K17" t="str">
        <f t="array" ref="K17">IFERROR(CONCATENATE(TEXT(INDEX($K$7:$K$14,SMALL(IF($N$7:$N$14&lt;&gt;"",IF($K$7:$K$14&lt;&gt;"",ROW($K$7:$K$14)-MIN(ROW($K$7:$K$14))+1,""),""),ROW()-ROW(A$16)+1)),"##0"),","),"")</f>
        <v/>
      </c>
      <c r="L17" t="str">
        <f t="array" ref="L17">IFERROR(CONCATENATE((INDEX($N$7:$N$14,SMALL(IF($N$7:$N$14&lt;&gt;"",IF($K$7:$K$14&lt;&gt;"",ROW($K$7:$K$14)-MIN(ROW($K$7:$K$14))+1,""),""),ROW()-ROW(A$16)+1))),","),"")</f>
        <v/>
      </c>
      <c r="M17" t="str">
        <f t="array" ref="M17">IFERROR(CONCATENATE((INDEX($A$7:$A$14,SMALL(IF($N$7:$N$14&lt;&gt;"",IF($K$7:$K$14&lt;&gt;"",ROW($K$7:$K$14)-MIN(ROW($K$7:$K$14))+1,""),""),ROW()-ROW(A$16)+1))),),"")</f>
        <v/>
      </c>
      <c r="Q17" t="str">
        <f t="array" ref="Q17">IFERROR(CONCATENATE((INDEX($T$7:$T$14,SMALL(IF($T$7:$T$14&lt;&gt;"",IF($Q$7:$Q$14&lt;&gt;"",ROW($Q$7:$Q$14)-MIN(ROW($Q$7:$Q$14))+1,""),""),ROW()-ROW(A$16)+1)))," "),"")</f>
        <v/>
      </c>
      <c r="R17" t="str">
        <f t="array" ref="R17">IFERROR(CONCATENATE(TEXT(INDEX($Q$7:$Q$14,SMALL(IF($T$7:$T$14&lt;&gt;"",IF($Q$7:$Q$14&lt;&gt;"",ROW($Q$7:$Q$14)-MIN(ROW($Q$7:$Q$14))+1,""),""),ROW()-ROW(A$16)+1)),"##0")," "),"")</f>
        <v/>
      </c>
      <c r="S17" t="str">
        <f t="array" ref="S17">IFERROR(CONCATENATE((INDEX($A$7:$A$14,SMALL(IF($T$7:$T$14&lt;&gt;"",IF($Q$7:$Q$14&lt;&gt;"",ROW($Q$7:$Q$14)-MIN(ROW($Q$7:$Q$14))+1,""),""),ROW()-ROW(A$16)+1))),),"")</f>
        <v/>
      </c>
      <c r="W17" t="str">
        <f t="array" ref="W17">IFERROR(CONCATENATE((INDEX($Z$7:$Z$14,SMALL(IF($Z$7:$Z$14&lt;&gt;"",IF($W$7:$W$14&lt;&gt;"",ROW($W$7:$W$14)-MIN(ROW($W$7:$W$14))+1,""),""),ROW()-ROW(A$16)+1)))," "),"")</f>
        <v/>
      </c>
      <c r="X17" t="str">
        <f t="array" ref="X17">IFERROR(CONCATENATE(TEXT(INDEX($W$7:$W$14,SMALL(IF($Z$7:$Z$14&lt;&gt;"",IF($W$7:$W$14&lt;&gt;"",ROW($W$7:$W$14)-MIN(ROW($W$7:$W$14))+1,""),""),ROW()-ROW(A$16)+1)),"##0")," "),"")</f>
        <v/>
      </c>
      <c r="Y17" t="str">
        <f t="array" ref="Y17">IFERROR(CONCATENATE((INDEX($A$7:$A$14,SMALL(IF($Z$7:$Z$14&lt;&gt;"",IF($W$7:$W$14&lt;&gt;"",ROW($W$7:$W$14)-MIN(ROW($W$7:$W$14))+1,""),""),ROW()-ROW(A$16)+1))),),"")</f>
        <v/>
      </c>
      <c r="AC17" t="str">
        <f t="array" ref="AC17">IFERROR(CONCATENATE((INDEX($AF$7:$AF$14,SMALL(IF($AF$7:$AF$14&lt;&gt;"",IF($AC$7:$AC$14&lt;&gt;"",ROW($AC$7:$AC$14)-MIN(ROW($AC$7:$AC$14))+1,""),""),ROW()-ROW(A$16)+1))),","),"")</f>
        <v/>
      </c>
      <c r="AD17" t="str">
        <f t="array" ref="AD17">IFERROR(CONCATENATE(TEXT(INDEX($AC$7:$AC$14,SMALL(IF($AF$7:$AF$14&lt;&gt;"",IF($AC$7:$AC$14&lt;&gt;"",ROW($AC$7:$AC$14)-MIN(ROW($AC$7:$AC$14))+1,""),""),ROW()-ROW(A$16)+1)),"##0"),","),"")</f>
        <v/>
      </c>
      <c r="AE17" t="str">
        <f t="array" ref="AE17">IFERROR(CONCATENATE((INDEX($A$7:$A$14,SMALL(IF($AF$7:$AF$14&lt;&gt;"",IF($AC$7:$AC$14&lt;&gt;"",ROW($AC$7:$AC$14)-MIN(ROW($AC$7:$AC$14))+1,""),""),ROW()-ROW(A$16)+1))),),"")</f>
        <v/>
      </c>
      <c r="AI17" t="str">
        <f t="array" ref="AI17">IFERROR(CONCATENATE((INDEX($AL$7:$AL$14,SMALL(IF($AL$7:$AL$14&lt;&gt;"",IF($AI$7:$AI$14&lt;&gt;"",ROW($AI$7:$AI$14)-MIN(ROW($AI$7:$AI$14))+1,""),""),ROW()-ROW(A$16)+1)))," "),"")</f>
        <v/>
      </c>
      <c r="AJ17" t="str">
        <f t="array" ref="AJ17">IFERROR(CONCATENATE(TEXT(INDEX($AI$7:$AI$14,SMALL(IF($AL$7:$AL$14&lt;&gt;"",IF($AI$7:$AI$14&lt;&gt;"",ROW($AI$7:$AI$14)-MIN(ROW($AI$7:$AI$14))+1,""),""),ROW()-ROW(A$16)+1)),"##0")," "),"")</f>
        <v/>
      </c>
      <c r="AK17" t="str">
        <f t="array" ref="AK17">IFERROR(CONCATENATE((INDEX($A$7:$A$14,SMALL(IF($AL$7:$AL$14&lt;&gt;"",IF($AI$7:$AI$14&lt;&gt;"",ROW($AI$7:$AI$14)-MIN(ROW($AI$7:$AI$14))+1,""),""),ROW()-ROW(A$16)+1))),),"")</f>
        <v/>
      </c>
    </row>
    <row r="18" spans="11:37" x14ac:dyDescent="0.3">
      <c r="K18" t="str">
        <f t="array" ref="K18">IFERROR(CONCATENATE(TEXT(INDEX($K$7:$K$14,SMALL(IF($N$7:$N$14&lt;&gt;"",IF($K$7:$K$14&lt;&gt;"",ROW($K$7:$K$14)-MIN(ROW($K$7:$K$14))+1,""),""),ROW()-ROW(A$16)+1)),"##0"),","),"")</f>
        <v/>
      </c>
      <c r="L18" t="str">
        <f t="array" ref="L18">IFERROR(CONCATENATE((INDEX($N$7:$N$14,SMALL(IF($N$7:$N$14&lt;&gt;"",IF($K$7:$K$14&lt;&gt;"",ROW($K$7:$K$14)-MIN(ROW($K$7:$K$14))+1,""),""),ROW()-ROW(A$16)+1))),","),"")</f>
        <v/>
      </c>
      <c r="M18" t="str">
        <f t="array" ref="M18">IFERROR(CONCATENATE((INDEX($A$7:$A$14,SMALL(IF($N$7:$N$14&lt;&gt;"",IF($K$7:$K$14&lt;&gt;"",ROW($K$7:$K$14)-MIN(ROW($K$7:$K$14))+1,""),""),ROW()-ROW(A$16)+1))),),"")</f>
        <v/>
      </c>
      <c r="Q18" t="str">
        <f t="array" ref="Q18">IFERROR(CONCATENATE((INDEX($T$7:$T$14,SMALL(IF($T$7:$T$14&lt;&gt;"",IF($Q$7:$Q$14&lt;&gt;"",ROW($Q$7:$Q$14)-MIN(ROW($Q$7:$Q$14))+1,""),""),ROW()-ROW(A$16)+1)))," "),"")</f>
        <v/>
      </c>
      <c r="R18" t="str">
        <f t="array" ref="R18">IFERROR(CONCATENATE(TEXT(INDEX($Q$7:$Q$14,SMALL(IF($T$7:$T$14&lt;&gt;"",IF($Q$7:$Q$14&lt;&gt;"",ROW($Q$7:$Q$14)-MIN(ROW($Q$7:$Q$14))+1,""),""),ROW()-ROW(A$16)+1)),"##0")," "),"")</f>
        <v/>
      </c>
      <c r="S18" t="str">
        <f t="array" ref="S18">IFERROR(CONCATENATE((INDEX($A$7:$A$14,SMALL(IF($T$7:$T$14&lt;&gt;"",IF($Q$7:$Q$14&lt;&gt;"",ROW($Q$7:$Q$14)-MIN(ROW($Q$7:$Q$14))+1,""),""),ROW()-ROW(A$16)+1))),),"")</f>
        <v/>
      </c>
      <c r="W18" t="str">
        <f t="array" ref="W18">IFERROR(CONCATENATE((INDEX($Z$7:$Z$14,SMALL(IF($Z$7:$Z$14&lt;&gt;"",IF($W$7:$W$14&lt;&gt;"",ROW($W$7:$W$14)-MIN(ROW($W$7:$W$14))+1,""),""),ROW()-ROW(A$16)+1)))," "),"")</f>
        <v/>
      </c>
      <c r="X18" t="str">
        <f t="array" ref="X18">IFERROR(CONCATENATE(TEXT(INDEX($W$7:$W$14,SMALL(IF($Z$7:$Z$14&lt;&gt;"",IF($W$7:$W$14&lt;&gt;"",ROW($W$7:$W$14)-MIN(ROW($W$7:$W$14))+1,""),""),ROW()-ROW(A$16)+1)),"##0")," "),"")</f>
        <v/>
      </c>
      <c r="Y18" t="str">
        <f t="array" ref="Y18">IFERROR(CONCATENATE((INDEX($A$7:$A$14,SMALL(IF($Z$7:$Z$14&lt;&gt;"",IF($W$7:$W$14&lt;&gt;"",ROW($W$7:$W$14)-MIN(ROW($W$7:$W$14))+1,""),""),ROW()-ROW(A$16)+1))),),"")</f>
        <v/>
      </c>
      <c r="AC18" t="str">
        <f t="array" ref="AC18">IFERROR(CONCATENATE((INDEX($AF$7:$AF$14,SMALL(IF($AF$7:$AF$14&lt;&gt;"",IF($AC$7:$AC$14&lt;&gt;"",ROW($AC$7:$AC$14)-MIN(ROW($AC$7:$AC$14))+1,""),""),ROW()-ROW(A$16)+1))),","),"")</f>
        <v/>
      </c>
      <c r="AD18" t="str">
        <f t="array" ref="AD18">IFERROR(CONCATENATE(TEXT(INDEX($AC$7:$AC$14,SMALL(IF($AF$7:$AF$14&lt;&gt;"",IF($AC$7:$AC$14&lt;&gt;"",ROW($AC$7:$AC$14)-MIN(ROW($AC$7:$AC$14))+1,""),""),ROW()-ROW(A$16)+1)),"##0"),","),"")</f>
        <v/>
      </c>
      <c r="AE18" t="str">
        <f t="array" ref="AE18">IFERROR(CONCATENATE((INDEX($A$7:$A$14,SMALL(IF($AF$7:$AF$14&lt;&gt;"",IF($AC$7:$AC$14&lt;&gt;"",ROW($AC$7:$AC$14)-MIN(ROW($AC$7:$AC$14))+1,""),""),ROW()-ROW(A$16)+1))),),"")</f>
        <v/>
      </c>
      <c r="AI18" t="str">
        <f t="array" ref="AI18">IFERROR(CONCATENATE((INDEX($AL$7:$AL$14,SMALL(IF($AL$7:$AL$14&lt;&gt;"",IF($AI$7:$AI$14&lt;&gt;"",ROW($AI$7:$AI$14)-MIN(ROW($AI$7:$AI$14))+1,""),""),ROW()-ROW(A$16)+1)))," "),"")</f>
        <v/>
      </c>
      <c r="AJ18" t="str">
        <f t="array" ref="AJ18">IFERROR(CONCATENATE(TEXT(INDEX($AI$7:$AI$14,SMALL(IF($AL$7:$AL$14&lt;&gt;"",IF($AI$7:$AI$14&lt;&gt;"",ROW($AI$7:$AI$14)-MIN(ROW($AI$7:$AI$14))+1,""),""),ROW()-ROW(A$16)+1)),"##0")," "),"")</f>
        <v/>
      </c>
      <c r="AK18" t="str">
        <f t="array" ref="AK18">IFERROR(CONCATENATE((INDEX($A$7:$A$14,SMALL(IF($AL$7:$AL$14&lt;&gt;"",IF($AI$7:$AI$14&lt;&gt;"",ROW($AI$7:$AI$14)-MIN(ROW($AI$7:$AI$14))+1,""),""),ROW()-ROW(A$16)+1))),),"")</f>
        <v/>
      </c>
    </row>
    <row r="19" spans="11:37" x14ac:dyDescent="0.3">
      <c r="K19" t="str">
        <f t="array" ref="K19">IFERROR(CONCATENATE(TEXT(INDEX($K$7:$K$14,SMALL(IF($N$7:$N$14&lt;&gt;"",IF($K$7:$K$14&lt;&gt;"",ROW($K$7:$K$14)-MIN(ROW($K$7:$K$14))+1,""),""),ROW()-ROW(A$16)+1)),"##0"),","),"")</f>
        <v/>
      </c>
      <c r="L19" t="str">
        <f t="array" ref="L19">IFERROR(CONCATENATE((INDEX($N$7:$N$14,SMALL(IF($N$7:$N$14&lt;&gt;"",IF($K$7:$K$14&lt;&gt;"",ROW($K$7:$K$14)-MIN(ROW($K$7:$K$14))+1,""),""),ROW()-ROW(A$16)+1))),","),"")</f>
        <v/>
      </c>
      <c r="M19" t="str">
        <f t="array" ref="M19">IFERROR(CONCATENATE((INDEX($A$7:$A$14,SMALL(IF($N$7:$N$14&lt;&gt;"",IF($K$7:$K$14&lt;&gt;"",ROW($K$7:$K$14)-MIN(ROW($K$7:$K$14))+1,""),""),ROW()-ROW(A$16)+1))),),"")</f>
        <v/>
      </c>
      <c r="Q19" t="str">
        <f t="array" ref="Q19">IFERROR(CONCATENATE((INDEX($T$7:$T$14,SMALL(IF($T$7:$T$14&lt;&gt;"",IF($Q$7:$Q$14&lt;&gt;"",ROW($Q$7:$Q$14)-MIN(ROW($Q$7:$Q$14))+1,""),""),ROW()-ROW(A$16)+1)))," "),"")</f>
        <v/>
      </c>
      <c r="R19" t="str">
        <f t="array" ref="R19">IFERROR(CONCATENATE(TEXT(INDEX($Q$7:$Q$14,SMALL(IF($T$7:$T$14&lt;&gt;"",IF($Q$7:$Q$14&lt;&gt;"",ROW($Q$7:$Q$14)-MIN(ROW($Q$7:$Q$14))+1,""),""),ROW()-ROW(A$16)+1)),"##0")," "),"")</f>
        <v/>
      </c>
      <c r="S19" t="str">
        <f t="array" ref="S19">IFERROR(CONCATENATE((INDEX($A$7:$A$14,SMALL(IF($T$7:$T$14&lt;&gt;"",IF($Q$7:$Q$14&lt;&gt;"",ROW($Q$7:$Q$14)-MIN(ROW($Q$7:$Q$14))+1,""),""),ROW()-ROW(A$16)+1))),),"")</f>
        <v/>
      </c>
      <c r="W19" t="str">
        <f t="array" ref="W19">IFERROR(CONCATENATE((INDEX($Z$7:$Z$14,SMALL(IF($Z$7:$Z$14&lt;&gt;"",IF($W$7:$W$14&lt;&gt;"",ROW($W$7:$W$14)-MIN(ROW($W$7:$W$14))+1,""),""),ROW()-ROW(A$16)+1)))," "),"")</f>
        <v/>
      </c>
      <c r="X19" t="str">
        <f t="array" ref="X19">IFERROR(CONCATENATE(TEXT(INDEX($W$7:$W$14,SMALL(IF($Z$7:$Z$14&lt;&gt;"",IF($W$7:$W$14&lt;&gt;"",ROW($W$7:$W$14)-MIN(ROW($W$7:$W$14))+1,""),""),ROW()-ROW(A$16)+1)),"##0")," "),"")</f>
        <v/>
      </c>
      <c r="Y19" t="str">
        <f t="array" ref="Y19">IFERROR(CONCATENATE((INDEX($A$7:$A$14,SMALL(IF($Z$7:$Z$14&lt;&gt;"",IF($W$7:$W$14&lt;&gt;"",ROW($W$7:$W$14)-MIN(ROW($W$7:$W$14))+1,""),""),ROW()-ROW(A$16)+1))),),"")</f>
        <v/>
      </c>
      <c r="AC19" t="str">
        <f t="array" ref="AC19">IFERROR(CONCATENATE((INDEX($AF$7:$AF$14,SMALL(IF($AF$7:$AF$14&lt;&gt;"",IF($AC$7:$AC$14&lt;&gt;"",ROW($AC$7:$AC$14)-MIN(ROW($AC$7:$AC$14))+1,""),""),ROW()-ROW(A$16)+1))),","),"")</f>
        <v/>
      </c>
      <c r="AD19" t="str">
        <f t="array" ref="AD19">IFERROR(CONCATENATE(TEXT(INDEX($AC$7:$AC$14,SMALL(IF($AF$7:$AF$14&lt;&gt;"",IF($AC$7:$AC$14&lt;&gt;"",ROW($AC$7:$AC$14)-MIN(ROW($AC$7:$AC$14))+1,""),""),ROW()-ROW(A$16)+1)),"##0"),","),"")</f>
        <v/>
      </c>
      <c r="AE19" t="str">
        <f t="array" ref="AE19">IFERROR(CONCATENATE((INDEX($A$7:$A$14,SMALL(IF($AF$7:$AF$14&lt;&gt;"",IF($AC$7:$AC$14&lt;&gt;"",ROW($AC$7:$AC$14)-MIN(ROW($AC$7:$AC$14))+1,""),""),ROW()-ROW(A$16)+1))),),"")</f>
        <v/>
      </c>
      <c r="AI19" t="str">
        <f t="array" ref="AI19">IFERROR(CONCATENATE((INDEX($AL$7:$AL$14,SMALL(IF($AL$7:$AL$14&lt;&gt;"",IF($AI$7:$AI$14&lt;&gt;"",ROW($AI$7:$AI$14)-MIN(ROW($AI$7:$AI$14))+1,""),""),ROW()-ROW(A$16)+1)))," "),"")</f>
        <v/>
      </c>
      <c r="AJ19" t="str">
        <f t="array" ref="AJ19">IFERROR(CONCATENATE(TEXT(INDEX($AI$7:$AI$14,SMALL(IF($AL$7:$AL$14&lt;&gt;"",IF($AI$7:$AI$14&lt;&gt;"",ROW($AI$7:$AI$14)-MIN(ROW($AI$7:$AI$14))+1,""),""),ROW()-ROW(A$16)+1)),"##0")," "),"")</f>
        <v/>
      </c>
      <c r="AK19" t="str">
        <f t="array" ref="AK19">IFERROR(CONCATENATE((INDEX($A$7:$A$14,SMALL(IF($AL$7:$AL$14&lt;&gt;"",IF($AI$7:$AI$14&lt;&gt;"",ROW($AI$7:$AI$14)-MIN(ROW($AI$7:$AI$14))+1,""),""),ROW()-ROW(A$16)+1))),),"")</f>
        <v/>
      </c>
    </row>
    <row r="20" spans="11:37" x14ac:dyDescent="0.3">
      <c r="K20" t="str">
        <f t="array" ref="K20">IFERROR(CONCATENATE(TEXT(INDEX($K$7:$K$14,SMALL(IF($N$7:$N$14&lt;&gt;"",IF($K$7:$K$14&lt;&gt;"",ROW($K$7:$K$14)-MIN(ROW($K$7:$K$14))+1,""),""),ROW()-ROW(A$16)+1)),"##0"),","),"")</f>
        <v/>
      </c>
      <c r="L20" t="str">
        <f t="array" ref="L20">IFERROR(CONCATENATE((INDEX($N$7:$N$14,SMALL(IF($N$7:$N$14&lt;&gt;"",IF($K$7:$K$14&lt;&gt;"",ROW($K$7:$K$14)-MIN(ROW($K$7:$K$14))+1,""),""),ROW()-ROW(A$16)+1))),","),"")</f>
        <v/>
      </c>
      <c r="M20" t="str">
        <f t="array" ref="M20">IFERROR(CONCATENATE((INDEX($A$7:$A$14,SMALL(IF($N$7:$N$14&lt;&gt;"",IF($K$7:$K$14&lt;&gt;"",ROW($K$7:$K$14)-MIN(ROW($K$7:$K$14))+1,""),""),ROW()-ROW(A$16)+1))),),"")</f>
        <v/>
      </c>
      <c r="Q20" t="str">
        <f t="array" ref="Q20">IFERROR(CONCATENATE((INDEX($T$7:$T$14,SMALL(IF($T$7:$T$14&lt;&gt;"",IF($Q$7:$Q$14&lt;&gt;"",ROW($Q$7:$Q$14)-MIN(ROW($Q$7:$Q$14))+1,""),""),ROW()-ROW(A$16)+1)))," "),"")</f>
        <v/>
      </c>
      <c r="R20" t="str">
        <f t="array" ref="R20">IFERROR(CONCATENATE(TEXT(INDEX($Q$7:$Q$14,SMALL(IF($T$7:$T$14&lt;&gt;"",IF($Q$7:$Q$14&lt;&gt;"",ROW($Q$7:$Q$14)-MIN(ROW($Q$7:$Q$14))+1,""),""),ROW()-ROW(A$16)+1)),"##0")," "),"")</f>
        <v/>
      </c>
      <c r="S20" t="str">
        <f t="array" ref="S20">IFERROR(CONCATENATE((INDEX($A$7:$A$14,SMALL(IF($T$7:$T$14&lt;&gt;"",IF($Q$7:$Q$14&lt;&gt;"",ROW($Q$7:$Q$14)-MIN(ROW($Q$7:$Q$14))+1,""),""),ROW()-ROW(A$16)+1))),),"")</f>
        <v/>
      </c>
      <c r="W20" t="str">
        <f t="array" ref="W20">IFERROR(CONCATENATE((INDEX($Z$7:$Z$14,SMALL(IF($Z$7:$Z$14&lt;&gt;"",IF($W$7:$W$14&lt;&gt;"",ROW($W$7:$W$14)-MIN(ROW($W$7:$W$14))+1,""),""),ROW()-ROW(A$16)+1)))," "),"")</f>
        <v/>
      </c>
      <c r="X20" t="str">
        <f t="array" ref="X20">IFERROR(CONCATENATE(TEXT(INDEX($W$7:$W$14,SMALL(IF($Z$7:$Z$14&lt;&gt;"",IF($W$7:$W$14&lt;&gt;"",ROW($W$7:$W$14)-MIN(ROW($W$7:$W$14))+1,""),""),ROW()-ROW(A$16)+1)),"##0")," "),"")</f>
        <v/>
      </c>
      <c r="Y20" t="str">
        <f t="array" ref="Y20">IFERROR(CONCATENATE((INDEX($A$7:$A$14,SMALL(IF($Z$7:$Z$14&lt;&gt;"",IF($W$7:$W$14&lt;&gt;"",ROW($W$7:$W$14)-MIN(ROW($W$7:$W$14))+1,""),""),ROW()-ROW(A$16)+1))),),"")</f>
        <v/>
      </c>
      <c r="AC20" t="str">
        <f t="array" ref="AC20">IFERROR(CONCATENATE((INDEX($AF$7:$AF$14,SMALL(IF($AF$7:$AF$14&lt;&gt;"",IF($AC$7:$AC$14&lt;&gt;"",ROW($AC$7:$AC$14)-MIN(ROW($AC$7:$AC$14))+1,""),""),ROW()-ROW(A$16)+1))),","),"")</f>
        <v/>
      </c>
      <c r="AD20" t="str">
        <f t="array" ref="AD20">IFERROR(CONCATENATE(TEXT(INDEX($AC$7:$AC$14,SMALL(IF($AF$7:$AF$14&lt;&gt;"",IF($AC$7:$AC$14&lt;&gt;"",ROW($AC$7:$AC$14)-MIN(ROW($AC$7:$AC$14))+1,""),""),ROW()-ROW(A$16)+1)),"##0"),","),"")</f>
        <v/>
      </c>
      <c r="AE20" t="str">
        <f t="array" ref="AE20">IFERROR(CONCATENATE((INDEX($A$7:$A$14,SMALL(IF($AF$7:$AF$14&lt;&gt;"",IF($AC$7:$AC$14&lt;&gt;"",ROW($AC$7:$AC$14)-MIN(ROW($AC$7:$AC$14))+1,""),""),ROW()-ROW(A$16)+1))),),"")</f>
        <v/>
      </c>
      <c r="AI20" t="str">
        <f t="array" ref="AI20">IFERROR(CONCATENATE((INDEX($AL$7:$AL$14,SMALL(IF($AL$7:$AL$14&lt;&gt;"",IF($AI$7:$AI$14&lt;&gt;"",ROW($AI$7:$AI$14)-MIN(ROW($AI$7:$AI$14))+1,""),""),ROW()-ROW(A$16)+1)))," "),"")</f>
        <v/>
      </c>
      <c r="AJ20" t="str">
        <f t="array" ref="AJ20">IFERROR(CONCATENATE(TEXT(INDEX($AI$7:$AI$14,SMALL(IF($AL$7:$AL$14&lt;&gt;"",IF($AI$7:$AI$14&lt;&gt;"",ROW($AI$7:$AI$14)-MIN(ROW($AI$7:$AI$14))+1,""),""),ROW()-ROW(A$16)+1)),"##0")," "),"")</f>
        <v/>
      </c>
      <c r="AK20" t="str">
        <f t="array" ref="AK20">IFERROR(CONCATENATE((INDEX($A$7:$A$14,SMALL(IF($AL$7:$AL$14&lt;&gt;"",IF($AI$7:$AI$14&lt;&gt;"",ROW($AI$7:$AI$14)-MIN(ROW($AI$7:$AI$14))+1,""),""),ROW()-ROW(A$16)+1))),),"")</f>
        <v/>
      </c>
    </row>
    <row r="21" spans="11:37" x14ac:dyDescent="0.3">
      <c r="K21" t="str">
        <f t="array" ref="K21">IFERROR(CONCATENATE(TEXT(INDEX($K$7:$K$14,SMALL(IF($N$7:$N$14&lt;&gt;"",IF($K$7:$K$14&lt;&gt;"",ROW($K$7:$K$14)-MIN(ROW($K$7:$K$14))+1,""),""),ROW()-ROW(A$16)+1)),"##0"),","),"")</f>
        <v/>
      </c>
      <c r="L21" t="str">
        <f t="array" ref="L21">IFERROR(CONCATENATE((INDEX($N$7:$N$14,SMALL(IF($N$7:$N$14&lt;&gt;"",IF($K$7:$K$14&lt;&gt;"",ROW($K$7:$K$14)-MIN(ROW($K$7:$K$14))+1,""),""),ROW()-ROW(A$16)+1))),","),"")</f>
        <v/>
      </c>
      <c r="M21" t="str">
        <f t="array" ref="M21">IFERROR(CONCATENATE((INDEX($A$7:$A$14,SMALL(IF($N$7:$N$14&lt;&gt;"",IF($K$7:$K$14&lt;&gt;"",ROW($K$7:$K$14)-MIN(ROW($K$7:$K$14))+1,""),""),ROW()-ROW(A$16)+1))),),"")</f>
        <v/>
      </c>
      <c r="Q21" t="str">
        <f t="array" ref="Q21">IFERROR(CONCATENATE((INDEX($T$7:$T$14,SMALL(IF($T$7:$T$14&lt;&gt;"",IF($Q$7:$Q$14&lt;&gt;"",ROW($Q$7:$Q$14)-MIN(ROW($Q$7:$Q$14))+1,""),""),ROW()-ROW(A$16)+1)))," "),"")</f>
        <v/>
      </c>
      <c r="R21" t="str">
        <f t="array" ref="R21">IFERROR(CONCATENATE(TEXT(INDEX($Q$7:$Q$14,SMALL(IF($T$7:$T$14&lt;&gt;"",IF($Q$7:$Q$14&lt;&gt;"",ROW($Q$7:$Q$14)-MIN(ROW($Q$7:$Q$14))+1,""),""),ROW()-ROW(A$16)+1)),"##0")," "),"")</f>
        <v/>
      </c>
      <c r="S21" t="str">
        <f t="array" ref="S21">IFERROR(CONCATENATE((INDEX($A$7:$A$14,SMALL(IF($T$7:$T$14&lt;&gt;"",IF($Q$7:$Q$14&lt;&gt;"",ROW($Q$7:$Q$14)-MIN(ROW($Q$7:$Q$14))+1,""),""),ROW()-ROW(A$16)+1))),),"")</f>
        <v/>
      </c>
      <c r="W21" t="str">
        <f t="array" ref="W21">IFERROR(CONCATENATE((INDEX($Z$7:$Z$14,SMALL(IF($Z$7:$Z$14&lt;&gt;"",IF($W$7:$W$14&lt;&gt;"",ROW($W$7:$W$14)-MIN(ROW($W$7:$W$14))+1,""),""),ROW()-ROW(A$16)+1)))," "),"")</f>
        <v/>
      </c>
      <c r="X21" t="str">
        <f t="array" ref="X21">IFERROR(CONCATENATE(TEXT(INDEX($W$7:$W$14,SMALL(IF($Z$7:$Z$14&lt;&gt;"",IF($W$7:$W$14&lt;&gt;"",ROW($W$7:$W$14)-MIN(ROW($W$7:$W$14))+1,""),""),ROW()-ROW(A$16)+1)),"##0")," "),"")</f>
        <v/>
      </c>
      <c r="Y21" t="str">
        <f t="array" ref="Y21">IFERROR(CONCATENATE((INDEX($A$7:$A$14,SMALL(IF($Z$7:$Z$14&lt;&gt;"",IF($W$7:$W$14&lt;&gt;"",ROW($W$7:$W$14)-MIN(ROW($W$7:$W$14))+1,""),""),ROW()-ROW(A$16)+1))),),"")</f>
        <v/>
      </c>
      <c r="AC21" t="str">
        <f t="array" ref="AC21">IFERROR(CONCATENATE((INDEX($AF$7:$AF$14,SMALL(IF($AF$7:$AF$14&lt;&gt;"",IF($AC$7:$AC$14&lt;&gt;"",ROW($AC$7:$AC$14)-MIN(ROW($AC$7:$AC$14))+1,""),""),ROW()-ROW(A$16)+1))),","),"")</f>
        <v/>
      </c>
      <c r="AD21" t="str">
        <f t="array" ref="AD21">IFERROR(CONCATENATE(TEXT(INDEX($AC$7:$AC$14,SMALL(IF($AF$7:$AF$14&lt;&gt;"",IF($AC$7:$AC$14&lt;&gt;"",ROW($AC$7:$AC$14)-MIN(ROW($AC$7:$AC$14))+1,""),""),ROW()-ROW(A$16)+1)),"##0"),","),"")</f>
        <v/>
      </c>
      <c r="AE21" t="str">
        <f t="array" ref="AE21">IFERROR(CONCATENATE((INDEX($A$7:$A$14,SMALL(IF($AF$7:$AF$14&lt;&gt;"",IF($AC$7:$AC$14&lt;&gt;"",ROW($AC$7:$AC$14)-MIN(ROW($AC$7:$AC$14))+1,""),""),ROW()-ROW(A$16)+1))),),"")</f>
        <v/>
      </c>
      <c r="AI21" t="str">
        <f t="array" ref="AI21">IFERROR(CONCATENATE((INDEX($AL$7:$AL$14,SMALL(IF($AL$7:$AL$14&lt;&gt;"",IF($AI$7:$AI$14&lt;&gt;"",ROW($AI$7:$AI$14)-MIN(ROW($AI$7:$AI$14))+1,""),""),ROW()-ROW(A$16)+1)))," "),"")</f>
        <v/>
      </c>
      <c r="AJ21" t="str">
        <f t="array" ref="AJ21">IFERROR(CONCATENATE(TEXT(INDEX($AI$7:$AI$14,SMALL(IF($AL$7:$AL$14&lt;&gt;"",IF($AI$7:$AI$14&lt;&gt;"",ROW($AI$7:$AI$14)-MIN(ROW($AI$7:$AI$14))+1,""),""),ROW()-ROW(A$16)+1)),"##0")," "),"")</f>
        <v/>
      </c>
      <c r="AK21" t="str">
        <f t="array" ref="AK21">IFERROR(CONCATENATE((INDEX($A$7:$A$14,SMALL(IF($AL$7:$AL$14&lt;&gt;"",IF($AI$7:$AI$14&lt;&gt;"",ROW($AI$7:$AI$14)-MIN(ROW($AI$7:$AI$14))+1,""),""),ROW()-ROW(A$16)+1))),),"")</f>
        <v/>
      </c>
    </row>
    <row r="22" spans="11:37" x14ac:dyDescent="0.3">
      <c r="K22" t="str">
        <f t="array" ref="K22">IFERROR(CONCATENATE(TEXT(INDEX($K$7:$K$14,SMALL(IF($N$7:$N$14&lt;&gt;"",IF($K$7:$K$14&lt;&gt;"",ROW($K$7:$K$14)-MIN(ROW($K$7:$K$14))+1,""),""),ROW()-ROW(A$16)+1)),"##0"),","),"")</f>
        <v/>
      </c>
      <c r="L22" t="str">
        <f t="array" ref="L22">IFERROR(CONCATENATE((INDEX($N$7:$N$14,SMALL(IF($N$7:$N$14&lt;&gt;"",IF($K$7:$K$14&lt;&gt;"",ROW($K$7:$K$14)-MIN(ROW($K$7:$K$14))+1,""),""),ROW()-ROW(A$16)+1))),","),"")</f>
        <v/>
      </c>
      <c r="M22" t="str">
        <f t="array" ref="M22">IFERROR(CONCATENATE((INDEX($A$7:$A$14,SMALL(IF($N$7:$N$14&lt;&gt;"",IF($K$7:$K$14&lt;&gt;"",ROW($K$7:$K$14)-MIN(ROW($K$7:$K$14))+1,""),""),ROW()-ROW(A$16)+1))),),"")</f>
        <v/>
      </c>
      <c r="Q22" t="str">
        <f t="array" ref="Q22">IFERROR(CONCATENATE((INDEX($T$7:$T$14,SMALL(IF($T$7:$T$14&lt;&gt;"",IF($Q$7:$Q$14&lt;&gt;"",ROW($Q$7:$Q$14)-MIN(ROW($Q$7:$Q$14))+1,""),""),ROW()-ROW(A$16)+1)))," "),"")</f>
        <v/>
      </c>
      <c r="R22" t="str">
        <f t="array" ref="R22">IFERROR(CONCATENATE(TEXT(INDEX($Q$7:$Q$14,SMALL(IF($T$7:$T$14&lt;&gt;"",IF($Q$7:$Q$14&lt;&gt;"",ROW($Q$7:$Q$14)-MIN(ROW($Q$7:$Q$14))+1,""),""),ROW()-ROW(A$16)+1)),"##0")," "),"")</f>
        <v/>
      </c>
      <c r="S22" t="str">
        <f t="array" ref="S22">IFERROR(CONCATENATE((INDEX($A$7:$A$14,SMALL(IF($T$7:$T$14&lt;&gt;"",IF($Q$7:$Q$14&lt;&gt;"",ROW($Q$7:$Q$14)-MIN(ROW($Q$7:$Q$14))+1,""),""),ROW()-ROW(A$16)+1))),),"")</f>
        <v/>
      </c>
      <c r="W22" t="str">
        <f t="array" ref="W22">IFERROR(CONCATENATE((INDEX($Z$7:$Z$14,SMALL(IF($Z$7:$Z$14&lt;&gt;"",IF($W$7:$W$14&lt;&gt;"",ROW($W$7:$W$14)-MIN(ROW($W$7:$W$14))+1,""),""),ROW()-ROW(A$16)+1)))," "),"")</f>
        <v/>
      </c>
      <c r="X22" t="str">
        <f t="array" ref="X22">IFERROR(CONCATENATE(TEXT(INDEX($W$7:$W$14,SMALL(IF($Z$7:$Z$14&lt;&gt;"",IF($W$7:$W$14&lt;&gt;"",ROW($W$7:$W$14)-MIN(ROW($W$7:$W$14))+1,""),""),ROW()-ROW(A$16)+1)),"##0")," "),"")</f>
        <v/>
      </c>
      <c r="Y22" t="str">
        <f t="array" ref="Y22">IFERROR(CONCATENATE((INDEX($A$7:$A$14,SMALL(IF($Z$7:$Z$14&lt;&gt;"",IF($W$7:$W$14&lt;&gt;"",ROW($W$7:$W$14)-MIN(ROW($W$7:$W$14))+1,""),""),ROW()-ROW(A$16)+1))),),"")</f>
        <v/>
      </c>
      <c r="AC22" t="str">
        <f t="array" ref="AC22">IFERROR(CONCATENATE((INDEX($AF$7:$AF$14,SMALL(IF($AF$7:$AF$14&lt;&gt;"",IF($AC$7:$AC$14&lt;&gt;"",ROW($AC$7:$AC$14)-MIN(ROW($AC$7:$AC$14))+1,""),""),ROW()-ROW(A$16)+1))),","),"")</f>
        <v/>
      </c>
      <c r="AD22" t="str">
        <f t="array" ref="AD22">IFERROR(CONCATENATE(TEXT(INDEX($AC$7:$AC$14,SMALL(IF($AF$7:$AF$14&lt;&gt;"",IF($AC$7:$AC$14&lt;&gt;"",ROW($AC$7:$AC$14)-MIN(ROW($AC$7:$AC$14))+1,""),""),ROW()-ROW(A$16)+1)),"##0"),","),"")</f>
        <v/>
      </c>
      <c r="AE22" t="str">
        <f t="array" ref="AE22">IFERROR(CONCATENATE((INDEX($A$7:$A$14,SMALL(IF($AF$7:$AF$14&lt;&gt;"",IF($AC$7:$AC$14&lt;&gt;"",ROW($AC$7:$AC$14)-MIN(ROW($AC$7:$AC$14))+1,""),""),ROW()-ROW(A$16)+1))),),"")</f>
        <v/>
      </c>
      <c r="AI22" t="str">
        <f t="array" ref="AI22">IFERROR(CONCATENATE((INDEX($AL$7:$AL$14,SMALL(IF($AL$7:$AL$14&lt;&gt;"",IF($AI$7:$AI$14&lt;&gt;"",ROW($AI$7:$AI$14)-MIN(ROW($AI$7:$AI$14))+1,""),""),ROW()-ROW(A$16)+1)))," "),"")</f>
        <v/>
      </c>
      <c r="AJ22" t="str">
        <f t="array" ref="AJ22">IFERROR(CONCATENATE(TEXT(INDEX($AI$7:$AI$14,SMALL(IF($AL$7:$AL$14&lt;&gt;"",IF($AI$7:$AI$14&lt;&gt;"",ROW($AI$7:$AI$14)-MIN(ROW($AI$7:$AI$14))+1,""),""),ROW()-ROW(A$16)+1)),"##0")," "),"")</f>
        <v/>
      </c>
      <c r="AK22" t="str">
        <f t="array" ref="AK22">IFERROR(CONCATENATE((INDEX($A$7:$A$14,SMALL(IF($AL$7:$AL$14&lt;&gt;"",IF($AI$7:$AI$14&lt;&gt;"",ROW($AI$7:$AI$14)-MIN(ROW($AI$7:$AI$14))+1,""),""),ROW()-ROW(A$16)+1))),),"")</f>
        <v/>
      </c>
    </row>
    <row r="23" spans="11:37" x14ac:dyDescent="0.3">
      <c r="K23" t="str">
        <f t="array" ref="K23">IFERROR(CONCATENATE(TEXT(INDEX($K$7:$K$14,SMALL(IF($N$7:$N$14&lt;&gt;"",IF($K$7:$K$14&lt;&gt;"",ROW($K$7:$K$14)-MIN(ROW($K$7:$K$14))+1,""),""),ROW()-ROW(A$16)+1)),"##0"),","),"")</f>
        <v/>
      </c>
      <c r="L23" t="str">
        <f t="array" ref="L23">IFERROR(CONCATENATE((INDEX($N$7:$N$14,SMALL(IF($N$7:$N$14&lt;&gt;"",IF($K$7:$K$14&lt;&gt;"",ROW($K$7:$K$14)-MIN(ROW($K$7:$K$14))+1,""),""),ROW()-ROW(A$16)+1))),","),"")</f>
        <v/>
      </c>
      <c r="M23" t="str">
        <f t="array" ref="M23">IFERROR(CONCATENATE((INDEX($A$7:$A$14,SMALL(IF($N$7:$N$14&lt;&gt;"",IF($K$7:$K$14&lt;&gt;"",ROW($K$7:$K$14)-MIN(ROW($K$7:$K$14))+1,""),""),ROW()-ROW(A$16)+1))),),"")</f>
        <v/>
      </c>
      <c r="Q23" t="str">
        <f t="array" ref="Q23">IFERROR(CONCATENATE((INDEX($T$7:$T$14,SMALL(IF($T$7:$T$14&lt;&gt;"",IF($Q$7:$Q$14&lt;&gt;"",ROW($Q$7:$Q$14)-MIN(ROW($Q$7:$Q$14))+1,""),""),ROW()-ROW(A$16)+1)))," "),"")</f>
        <v/>
      </c>
      <c r="R23" t="str">
        <f t="array" ref="R23">IFERROR(CONCATENATE(TEXT(INDEX($Q$7:$Q$14,SMALL(IF($T$7:$T$14&lt;&gt;"",IF($Q$7:$Q$14&lt;&gt;"",ROW($Q$7:$Q$14)-MIN(ROW($Q$7:$Q$14))+1,""),""),ROW()-ROW(A$16)+1)),"##0")," "),"")</f>
        <v/>
      </c>
      <c r="S23" t="str">
        <f t="array" ref="S23">IFERROR(CONCATENATE((INDEX($A$7:$A$14,SMALL(IF($T$7:$T$14&lt;&gt;"",IF($Q$7:$Q$14&lt;&gt;"",ROW($Q$7:$Q$14)-MIN(ROW($Q$7:$Q$14))+1,""),""),ROW()-ROW(A$16)+1))),),"")</f>
        <v/>
      </c>
      <c r="W23" t="str">
        <f t="array" ref="W23">IFERROR(CONCATENATE((INDEX($Z$7:$Z$14,SMALL(IF($Z$7:$Z$14&lt;&gt;"",IF($W$7:$W$14&lt;&gt;"",ROW($W$7:$W$14)-MIN(ROW($W$7:$W$14))+1,""),""),ROW()-ROW(A$16)+1)))," "),"")</f>
        <v/>
      </c>
      <c r="X23" t="str">
        <f t="array" ref="X23">IFERROR(CONCATENATE(TEXT(INDEX($W$7:$W$14,SMALL(IF($Z$7:$Z$14&lt;&gt;"",IF($W$7:$W$14&lt;&gt;"",ROW($W$7:$W$14)-MIN(ROW($W$7:$W$14))+1,""),""),ROW()-ROW(A$16)+1)),"##0")," "),"")</f>
        <v/>
      </c>
      <c r="Y23" t="str">
        <f t="array" ref="Y23">IFERROR(CONCATENATE((INDEX($A$7:$A$14,SMALL(IF($Z$7:$Z$14&lt;&gt;"",IF($W$7:$W$14&lt;&gt;"",ROW($W$7:$W$14)-MIN(ROW($W$7:$W$14))+1,""),""),ROW()-ROW(A$16)+1))),),"")</f>
        <v/>
      </c>
      <c r="AC23" t="str">
        <f t="array" ref="AC23">IFERROR(CONCATENATE((INDEX($AF$7:$AF$14,SMALL(IF($AF$7:$AF$14&lt;&gt;"",IF($AC$7:$AC$14&lt;&gt;"",ROW($AC$7:$AC$14)-MIN(ROW($AC$7:$AC$14))+1,""),""),ROW()-ROW(A$16)+1))),","),"")</f>
        <v/>
      </c>
      <c r="AD23" t="str">
        <f t="array" ref="AD23">IFERROR(CONCATENATE(TEXT(INDEX($AC$7:$AC$14,SMALL(IF($AF$7:$AF$14&lt;&gt;"",IF($AC$7:$AC$14&lt;&gt;"",ROW($AC$7:$AC$14)-MIN(ROW($AC$7:$AC$14))+1,""),""),ROW()-ROW(A$16)+1)),"##0"),","),"")</f>
        <v/>
      </c>
      <c r="AE23" t="str">
        <f t="array" ref="AE23">IFERROR(CONCATENATE((INDEX($A$7:$A$14,SMALL(IF($AF$7:$AF$14&lt;&gt;"",IF($AC$7:$AC$14&lt;&gt;"",ROW($AC$7:$AC$14)-MIN(ROW($AC$7:$AC$14))+1,""),""),ROW()-ROW(A$16)+1))),),"")</f>
        <v/>
      </c>
      <c r="AI23" t="str">
        <f t="array" ref="AI23">IFERROR(CONCATENATE((INDEX($AL$7:$AL$14,SMALL(IF($AL$7:$AL$14&lt;&gt;"",IF($AI$7:$AI$14&lt;&gt;"",ROW($AI$7:$AI$14)-MIN(ROW($AI$7:$AI$14))+1,""),""),ROW()-ROW(A$16)+1)))," "),"")</f>
        <v/>
      </c>
      <c r="AJ23" t="str">
        <f t="array" ref="AJ23">IFERROR(CONCATENATE(TEXT(INDEX($AI$7:$AI$14,SMALL(IF($AL$7:$AL$14&lt;&gt;"",IF($AI$7:$AI$14&lt;&gt;"",ROW($AI$7:$AI$14)-MIN(ROW($AI$7:$AI$14))+1,""),""),ROW()-ROW(A$16)+1)),"##0")," "),"")</f>
        <v/>
      </c>
      <c r="AK23" t="str">
        <f t="array" ref="AK23">IFERROR(CONCATENATE((INDEX($A$7:$A$14,SMALL(IF($AL$7:$AL$14&lt;&gt;"",IF($AI$7:$AI$14&lt;&gt;"",ROW($AI$7:$AI$14)-MIN(ROW($AI$7:$AI$14))+1,""),""),ROW()-ROW(A$16)+1))),),"")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D7">
    <cfRule type="cellIs" dxfId="35" priority="29" operator="lessThanOrEqual">
      <formula>H7</formula>
    </cfRule>
  </conditionalFormatting>
  <conditionalFormatting sqref="AD8">
    <cfRule type="cellIs" dxfId="34" priority="31" operator="lessThanOrEqual">
      <formula>H8</formula>
    </cfRule>
  </conditionalFormatting>
  <conditionalFormatting sqref="AD9">
    <cfRule type="cellIs" dxfId="33" priority="33" operator="lessThanOrEqual">
      <formula>H9</formula>
    </cfRule>
  </conditionalFormatting>
  <conditionalFormatting sqref="AE7">
    <cfRule type="cellIs" dxfId="32" priority="30" operator="lessThanOrEqual">
      <formula>I7</formula>
    </cfRule>
  </conditionalFormatting>
  <conditionalFormatting sqref="AE8">
    <cfRule type="cellIs" dxfId="31" priority="32" operator="lessThanOrEqual">
      <formula>I8</formula>
    </cfRule>
  </conditionalFormatting>
  <conditionalFormatting sqref="AE9">
    <cfRule type="cellIs" dxfId="30" priority="34" operator="lessThanOrEqual">
      <formula>I9</formula>
    </cfRule>
  </conditionalFormatting>
  <conditionalFormatting sqref="AJ7">
    <cfRule type="cellIs" dxfId="29" priority="35" operator="lessThanOrEqual">
      <formula>H7</formula>
    </cfRule>
  </conditionalFormatting>
  <conditionalFormatting sqref="AK7">
    <cfRule type="cellIs" dxfId="28" priority="36" operator="lessThanOrEqual">
      <formula>I7</formula>
    </cfRule>
  </conditionalFormatting>
  <conditionalFormatting sqref="L10">
    <cfRule type="cellIs" dxfId="27" priority="5" operator="lessThanOrEqual">
      <formula>H10</formula>
    </cfRule>
  </conditionalFormatting>
  <conditionalFormatting sqref="L11">
    <cfRule type="cellIs" dxfId="26" priority="7" operator="lessThanOrEqual">
      <formula>H11</formula>
    </cfRule>
  </conditionalFormatting>
  <conditionalFormatting sqref="L12">
    <cfRule type="cellIs" dxfId="25" priority="9" operator="lessThanOrEqual">
      <formula>H12</formula>
    </cfRule>
  </conditionalFormatting>
  <conditionalFormatting sqref="L13">
    <cfRule type="cellIs" dxfId="24" priority="11" operator="lessThanOrEqual">
      <formula>H13</formula>
    </cfRule>
  </conditionalFormatting>
  <conditionalFormatting sqref="L14">
    <cfRule type="cellIs" dxfId="23" priority="13" operator="lessThanOrEqual">
      <formula>H14</formula>
    </cfRule>
  </conditionalFormatting>
  <conditionalFormatting sqref="L7">
    <cfRule type="cellIs" dxfId="22" priority="1" operator="lessThanOrEqual">
      <formula>H7</formula>
    </cfRule>
  </conditionalFormatting>
  <conditionalFormatting sqref="L8:L9">
    <cfRule type="cellIs" dxfId="21" priority="3" operator="lessThanOrEqual">
      <formula>H8</formula>
    </cfRule>
  </conditionalFormatting>
  <conditionalFormatting sqref="M10">
    <cfRule type="cellIs" dxfId="20" priority="6" operator="lessThanOrEqual">
      <formula>I10</formula>
    </cfRule>
  </conditionalFormatting>
  <conditionalFormatting sqref="M11">
    <cfRule type="cellIs" dxfId="19" priority="8" operator="lessThanOrEqual">
      <formula>I11</formula>
    </cfRule>
  </conditionalFormatting>
  <conditionalFormatting sqref="M12">
    <cfRule type="cellIs" dxfId="18" priority="10" operator="lessThanOrEqual">
      <formula>I12</formula>
    </cfRule>
  </conditionalFormatting>
  <conditionalFormatting sqref="M13">
    <cfRule type="cellIs" dxfId="17" priority="12" operator="lessThanOrEqual">
      <formula>I13</formula>
    </cfRule>
  </conditionalFormatting>
  <conditionalFormatting sqref="M14">
    <cfRule type="cellIs" dxfId="16" priority="14" operator="lessThanOrEqual">
      <formula>I14</formula>
    </cfRule>
  </conditionalFormatting>
  <conditionalFormatting sqref="M7">
    <cfRule type="cellIs" dxfId="15" priority="2" operator="lessThanOrEqual">
      <formula>I7</formula>
    </cfRule>
  </conditionalFormatting>
  <conditionalFormatting sqref="M8:M9">
    <cfRule type="cellIs" dxfId="14" priority="4" operator="lessThanOrEqual">
      <formula>I8</formula>
    </cfRule>
  </conditionalFormatting>
  <conditionalFormatting sqref="R7">
    <cfRule type="cellIs" dxfId="13" priority="15" operator="lessThanOrEqual">
      <formula>H7</formula>
    </cfRule>
  </conditionalFormatting>
  <conditionalFormatting sqref="R8">
    <cfRule type="cellIs" dxfId="12" priority="17" operator="lessThanOrEqual">
      <formula>H8</formula>
    </cfRule>
  </conditionalFormatting>
  <conditionalFormatting sqref="R9">
    <cfRule type="cellIs" dxfId="11" priority="19" operator="lessThanOrEqual">
      <formula>H9</formula>
    </cfRule>
  </conditionalFormatting>
  <conditionalFormatting sqref="S7">
    <cfRule type="cellIs" dxfId="10" priority="16" operator="lessThanOrEqual">
      <formula>I7</formula>
    </cfRule>
  </conditionalFormatting>
  <conditionalFormatting sqref="S8">
    <cfRule type="cellIs" dxfId="9" priority="18" operator="lessThanOrEqual">
      <formula>I8</formula>
    </cfRule>
  </conditionalFormatting>
  <conditionalFormatting sqref="S9">
    <cfRule type="cellIs" dxfId="8" priority="20" operator="lessThanOrEqual">
      <formula>I9</formula>
    </cfRule>
  </conditionalFormatting>
  <conditionalFormatting sqref="X13">
    <cfRule type="cellIs" dxfId="7" priority="27" operator="lessThanOrEqual">
      <formula>H13</formula>
    </cfRule>
  </conditionalFormatting>
  <conditionalFormatting sqref="X7">
    <cfRule type="cellIs" dxfId="6" priority="21" operator="lessThanOrEqual">
      <formula>H7</formula>
    </cfRule>
  </conditionalFormatting>
  <conditionalFormatting sqref="X8">
    <cfRule type="cellIs" dxfId="5" priority="23" operator="lessThanOrEqual">
      <formula>H8</formula>
    </cfRule>
  </conditionalFormatting>
  <conditionalFormatting sqref="X9">
    <cfRule type="cellIs" dxfId="4" priority="25" operator="lessThanOrEqual">
      <formula>H9</formula>
    </cfRule>
  </conditionalFormatting>
  <conditionalFormatting sqref="Y13">
    <cfRule type="cellIs" dxfId="3" priority="28" operator="lessThanOrEqual">
      <formula>I13</formula>
    </cfRule>
  </conditionalFormatting>
  <conditionalFormatting sqref="Y7">
    <cfRule type="cellIs" dxfId="2" priority="22" operator="lessThanOrEqual">
      <formula>I7</formula>
    </cfRule>
  </conditionalFormatting>
  <conditionalFormatting sqref="Y8">
    <cfRule type="cellIs" dxfId="1" priority="24" operator="lessThanOrEqual">
      <formula>I8</formula>
    </cfRule>
  </conditionalFormatting>
  <conditionalFormatting sqref="Y9">
    <cfRule type="cellIs" dxfId="0" priority="26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U9" r:id="rId11"/>
    <hyperlink ref="AA9" r:id="rId12"/>
    <hyperlink ref="AG9" r:id="rId13"/>
    <hyperlink ref="O10" r:id="rId14"/>
    <hyperlink ref="O11" r:id="rId15"/>
    <hyperlink ref="O12" r:id="rId16"/>
    <hyperlink ref="O13" r:id="rId17"/>
    <hyperlink ref="AA13" r:id="rId18"/>
    <hyperlink ref="O14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GTC_02_RTD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Chip Cotten</cp:lastModifiedBy>
  <dcterms:created xsi:type="dcterms:W3CDTF">2017-06-22T18:41:16Z</dcterms:created>
  <dcterms:modified xsi:type="dcterms:W3CDTF">2017-06-22T18:48:10Z</dcterms:modified>
</cp:coreProperties>
</file>