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pc\Documents\PCB\KiCAD_Repo\projects\GTC_03_HTR\"/>
    </mc:Choice>
  </mc:AlternateContent>
  <bookViews>
    <workbookView xWindow="240" yWindow="12" windowWidth="16092" windowHeight="9660"/>
  </bookViews>
  <sheets>
    <sheet name="GTC_03_HTR" sheetId="1" r:id="rId1"/>
  </sheets>
  <definedNames>
    <definedName name="BoardQty">GTC_03_HTR!$I$1</definedName>
    <definedName name="digikey_part_data">GTC_03_HTR!$J$5:$O$20</definedName>
    <definedName name="farnell_part_data">GTC_03_HTR!$P$5:$U$20</definedName>
    <definedName name="global_part_data">GTC_03_HTR!$A$5:$I$20</definedName>
    <definedName name="mouser_part_data">GTC_03_HTR!$V$5:$AA$20</definedName>
    <definedName name="newark_part_data">GTC_03_HTR!$AB$5:$AG$20</definedName>
    <definedName name="rs_part_data">GTC_03_HTR!$AH$5:$AM$20</definedName>
    <definedName name="TotalCost">GTC_03_HTR!$I$2</definedName>
  </definedNames>
  <calcPr calcId="162913"/>
</workbook>
</file>

<file path=xl/calcChain.xml><?xml version="1.0" encoding="utf-8"?>
<calcChain xmlns="http://schemas.openxmlformats.org/spreadsheetml/2006/main">
  <c r="M12" i="1" l="1"/>
  <c r="M7" i="1"/>
  <c r="AK35" i="1" a="1"/>
  <c r="AK35" i="1" s="1"/>
  <c r="AJ35" i="1" a="1"/>
  <c r="AJ35" i="1"/>
  <c r="AI35" i="1" a="1"/>
  <c r="AI35" i="1" s="1"/>
  <c r="AE35" i="1" a="1"/>
  <c r="AE35" i="1" s="1"/>
  <c r="AD35" i="1" a="1"/>
  <c r="AD35" i="1" s="1"/>
  <c r="AC35" i="1" a="1"/>
  <c r="AC35" i="1" s="1"/>
  <c r="Y35" i="1" a="1"/>
  <c r="Y35" i="1" s="1"/>
  <c r="X35" i="1" a="1"/>
  <c r="X35" i="1"/>
  <c r="W35" i="1" a="1"/>
  <c r="W35" i="1" s="1"/>
  <c r="S35" i="1" a="1"/>
  <c r="S35" i="1"/>
  <c r="R35" i="1" a="1"/>
  <c r="R35" i="1" s="1"/>
  <c r="Q35" i="1" a="1"/>
  <c r="Q35" i="1" s="1"/>
  <c r="M35" i="1" a="1"/>
  <c r="M35" i="1" s="1"/>
  <c r="L35" i="1" a="1"/>
  <c r="L35" i="1" s="1"/>
  <c r="K35" i="1" a="1"/>
  <c r="K35" i="1" s="1"/>
  <c r="AK34" i="1" a="1"/>
  <c r="AK34" i="1"/>
  <c r="AJ34" i="1" a="1"/>
  <c r="AJ34" i="1" s="1"/>
  <c r="AI34" i="1" a="1"/>
  <c r="AI34" i="1"/>
  <c r="AE34" i="1" a="1"/>
  <c r="AE34" i="1" s="1"/>
  <c r="AD34" i="1" a="1"/>
  <c r="AD34" i="1" s="1"/>
  <c r="AC34" i="1" a="1"/>
  <c r="AC34" i="1" s="1"/>
  <c r="Y34" i="1" a="1"/>
  <c r="Y34" i="1" s="1"/>
  <c r="X34" i="1" a="1"/>
  <c r="X34" i="1" s="1"/>
  <c r="W34" i="1" a="1"/>
  <c r="W34" i="1"/>
  <c r="S34" i="1" a="1"/>
  <c r="S34" i="1" s="1"/>
  <c r="R34" i="1" a="1"/>
  <c r="R34" i="1"/>
  <c r="Q34" i="1" a="1"/>
  <c r="Q34" i="1" s="1"/>
  <c r="M34" i="1" a="1"/>
  <c r="M34" i="1" s="1"/>
  <c r="L34" i="1" a="1"/>
  <c r="L34" i="1" s="1"/>
  <c r="K34" i="1" a="1"/>
  <c r="K34" i="1" s="1"/>
  <c r="AK33" i="1" a="1"/>
  <c r="AK33" i="1" s="1"/>
  <c r="AJ33" i="1" a="1"/>
  <c r="AJ33" i="1"/>
  <c r="AI33" i="1" a="1"/>
  <c r="AI33" i="1" s="1"/>
  <c r="AE33" i="1" a="1"/>
  <c r="AE33" i="1"/>
  <c r="AD33" i="1" a="1"/>
  <c r="AD33" i="1" s="1"/>
  <c r="AC33" i="1" a="1"/>
  <c r="AC33" i="1" s="1"/>
  <c r="Y33" i="1" a="1"/>
  <c r="Y33" i="1" s="1"/>
  <c r="X33" i="1" a="1"/>
  <c r="X33" i="1" s="1"/>
  <c r="W33" i="1" a="1"/>
  <c r="W33" i="1" s="1"/>
  <c r="S33" i="1" a="1"/>
  <c r="S33" i="1"/>
  <c r="R33" i="1" a="1"/>
  <c r="R33" i="1" s="1"/>
  <c r="Q33" i="1" a="1"/>
  <c r="Q33" i="1"/>
  <c r="M33" i="1" a="1"/>
  <c r="M33" i="1" s="1"/>
  <c r="L33" i="1" a="1"/>
  <c r="L33" i="1" s="1"/>
  <c r="K33" i="1" a="1"/>
  <c r="K33" i="1" s="1"/>
  <c r="AK32" i="1" a="1"/>
  <c r="AK32" i="1" s="1"/>
  <c r="AJ32" i="1" a="1"/>
  <c r="AJ32" i="1" s="1"/>
  <c r="AI32" i="1" a="1"/>
  <c r="AI32" i="1"/>
  <c r="AE32" i="1" a="1"/>
  <c r="AE32" i="1" s="1"/>
  <c r="AD32" i="1" a="1"/>
  <c r="AD32" i="1"/>
  <c r="AC32" i="1" a="1"/>
  <c r="AC32" i="1" s="1"/>
  <c r="Y32" i="1" a="1"/>
  <c r="Y32" i="1" s="1"/>
  <c r="X32" i="1" a="1"/>
  <c r="X32" i="1" s="1"/>
  <c r="W32" i="1" a="1"/>
  <c r="W32" i="1" s="1"/>
  <c r="S32" i="1" a="1"/>
  <c r="S32" i="1" s="1"/>
  <c r="R32" i="1" a="1"/>
  <c r="R32" i="1"/>
  <c r="Q32" i="1" a="1"/>
  <c r="Q32" i="1" s="1"/>
  <c r="M32" i="1" a="1"/>
  <c r="M32" i="1" s="1"/>
  <c r="L32" i="1" a="1"/>
  <c r="L32" i="1" s="1"/>
  <c r="K32" i="1" a="1"/>
  <c r="K32" i="1" s="1"/>
  <c r="AK31" i="1" a="1"/>
  <c r="AK31" i="1" s="1"/>
  <c r="AJ31" i="1" a="1"/>
  <c r="AJ31" i="1" s="1"/>
  <c r="AI31" i="1" a="1"/>
  <c r="AI31" i="1" s="1"/>
  <c r="AE31" i="1" a="1"/>
  <c r="AE31" i="1"/>
  <c r="AD31" i="1" a="1"/>
  <c r="AD31" i="1" s="1"/>
  <c r="AC31" i="1" a="1"/>
  <c r="AC31" i="1"/>
  <c r="Y31" i="1" a="1"/>
  <c r="Y31" i="1" s="1"/>
  <c r="X31" i="1" a="1"/>
  <c r="X31" i="1" s="1"/>
  <c r="W31" i="1" a="1"/>
  <c r="W31" i="1" s="1"/>
  <c r="S31" i="1" a="1"/>
  <c r="S31" i="1" s="1"/>
  <c r="R31" i="1" a="1"/>
  <c r="R31" i="1" s="1"/>
  <c r="Q31" i="1" a="1"/>
  <c r="Q31" i="1"/>
  <c r="M31" i="1" a="1"/>
  <c r="M31" i="1" s="1"/>
  <c r="L31" i="1" a="1"/>
  <c r="L31" i="1" s="1"/>
  <c r="K31" i="1" a="1"/>
  <c r="K31" i="1" s="1"/>
  <c r="AK30" i="1" a="1"/>
  <c r="AK30" i="1" s="1"/>
  <c r="AJ30" i="1" a="1"/>
  <c r="AJ30" i="1" s="1"/>
  <c r="AI30" i="1" a="1"/>
  <c r="AI30" i="1" s="1"/>
  <c r="AE30" i="1" a="1"/>
  <c r="AE30" i="1" s="1"/>
  <c r="AD30" i="1" a="1"/>
  <c r="AD30" i="1"/>
  <c r="AC30" i="1" a="1"/>
  <c r="AC30" i="1" s="1"/>
  <c r="Y30" i="1" a="1"/>
  <c r="Y30" i="1"/>
  <c r="X30" i="1" a="1"/>
  <c r="X30" i="1" s="1"/>
  <c r="W30" i="1" a="1"/>
  <c r="W30" i="1" s="1"/>
  <c r="S30" i="1" a="1"/>
  <c r="S30" i="1" s="1"/>
  <c r="R30" i="1" a="1"/>
  <c r="R30" i="1" s="1"/>
  <c r="Q30" i="1" a="1"/>
  <c r="Q30" i="1" s="1"/>
  <c r="M30" i="1" a="1"/>
  <c r="M30" i="1" s="1"/>
  <c r="L30" i="1" a="1"/>
  <c r="L30" i="1" s="1"/>
  <c r="K30" i="1" a="1"/>
  <c r="K30" i="1" s="1"/>
  <c r="AK29" i="1" a="1"/>
  <c r="AK29" i="1" s="1"/>
  <c r="AJ29" i="1" a="1"/>
  <c r="AJ29" i="1" s="1"/>
  <c r="AI29" i="1" a="1"/>
  <c r="AI29" i="1" s="1"/>
  <c r="AE29" i="1" a="1"/>
  <c r="AE29" i="1" s="1"/>
  <c r="AD29" i="1" a="1"/>
  <c r="AD29" i="1" s="1"/>
  <c r="AC29" i="1" a="1"/>
  <c r="AC29" i="1"/>
  <c r="Y29" i="1" a="1"/>
  <c r="Y29" i="1" s="1"/>
  <c r="X29" i="1" a="1"/>
  <c r="X29" i="1"/>
  <c r="W29" i="1" a="1"/>
  <c r="W29" i="1" s="1"/>
  <c r="S29" i="1" a="1"/>
  <c r="S29" i="1" s="1"/>
  <c r="R29" i="1" a="1"/>
  <c r="R29" i="1" s="1"/>
  <c r="Q29" i="1" a="1"/>
  <c r="Q29" i="1" s="1"/>
  <c r="M29" i="1" a="1"/>
  <c r="M29" i="1" s="1"/>
  <c r="L29" i="1" a="1"/>
  <c r="L29" i="1" s="1"/>
  <c r="K29" i="1" a="1"/>
  <c r="K29" i="1" s="1"/>
  <c r="AK28" i="1" a="1"/>
  <c r="AK28" i="1"/>
  <c r="AJ28" i="1" a="1"/>
  <c r="AJ28" i="1" s="1"/>
  <c r="AI28" i="1" a="1"/>
  <c r="AI28" i="1" s="1"/>
  <c r="AE28" i="1" a="1"/>
  <c r="AE28" i="1" s="1"/>
  <c r="AD28" i="1" a="1"/>
  <c r="AD28" i="1" s="1"/>
  <c r="AC28" i="1" a="1"/>
  <c r="AC28" i="1" s="1"/>
  <c r="Y28" i="1" a="1"/>
  <c r="Y28" i="1"/>
  <c r="X28" i="1" a="1"/>
  <c r="X28" i="1" s="1"/>
  <c r="W28" i="1" a="1"/>
  <c r="W28" i="1"/>
  <c r="S28" i="1" a="1"/>
  <c r="S28" i="1" s="1"/>
  <c r="R28" i="1" a="1"/>
  <c r="R28" i="1" s="1"/>
  <c r="Q28" i="1" a="1"/>
  <c r="Q28" i="1" s="1"/>
  <c r="M28" i="1" a="1"/>
  <c r="M28" i="1" s="1"/>
  <c r="L28" i="1" a="1"/>
  <c r="L28" i="1" s="1"/>
  <c r="K28" i="1" a="1"/>
  <c r="K28" i="1" s="1"/>
  <c r="AK27" i="1" a="1"/>
  <c r="AK27" i="1" s="1"/>
  <c r="AJ27" i="1" a="1"/>
  <c r="AJ27" i="1"/>
  <c r="AI27" i="1" a="1"/>
  <c r="AI27" i="1" s="1"/>
  <c r="AE27" i="1" a="1"/>
  <c r="AE27" i="1" s="1"/>
  <c r="AD27" i="1" a="1"/>
  <c r="AD27" i="1" s="1"/>
  <c r="AC27" i="1" a="1"/>
  <c r="AC27" i="1" s="1"/>
  <c r="Y27" i="1" a="1"/>
  <c r="Y27" i="1" s="1"/>
  <c r="X27" i="1" a="1"/>
  <c r="X27" i="1"/>
  <c r="W27" i="1" a="1"/>
  <c r="W27" i="1" s="1"/>
  <c r="S27" i="1" a="1"/>
  <c r="S27" i="1"/>
  <c r="R27" i="1" a="1"/>
  <c r="R27" i="1" s="1"/>
  <c r="Q27" i="1" a="1"/>
  <c r="Q27" i="1" s="1"/>
  <c r="M27" i="1" a="1"/>
  <c r="M27" i="1" s="1"/>
  <c r="L27" i="1" a="1"/>
  <c r="L27" i="1" s="1"/>
  <c r="K27" i="1" a="1"/>
  <c r="K27" i="1" s="1"/>
  <c r="AK26" i="1" a="1"/>
  <c r="AK26" i="1"/>
  <c r="AJ26" i="1" a="1"/>
  <c r="AJ26" i="1" s="1"/>
  <c r="AI26" i="1" a="1"/>
  <c r="AI26" i="1"/>
  <c r="AE26" i="1" a="1"/>
  <c r="AE26" i="1" s="1"/>
  <c r="AD26" i="1" a="1"/>
  <c r="AD26" i="1" s="1"/>
  <c r="AC26" i="1" a="1"/>
  <c r="AC26" i="1" s="1"/>
  <c r="Y26" i="1" a="1"/>
  <c r="Y26" i="1" s="1"/>
  <c r="X26" i="1" a="1"/>
  <c r="X26" i="1" s="1"/>
  <c r="W26" i="1" a="1"/>
  <c r="W26" i="1"/>
  <c r="S26" i="1" a="1"/>
  <c r="S26" i="1" s="1"/>
  <c r="R26" i="1" a="1"/>
  <c r="R26" i="1"/>
  <c r="Q26" i="1" a="1"/>
  <c r="Q26" i="1" s="1"/>
  <c r="M26" i="1" a="1"/>
  <c r="M26" i="1" s="1"/>
  <c r="L26" i="1" a="1"/>
  <c r="L26" i="1" s="1"/>
  <c r="K26" i="1" a="1"/>
  <c r="K26" i="1" s="1"/>
  <c r="AK25" i="1" a="1"/>
  <c r="AK25" i="1" s="1"/>
  <c r="AJ25" i="1" a="1"/>
  <c r="AJ25" i="1"/>
  <c r="AI25" i="1" a="1"/>
  <c r="AI25" i="1" s="1"/>
  <c r="AE25" i="1" a="1"/>
  <c r="AE25" i="1"/>
  <c r="AD25" i="1" a="1"/>
  <c r="AD25" i="1" s="1"/>
  <c r="AC25" i="1" a="1"/>
  <c r="AC25" i="1" s="1"/>
  <c r="Y25" i="1" a="1"/>
  <c r="Y25" i="1" s="1"/>
  <c r="X25" i="1" a="1"/>
  <c r="X25" i="1" s="1"/>
  <c r="W25" i="1" a="1"/>
  <c r="W25" i="1" s="1"/>
  <c r="S25" i="1" a="1"/>
  <c r="S25" i="1"/>
  <c r="R25" i="1" a="1"/>
  <c r="R25" i="1" s="1"/>
  <c r="Q25" i="1" a="1"/>
  <c r="Q25" i="1"/>
  <c r="M25" i="1" a="1"/>
  <c r="M25" i="1" s="1"/>
  <c r="L25" i="1" a="1"/>
  <c r="L25" i="1" s="1"/>
  <c r="K25" i="1" a="1"/>
  <c r="K25" i="1" s="1"/>
  <c r="AK24" i="1" a="1"/>
  <c r="AK24" i="1" s="1"/>
  <c r="AJ24" i="1" a="1"/>
  <c r="AJ24" i="1" s="1"/>
  <c r="AI24" i="1" a="1"/>
  <c r="AI24" i="1"/>
  <c r="AE24" i="1" a="1"/>
  <c r="AE24" i="1" s="1"/>
  <c r="AD24" i="1" a="1"/>
  <c r="AD24" i="1"/>
  <c r="AC24" i="1" a="1"/>
  <c r="AC24" i="1" s="1"/>
  <c r="Y24" i="1" a="1"/>
  <c r="Y24" i="1"/>
  <c r="X24" i="1" a="1"/>
  <c r="X24" i="1" s="1"/>
  <c r="W24" i="1" a="1"/>
  <c r="W24" i="1"/>
  <c r="S24" i="1" a="1"/>
  <c r="S24" i="1" s="1"/>
  <c r="R24" i="1" a="1"/>
  <c r="R24" i="1"/>
  <c r="Q24" i="1" a="1"/>
  <c r="Q24" i="1" s="1"/>
  <c r="M24" i="1" a="1"/>
  <c r="M24" i="1" s="1"/>
  <c r="L24" i="1" a="1"/>
  <c r="L24" i="1" s="1"/>
  <c r="K24" i="1" a="1"/>
  <c r="K24" i="1" s="1"/>
  <c r="AK23" i="1" a="1"/>
  <c r="AK23" i="1" s="1"/>
  <c r="AJ23" i="1" a="1"/>
  <c r="AJ23" i="1"/>
  <c r="AI23" i="1" a="1"/>
  <c r="AI23" i="1" s="1"/>
  <c r="AE23" i="1" a="1"/>
  <c r="AE23" i="1"/>
  <c r="AD23" i="1" a="1"/>
  <c r="AD23" i="1" s="1"/>
  <c r="AC23" i="1" a="1"/>
  <c r="AC23" i="1"/>
  <c r="Y23" i="1" a="1"/>
  <c r="Y23" i="1" s="1"/>
  <c r="X23" i="1" a="1"/>
  <c r="X23" i="1"/>
  <c r="W23" i="1" a="1"/>
  <c r="W23" i="1" s="1"/>
  <c r="S23" i="1" a="1"/>
  <c r="S23" i="1"/>
  <c r="R23" i="1" a="1"/>
  <c r="R23" i="1" s="1"/>
  <c r="Q23" i="1" a="1"/>
  <c r="Q23" i="1"/>
  <c r="M23" i="1" a="1"/>
  <c r="M23" i="1" s="1"/>
  <c r="L23" i="1" a="1"/>
  <c r="L23" i="1" s="1"/>
  <c r="K23" i="1" a="1"/>
  <c r="K23" i="1" s="1"/>
  <c r="AK22" i="1" a="1"/>
  <c r="AK22" i="1"/>
  <c r="AJ22" i="1" a="1"/>
  <c r="AJ22" i="1" s="1"/>
  <c r="AI22" i="1" a="1"/>
  <c r="AI22" i="1"/>
  <c r="AE22" i="1" a="1"/>
  <c r="AE22" i="1" s="1"/>
  <c r="AD22" i="1" a="1"/>
  <c r="AD22" i="1"/>
  <c r="AC22" i="1" a="1"/>
  <c r="AC22" i="1" s="1"/>
  <c r="Y22" i="1" a="1"/>
  <c r="Y22" i="1"/>
  <c r="X22" i="1" a="1"/>
  <c r="X22" i="1" s="1"/>
  <c r="W22" i="1" a="1"/>
  <c r="W22" i="1"/>
  <c r="S22" i="1" a="1"/>
  <c r="S22" i="1" s="1"/>
  <c r="R22" i="1" a="1"/>
  <c r="R22" i="1"/>
  <c r="Q22" i="1" a="1"/>
  <c r="Q22" i="1" s="1"/>
  <c r="M22" i="1" a="1"/>
  <c r="M22" i="1"/>
  <c r="L22" i="1" a="1"/>
  <c r="L22" i="1" s="1"/>
  <c r="K22" i="1" a="1"/>
  <c r="K22" i="1" s="1"/>
  <c r="X20" i="1"/>
  <c r="Y20" i="1" s="1"/>
  <c r="G20" i="1"/>
  <c r="AD20" i="1" s="1"/>
  <c r="AE20" i="1" s="1"/>
  <c r="G19" i="1"/>
  <c r="L19" i="1" s="1"/>
  <c r="M19" i="1" s="1"/>
  <c r="G18" i="1"/>
  <c r="R18" i="1" s="1"/>
  <c r="S18" i="1" s="1"/>
  <c r="AJ17" i="1"/>
  <c r="AK17" i="1" s="1"/>
  <c r="X17" i="1"/>
  <c r="Y17" i="1" s="1"/>
  <c r="G17" i="1"/>
  <c r="L17" i="1" s="1"/>
  <c r="M17" i="1" s="1"/>
  <c r="G16" i="1"/>
  <c r="L15" i="1"/>
  <c r="M15" i="1" s="1"/>
  <c r="G15" i="1"/>
  <c r="G14" i="1"/>
  <c r="G13" i="1"/>
  <c r="L13" i="1" s="1"/>
  <c r="M13" i="1" s="1"/>
  <c r="G12" i="1"/>
  <c r="X12" i="1" s="1"/>
  <c r="G11" i="1"/>
  <c r="L11" i="1" s="1"/>
  <c r="M11" i="1" s="1"/>
  <c r="G10" i="1"/>
  <c r="G9" i="1"/>
  <c r="AD9" i="1" s="1"/>
  <c r="AE9" i="1" s="1"/>
  <c r="G8" i="1"/>
  <c r="AD7" i="1"/>
  <c r="AE7" i="1" s="1"/>
  <c r="X7" i="1"/>
  <c r="Y7" i="1" s="1"/>
  <c r="R7" i="1"/>
  <c r="S7" i="1" s="1"/>
  <c r="G7" i="1"/>
  <c r="H19" i="1"/>
  <c r="H15" i="1"/>
  <c r="H7" i="1"/>
  <c r="L9" i="1" l="1"/>
  <c r="M9" i="1" s="1"/>
  <c r="R11" i="1"/>
  <c r="S11" i="1" s="1"/>
  <c r="R12" i="1"/>
  <c r="X11" i="1"/>
  <c r="Y11" i="1" s="1"/>
  <c r="Y12" i="1"/>
  <c r="L18" i="1"/>
  <c r="L20" i="1"/>
  <c r="M20" i="1" s="1"/>
  <c r="AD11" i="1"/>
  <c r="I7" i="1"/>
  <c r="I15" i="1"/>
  <c r="L16" i="1"/>
  <c r="X10" i="1"/>
  <c r="Y10" i="1" s="1"/>
  <c r="L10" i="1"/>
  <c r="AD10" i="1"/>
  <c r="AE10" i="1" s="1"/>
  <c r="R10" i="1"/>
  <c r="S10" i="1" s="1"/>
  <c r="AJ8" i="1"/>
  <c r="AK8" i="1" s="1"/>
  <c r="X8" i="1"/>
  <c r="Y8" i="1" s="1"/>
  <c r="L8" i="1"/>
  <c r="AD8" i="1"/>
  <c r="AE8" i="1" s="1"/>
  <c r="R8" i="1"/>
  <c r="S8" i="1" s="1"/>
  <c r="L14" i="1"/>
  <c r="AD14" i="1"/>
  <c r="AE14" i="1" s="1"/>
  <c r="I19" i="1"/>
  <c r="AJ9" i="1"/>
  <c r="AK9" i="1" s="1"/>
  <c r="R17" i="1"/>
  <c r="S17" i="1" s="1"/>
  <c r="X9" i="1"/>
  <c r="X13" i="1"/>
  <c r="AD17" i="1"/>
  <c r="R20" i="1"/>
  <c r="H18" i="1"/>
  <c r="H12" i="1"/>
  <c r="H11" i="1"/>
  <c r="H10" i="1"/>
  <c r="H20" i="1"/>
  <c r="H17" i="1"/>
  <c r="H16" i="1"/>
  <c r="H14" i="1"/>
  <c r="H9" i="1"/>
  <c r="H8" i="1"/>
  <c r="H13" i="1"/>
  <c r="I11" i="1" l="1"/>
  <c r="I12" i="1"/>
  <c r="I18" i="1"/>
  <c r="AE11" i="1"/>
  <c r="S12" i="1"/>
  <c r="M18" i="1"/>
  <c r="I13" i="1"/>
  <c r="I8" i="1"/>
  <c r="I9" i="1"/>
  <c r="I14" i="1"/>
  <c r="I16" i="1"/>
  <c r="I17" i="1"/>
  <c r="I20" i="1"/>
  <c r="I10" i="1"/>
  <c r="Y13" i="1"/>
  <c r="M8" i="1"/>
  <c r="Y9" i="1"/>
  <c r="Y2" i="1" s="1"/>
  <c r="M14" i="1"/>
  <c r="M16" i="1"/>
  <c r="AE17" i="1"/>
  <c r="AE2" i="1" s="1"/>
  <c r="S20" i="1"/>
  <c r="S2" i="1" s="1"/>
  <c r="AK2" i="1"/>
  <c r="M10" i="1"/>
  <c r="I2" i="1" l="1"/>
  <c r="I3" i="1" s="1"/>
  <c r="M2" i="1"/>
</calcChain>
</file>

<file path=xl/comments1.xml><?xml version="1.0" encoding="utf-8"?>
<comments xmlns="http://schemas.openxmlformats.org/spreadsheetml/2006/main">
  <authors>
    <author/>
  </authors>
  <commentList>
    <comment ref="A6" authorId="0" shape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 shape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 shape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 shape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 shape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 shape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 shape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 shape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 shape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 shape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 shape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 shape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 shape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 shape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 shape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 shape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 shape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 shape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 shape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 shape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 shape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 shape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 shape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 shape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 shape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 shape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 shape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 shape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 shape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 shape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 shape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 shape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 shape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 shape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 shape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 shape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 shape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 shape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 shape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<sst xmlns="http://schemas.openxmlformats.org/spreadsheetml/2006/main" count="202" uniqueCount="130">
  <si>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</si>
  <si>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</si>
  <si>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</si>
  <si>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</si>
  <si>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</si>
  <si>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</si>
  <si>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</si>
  <si>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</si>
  <si>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</si>
  <si>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</si>
  <si>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ENCLOSURE1</t>
  </si>
  <si>
    <t>Bud_Industries_DMB-4772</t>
  </si>
  <si>
    <t>CBC_Mechanical:Enclosure-DMB-4772</t>
  </si>
  <si>
    <t>Bud Industries</t>
  </si>
  <si>
    <t>DMB-4772</t>
  </si>
  <si>
    <t>J1-J5</t>
  </si>
  <si>
    <t>TB_PhxContact_MKDS-1.5-3-5.08</t>
  </si>
  <si>
    <t>CBC_Connectors:TB_PhxCon_MKDS-1.5-3-5.08</t>
  </si>
  <si>
    <t>Phoenix Contact</t>
  </si>
  <si>
    <t>1715734</t>
  </si>
  <si>
    <t>D1,D2</t>
  </si>
  <si>
    <t>D_1N4002</t>
  </si>
  <si>
    <t>CBC_THTPkg:D_DO-41_SOD81_P10.16mm_Horizontal</t>
  </si>
  <si>
    <t>ON Semiconductor</t>
  </si>
  <si>
    <t>1N4002</t>
  </si>
  <si>
    <t>XF1,XF2</t>
  </si>
  <si>
    <t>FuseHolder_MiniBlade_3568</t>
  </si>
  <si>
    <t>CBC_Connectors:Fuse_Holder_Keystone_3568</t>
  </si>
  <si>
    <t>Keystone Electronics</t>
  </si>
  <si>
    <t>3568</t>
  </si>
  <si>
    <t>F1,F2</t>
  </si>
  <si>
    <t>Fuse_Blade_Mini_58V_05A</t>
  </si>
  <si>
    <t>No Footprint, Need Fuse Holder</t>
  </si>
  <si>
    <t>Littelfuse Inc</t>
  </si>
  <si>
    <t>0997005.WXN</t>
  </si>
  <si>
    <t>MOD1,MOD2</t>
  </si>
  <si>
    <t>Adafruit_INA169_0291</t>
  </si>
  <si>
    <t>CBC_Modules:Adafruit-1164_INA169_0291</t>
  </si>
  <si>
    <t>Adafruit</t>
  </si>
  <si>
    <t>1164</t>
  </si>
  <si>
    <t>RECEPTACLE1-RECEPTACLE4</t>
  </si>
  <si>
    <t>RCPT-MillMax-0291-0-15-15-16-27-10-0</t>
  </si>
  <si>
    <t>Mill-Max</t>
  </si>
  <si>
    <t>0291-0-15-15-16-27-10-0</t>
  </si>
  <si>
    <t>HDR_SKT1,HDR_SKT2</t>
  </si>
  <si>
    <t>HDRSKT-0.1"P-0.335"B-0.126"T-Gold_1x05</t>
  </si>
  <si>
    <t>Sullins</t>
  </si>
  <si>
    <t>PPPC051LFBN-RC</t>
  </si>
  <si>
    <t>HDR_PIN1,HDR_PIN3</t>
  </si>
  <si>
    <t>HDRPIN-0.1"-1row_0.23Head-0.12Tail-Gold-10pos</t>
  </si>
  <si>
    <t>PRPC010SAAN-RC</t>
  </si>
  <si>
    <t>HDR_PIN2,HDR_PIN4</t>
  </si>
  <si>
    <t>HDRPIN-0.1"-1row_0.23Head-0.32Tail-Gold-04pos</t>
  </si>
  <si>
    <t>PRPC004SACN-RC</t>
  </si>
  <si>
    <t>Q1,Q2</t>
  </si>
  <si>
    <t>MOSFET_STP40NF10L</t>
  </si>
  <si>
    <t>CBC_THTPkg:TO-220_Vertical</t>
  </si>
  <si>
    <t>ST</t>
  </si>
  <si>
    <t>STP40NF10L</t>
  </si>
  <si>
    <t>R1,R3</t>
  </si>
  <si>
    <t>RES-1000-077_150Ohm</t>
  </si>
  <si>
    <t>CBC_Passive:R0805</t>
  </si>
  <si>
    <t>Stackpole</t>
  </si>
  <si>
    <t>RMCF0805FT150R</t>
  </si>
  <si>
    <t>R2,R4</t>
  </si>
  <si>
    <t>RES-1000-121_10K</t>
  </si>
  <si>
    <t>RMCF0805FT10K0</t>
  </si>
  <si>
    <t>HS1,HS2</t>
  </si>
  <si>
    <t>HeatSink_WV-T220-101E</t>
  </si>
  <si>
    <t>CBC_Mechanical:Heatsink_Wx-T220-101E</t>
  </si>
  <si>
    <t>Ohmite</t>
  </si>
  <si>
    <t>WA-T220-101E</t>
  </si>
  <si>
    <t>Board Qty:</t>
  </si>
  <si>
    <t>Total Cost:</t>
  </si>
  <si>
    <t>Unit Cost:</t>
  </si>
  <si>
    <t>Digi-Key</t>
  </si>
  <si>
    <t>Avail</t>
  </si>
  <si>
    <t>Purch</t>
  </si>
  <si>
    <t>Cat#</t>
  </si>
  <si>
    <t>Doc</t>
  </si>
  <si>
    <t>Link</t>
  </si>
  <si>
    <t>277-1264-ND</t>
  </si>
  <si>
    <t>1N4002FSCT-ND</t>
  </si>
  <si>
    <t>36-3568-ND</t>
  </si>
  <si>
    <t>F1873-ND</t>
  </si>
  <si>
    <t>ED90534-ND</t>
  </si>
  <si>
    <t>S7038-ND</t>
  </si>
  <si>
    <t>S1011EC-10-ND</t>
  </si>
  <si>
    <t>S1131EC-04-ND</t>
  </si>
  <si>
    <t>497-6741-5-ND</t>
  </si>
  <si>
    <t>RMCF0805FT150RCT-ND</t>
  </si>
  <si>
    <t>RMCF0805FT10K0CT-ND</t>
  </si>
  <si>
    <t>WA-T220-101E-ND</t>
  </si>
  <si>
    <t>Farnell</t>
  </si>
  <si>
    <t>2762454</t>
  </si>
  <si>
    <t>3041530</t>
  </si>
  <si>
    <t>9565000</t>
  </si>
  <si>
    <t>2504685</t>
  </si>
  <si>
    <t>2748834</t>
  </si>
  <si>
    <t>1876075</t>
  </si>
  <si>
    <t>9803165</t>
  </si>
  <si>
    <t>2123021</t>
  </si>
  <si>
    <t>2097668</t>
  </si>
  <si>
    <t>Mouser</t>
  </si>
  <si>
    <t>563-DMB-4772</t>
  </si>
  <si>
    <t>651-1715734</t>
  </si>
  <si>
    <t>821-1N4002</t>
  </si>
  <si>
    <t>534-3568</t>
  </si>
  <si>
    <t>576-0997005.WXN</t>
  </si>
  <si>
    <t>485-1164</t>
  </si>
  <si>
    <t>575-0291015151627</t>
  </si>
  <si>
    <t>511-STP40NF10L</t>
  </si>
  <si>
    <t>588-WA-T220-101E</t>
  </si>
  <si>
    <t>Newark</t>
  </si>
  <si>
    <t>12T6241</t>
  </si>
  <si>
    <t>71C4096</t>
  </si>
  <si>
    <t>18C8913</t>
  </si>
  <si>
    <t>22M2715</t>
  </si>
  <si>
    <t>79J5392</t>
  </si>
  <si>
    <t>85Y0428</t>
  </si>
  <si>
    <t>11P8222</t>
  </si>
  <si>
    <t>26M3697</t>
  </si>
  <si>
    <t>67R4340</t>
  </si>
  <si>
    <t>Rs Components</t>
  </si>
  <si>
    <t>193-0570</t>
  </si>
  <si>
    <t>628-8953</t>
  </si>
  <si>
    <t>486-2290</t>
  </si>
  <si>
    <t>892-6474</t>
  </si>
  <si>
    <t>377-1809-ND</t>
  </si>
  <si>
    <t>1528-1807-ND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</si>
</sst>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#,##0.00"/>
  </numFmts>
  <fonts count="7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</cellXfs>
  <cellStyles count="1">
    <cellStyle name="Normal" xfId="0" builtinId="0"/>
  </cellStyles>
  <dxfs count="80"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t.rs-online.com/web/c/?searchTerm=1715734%20" TargetMode="External"/><Relationship Id="rId13" Type="http://schemas.openxmlformats.org/officeDocument/2006/relationships/hyperlink" Target="http://it.rs-online.com/web/p/diodi-rettificatori-e-schottky/6288953/" TargetMode="External"/><Relationship Id="rId18" Type="http://schemas.openxmlformats.org/officeDocument/2006/relationships/hyperlink" Target="http://www.digikey.com/scripts/DkSearch/dksus.dll?WT.z_header=search_go&amp;lang=en&amp;keywords=0997005.WXN%20Littelfuse%20Inc" TargetMode="External"/><Relationship Id="rId26" Type="http://schemas.openxmlformats.org/officeDocument/2006/relationships/hyperlink" Target="http://www.mouser.com/Search/Refine.aspx?Keyword=0291-0-15-15-16-27-10-0%20" TargetMode="External"/><Relationship Id="rId39" Type="http://schemas.openxmlformats.org/officeDocument/2006/relationships/hyperlink" Target="http://www.digikey.com/scripts/DkSearch/dksus.dll?WT.z_header=search_go&amp;lang=en&amp;keywords=WA-T220-101E%20" TargetMode="External"/><Relationship Id="rId3" Type="http://schemas.openxmlformats.org/officeDocument/2006/relationships/hyperlink" Target="http://www.newark.com/bud-industries/dmb-4772/enclosure-din-rail-abs-lt-gray/dp/12T6241" TargetMode="External"/><Relationship Id="rId21" Type="http://schemas.openxmlformats.org/officeDocument/2006/relationships/hyperlink" Target="http://www.newark.com/webapp/wcs/stores/servlet/Search?catalogId=15003&amp;langId=-1&amp;storeId=10194&amp;gs=true&amp;st=0997005.WXN%20Littelfuse%20Inc" TargetMode="External"/><Relationship Id="rId34" Type="http://schemas.openxmlformats.org/officeDocument/2006/relationships/hyperlink" Target="http://www.newark.com/webapp/wcs/stores/servlet/Search?catalogId=15003&amp;langId=-1&amp;storeId=10194&amp;gs=true&amp;st=STP40NF10L%20" TargetMode="External"/><Relationship Id="rId42" Type="http://schemas.openxmlformats.org/officeDocument/2006/relationships/hyperlink" Target="http://www.newark.com/ohmite/wa-t220-101e/heat-sink-w-spring-clip/dp/67R4340" TargetMode="External"/><Relationship Id="rId7" Type="http://schemas.openxmlformats.org/officeDocument/2006/relationships/hyperlink" Target="http://www.newark.com/webapp/wcs/stores/servlet/Search?catalogId=15003&amp;langId=-1&amp;storeId=10194&amp;gs=true&amp;st=1715734%20" TargetMode="External"/><Relationship Id="rId12" Type="http://schemas.openxmlformats.org/officeDocument/2006/relationships/hyperlink" Target="http://www.newark.com/fairchild-semiconductor/1n4002/diode-standard-1a-100v-do-41-full/dp/18C8913" TargetMode="External"/><Relationship Id="rId17" Type="http://schemas.openxmlformats.org/officeDocument/2006/relationships/hyperlink" Target="http://www.newark.com/keystone/3568/fuse-holder-0-8-x-2-8mm-pcb-mount/dp/22M2715" TargetMode="External"/><Relationship Id="rId25" Type="http://schemas.openxmlformats.org/officeDocument/2006/relationships/hyperlink" Target="http://www.digikey.com/scripts/DkSearch/dksus.dll?WT.z_header=search_go&amp;lang=en&amp;keywords=0291-0-15-15-16-27-10-0%20" TargetMode="External"/><Relationship Id="rId33" Type="http://schemas.openxmlformats.org/officeDocument/2006/relationships/hyperlink" Target="http://www.mouser.com/Search/Refine.aspx?Keyword=STP40NF10L%20" TargetMode="External"/><Relationship Id="rId38" Type="http://schemas.openxmlformats.org/officeDocument/2006/relationships/hyperlink" Target="http://www.digikey.com/product-detail/en/stackpole-electronics-inc/RMCF0805FT10K0/RMCF0805FT10K0CT-ND/1942435" TargetMode="External"/><Relationship Id="rId2" Type="http://schemas.openxmlformats.org/officeDocument/2006/relationships/hyperlink" Target="http://www.mouser.com/ProductDetail/Bud-Industries/DMB-4772/?qs=sGAEpiMZZMt8vtL%252bHMxTH5scITs7Woz%2flvjUoLM2p1s%3d" TargetMode="External"/><Relationship Id="rId16" Type="http://schemas.openxmlformats.org/officeDocument/2006/relationships/hyperlink" Target="http://www.mouser.com/ProductDetail/Keystone-Electronics/3568/?qs=sGAEpiMZZMvIGAkyPb0MlPAvGn1k1lyN" TargetMode="External"/><Relationship Id="rId20" Type="http://schemas.openxmlformats.org/officeDocument/2006/relationships/hyperlink" Target="http://www.mouser.com/Search/Refine.aspx?Keyword=0997005.WXN%20" TargetMode="External"/><Relationship Id="rId29" Type="http://schemas.openxmlformats.org/officeDocument/2006/relationships/hyperlink" Target="http://www.digikey.com/scripts/DkSearch/dksus.dll?WT.z_header=search_go&amp;lang=en&amp;keywords=PRPC010SAAN-RC%20" TargetMode="External"/><Relationship Id="rId41" Type="http://schemas.openxmlformats.org/officeDocument/2006/relationships/hyperlink" Target="http://www.mouser.com/ProductDetail/Ohmite/WA-T220-101E/?qs=sGAEpiMZZMvix4Kz%252byXAvahcBuwVQz7L" TargetMode="External"/><Relationship Id="rId1" Type="http://schemas.openxmlformats.org/officeDocument/2006/relationships/hyperlink" Target="http://it.farnell.com/bud-industries/dmb-4772/contenitore-guida-din-abs-pc-grigio/dp/2762454" TargetMode="External"/><Relationship Id="rId6" Type="http://schemas.openxmlformats.org/officeDocument/2006/relationships/hyperlink" Target="http://www.mouser.com/Search/Refine.aspx?Keyword=1715734%20" TargetMode="External"/><Relationship Id="rId11" Type="http://schemas.openxmlformats.org/officeDocument/2006/relationships/hyperlink" Target="http://www.mouser.com/ProductDetail/Taiwan-Semiconductor/1N4002/?qs=sGAEpiMZZMuMAfj%252bWfX4nAzGsb7z1URp" TargetMode="External"/><Relationship Id="rId24" Type="http://schemas.openxmlformats.org/officeDocument/2006/relationships/hyperlink" Target="http://www.newark.com/lutze/116402/awg14-4c-w-ground/dp/85Y0428" TargetMode="External"/><Relationship Id="rId32" Type="http://schemas.openxmlformats.org/officeDocument/2006/relationships/hyperlink" Target="http://it.farnell.com/webapp/wcs/stores/servlet/Search?catalogId=15001&amp;langId=-4&amp;storeId=10165&amp;gs=true&amp;st=STP40NF10L%20" TargetMode="External"/><Relationship Id="rId37" Type="http://schemas.openxmlformats.org/officeDocument/2006/relationships/hyperlink" Target="http://it.farnell.com/webapp/wcs/stores/servlet/Search?catalogId=15001&amp;langId=-4&amp;storeId=10165&amp;gs=true&amp;st=RMCF0805FT150R%20" TargetMode="External"/><Relationship Id="rId40" Type="http://schemas.openxmlformats.org/officeDocument/2006/relationships/hyperlink" Target="http://it.farnell.com/webapp/wcs/stores/servlet/Search?catalogId=15001&amp;langId=-4&amp;storeId=10165&amp;gs=true&amp;st=WA-T220-101E%20" TargetMode="External"/><Relationship Id="rId45" Type="http://schemas.openxmlformats.org/officeDocument/2006/relationships/comments" Target="../comments1.xml"/><Relationship Id="rId5" Type="http://schemas.openxmlformats.org/officeDocument/2006/relationships/hyperlink" Target="http://it.farnell.com/webapp/wcs/stores/servlet/Search?catalogId=15001&amp;langId=-4&amp;storeId=10165&amp;gs=true&amp;st=1715734%20" TargetMode="External"/><Relationship Id="rId15" Type="http://schemas.openxmlformats.org/officeDocument/2006/relationships/hyperlink" Target="http://it.farnell.com/keystone/3568/fuse-holder-0-8-x-2-8mm-pcb-mount/dp/2504685" TargetMode="External"/><Relationship Id="rId23" Type="http://schemas.openxmlformats.org/officeDocument/2006/relationships/hyperlink" Target="http://www.mouser.com/ProductDetail/Adafruit/1164/?qs=sGAEpiMZZMsMyYRRhGMFNrz4JaPWRrBwsWVj4zqppVs%3d" TargetMode="External"/><Relationship Id="rId28" Type="http://schemas.openxmlformats.org/officeDocument/2006/relationships/hyperlink" Target="http://www.newark.com/webapp/wcs/stores/servlet/Search?catalogId=15003&amp;langId=-1&amp;storeId=10194&amp;gs=true&amp;st=PPPC051LFBN-RC%20" TargetMode="External"/><Relationship Id="rId36" Type="http://schemas.openxmlformats.org/officeDocument/2006/relationships/hyperlink" Target="http://www.digikey.com/product-detail/en/stackpole-electronics-inc/RMCF0805FT150R/RMCF0805FT150RCT-ND/1942337" TargetMode="External"/><Relationship Id="rId10" Type="http://schemas.openxmlformats.org/officeDocument/2006/relationships/hyperlink" Target="http://it.farnell.com/multicomp/1n4002/diodo-standard-1a-100v-do-41/dp/9565000" TargetMode="External"/><Relationship Id="rId19" Type="http://schemas.openxmlformats.org/officeDocument/2006/relationships/hyperlink" Target="http://it.farnell.com/webapp/wcs/stores/servlet/Search?catalogId=15001&amp;langId=-4&amp;storeId=10165&amp;gs=true&amp;st=0997005.WXN%20Littelfuse%20Inc" TargetMode="External"/><Relationship Id="rId31" Type="http://schemas.openxmlformats.org/officeDocument/2006/relationships/hyperlink" Target="http://www.digikey.com/scripts/DkSearch/dksus.dll?WT.z_header=search_go&amp;lang=en&amp;keywords=STP40NF10L%20" TargetMode="External"/><Relationship Id="rId44" Type="http://schemas.openxmlformats.org/officeDocument/2006/relationships/vmlDrawing" Target="../drawings/vmlDrawing1.vml"/><Relationship Id="rId4" Type="http://schemas.openxmlformats.org/officeDocument/2006/relationships/hyperlink" Target="http://www.digikey.com/scripts/DkSearch/dksus.dll?WT.z_header=search_go&amp;lang=en&amp;keywords=1715734%20" TargetMode="External"/><Relationship Id="rId9" Type="http://schemas.openxmlformats.org/officeDocument/2006/relationships/hyperlink" Target="http://www.digikey.com/product-detail/en/fairchild-on-semiconductor/1N4002/1N4002FSCT-ND/1532743" TargetMode="External"/><Relationship Id="rId14" Type="http://schemas.openxmlformats.org/officeDocument/2006/relationships/hyperlink" Target="http://www.digikey.com/scripts/DkSearch/dksus.dll?WT.z_header=search_go&amp;lang=en&amp;keywords=3568%20Keystone%20Electronics" TargetMode="External"/><Relationship Id="rId22" Type="http://schemas.openxmlformats.org/officeDocument/2006/relationships/hyperlink" Target="http://it.farnell.com/elma/01-1164/interruttore-1-polo-6-pos/dp/1876075" TargetMode="External"/><Relationship Id="rId27" Type="http://schemas.openxmlformats.org/officeDocument/2006/relationships/hyperlink" Target="http://www.digikey.com/scripts/DkSearch/dksus.dll?WT.z_header=search_go&amp;lang=en&amp;keywords=PPPC051LFBN-RC%20" TargetMode="External"/><Relationship Id="rId30" Type="http://schemas.openxmlformats.org/officeDocument/2006/relationships/hyperlink" Target="http://www.digikey.com/scripts/DkSearch/dksus.dll?WT.z_header=search_go&amp;lang=en&amp;keywords=PRPC004SACN-RC%20" TargetMode="External"/><Relationship Id="rId35" Type="http://schemas.openxmlformats.org/officeDocument/2006/relationships/hyperlink" Target="http://it.rs-online.com/web/p/transistor-mosfet/4862290/" TargetMode="External"/><Relationship Id="rId43" Type="http://schemas.openxmlformats.org/officeDocument/2006/relationships/hyperlink" Target="http://it.rs-online.com/web/c/?searchTerm=WA-T220-101E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35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 activeCell="L28" sqref="L28"/>
    </sheetView>
  </sheetViews>
  <sheetFormatPr defaultRowHeight="14.4" outlineLevelCol="2" x14ac:dyDescent="0.3"/>
  <cols>
    <col min="1" max="8" width="9.109375"/>
    <col min="9" max="9" width="15.6640625" customWidth="1"/>
    <col min="10" max="10" width="9.109375" outlineLevel="1"/>
    <col min="11" max="12" width="9.109375" outlineLevel="2"/>
    <col min="13" max="13" width="15.6640625" customWidth="1"/>
    <col min="14" max="15" width="9.109375" outlineLevel="2"/>
    <col min="16" max="16" width="9.109375" outlineLevel="1"/>
    <col min="17" max="18" width="9.109375" outlineLevel="2"/>
    <col min="19" max="19" width="15.6640625" customWidth="1"/>
    <col min="20" max="21" width="9.109375" outlineLevel="2"/>
    <col min="22" max="22" width="9.109375" outlineLevel="1"/>
    <col min="23" max="24" width="9.109375" outlineLevel="2"/>
    <col min="25" max="25" width="15.6640625" customWidth="1"/>
    <col min="26" max="27" width="9.109375" outlineLevel="2"/>
    <col min="28" max="28" width="9.109375" outlineLevel="1"/>
    <col min="29" max="30" width="9.109375" outlineLevel="2"/>
    <col min="31" max="31" width="15.6640625" customWidth="1"/>
    <col min="32" max="33" width="9.109375" outlineLevel="2"/>
    <col min="34" max="34" width="9.109375" outlineLevel="1"/>
    <col min="35" max="36" width="9.109375" outlineLevel="2"/>
    <col min="37" max="37" width="15.6640625" customWidth="1"/>
    <col min="38" max="39" width="9.109375" outlineLevel="2"/>
  </cols>
  <sheetData>
    <row r="1" spans="1:39" ht="17.399999999999999" x14ac:dyDescent="0.35">
      <c r="H1" s="1" t="s">
        <v>72</v>
      </c>
      <c r="I1" s="1">
        <v>1</v>
      </c>
    </row>
    <row r="2" spans="1:39" ht="17.399999999999999" x14ac:dyDescent="0.3">
      <c r="H2" s="2" t="s">
        <v>73</v>
      </c>
      <c r="I2" s="3">
        <f ca="1">SUM(I7:I20)</f>
        <v>49.585973799999984</v>
      </c>
      <c r="M2" s="3">
        <f>SUM(M7:M20)</f>
        <v>53.110000000000014</v>
      </c>
      <c r="S2" s="3">
        <f>SUM(S7:S20)</f>
        <v>99.867361799999784</v>
      </c>
      <c r="Y2" s="3">
        <f>SUM(Y7:Y20)</f>
        <v>50.646000000000008</v>
      </c>
      <c r="AE2" s="3">
        <f>SUM(AE7:AE20)</f>
        <v>30.628</v>
      </c>
      <c r="AK2" s="3">
        <f>SUM(AK7:AK20)</f>
        <v>12.188357999999948</v>
      </c>
    </row>
    <row r="3" spans="1:39" ht="17.399999999999999" x14ac:dyDescent="0.3">
      <c r="H3" s="2" t="s">
        <v>74</v>
      </c>
      <c r="I3" s="4">
        <f ca="1">TotalCost/BoardQty</f>
        <v>49.585973799999984</v>
      </c>
    </row>
    <row r="5" spans="1:39" ht="18" x14ac:dyDescent="0.3">
      <c r="A5" s="8" t="s">
        <v>0</v>
      </c>
      <c r="B5" s="8"/>
      <c r="C5" s="8"/>
      <c r="D5" s="8"/>
      <c r="E5" s="8"/>
      <c r="F5" s="8"/>
      <c r="G5" s="8"/>
      <c r="H5" s="8"/>
      <c r="I5" s="8"/>
      <c r="J5" s="9" t="s">
        <v>75</v>
      </c>
      <c r="K5" s="9"/>
      <c r="L5" s="9"/>
      <c r="M5" s="9"/>
      <c r="N5" s="9"/>
      <c r="O5" s="9"/>
      <c r="P5" s="10" t="s">
        <v>93</v>
      </c>
      <c r="Q5" s="10"/>
      <c r="R5" s="10"/>
      <c r="S5" s="10"/>
      <c r="T5" s="10"/>
      <c r="U5" s="10"/>
      <c r="V5" s="11" t="s">
        <v>103</v>
      </c>
      <c r="W5" s="11"/>
      <c r="X5" s="11"/>
      <c r="Y5" s="11"/>
      <c r="Z5" s="11"/>
      <c r="AA5" s="11"/>
      <c r="AB5" s="12" t="s">
        <v>113</v>
      </c>
      <c r="AC5" s="12"/>
      <c r="AD5" s="12"/>
      <c r="AE5" s="12"/>
      <c r="AF5" s="12"/>
      <c r="AG5" s="12"/>
      <c r="AH5" s="13" t="s">
        <v>123</v>
      </c>
      <c r="AI5" s="13"/>
      <c r="AJ5" s="13"/>
      <c r="AK5" s="13"/>
      <c r="AL5" s="13"/>
      <c r="AM5" s="13"/>
    </row>
    <row r="6" spans="1:39" ht="31.2" x14ac:dyDescent="0.3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76</v>
      </c>
      <c r="K6" s="5" t="s">
        <v>77</v>
      </c>
      <c r="L6" s="5" t="s">
        <v>8</v>
      </c>
      <c r="M6" s="5" t="s">
        <v>9</v>
      </c>
      <c r="N6" s="5" t="s">
        <v>78</v>
      </c>
      <c r="O6" s="5" t="s">
        <v>79</v>
      </c>
      <c r="P6" s="5" t="s">
        <v>76</v>
      </c>
      <c r="Q6" s="5" t="s">
        <v>77</v>
      </c>
      <c r="R6" s="5" t="s">
        <v>8</v>
      </c>
      <c r="S6" s="5" t="s">
        <v>9</v>
      </c>
      <c r="T6" s="5" t="s">
        <v>78</v>
      </c>
      <c r="U6" s="5" t="s">
        <v>79</v>
      </c>
      <c r="V6" s="5" t="s">
        <v>76</v>
      </c>
      <c r="W6" s="5" t="s">
        <v>77</v>
      </c>
      <c r="X6" s="5" t="s">
        <v>8</v>
      </c>
      <c r="Y6" s="5" t="s">
        <v>9</v>
      </c>
      <c r="Z6" s="5" t="s">
        <v>78</v>
      </c>
      <c r="AA6" s="5" t="s">
        <v>79</v>
      </c>
      <c r="AB6" s="5" t="s">
        <v>76</v>
      </c>
      <c r="AC6" s="5" t="s">
        <v>77</v>
      </c>
      <c r="AD6" s="5" t="s">
        <v>8</v>
      </c>
      <c r="AE6" s="5" t="s">
        <v>9</v>
      </c>
      <c r="AF6" s="5" t="s">
        <v>78</v>
      </c>
      <c r="AG6" s="5" t="s">
        <v>79</v>
      </c>
      <c r="AH6" s="5" t="s">
        <v>76</v>
      </c>
      <c r="AI6" s="5" t="s">
        <v>77</v>
      </c>
      <c r="AJ6" s="5" t="s">
        <v>8</v>
      </c>
      <c r="AK6" s="5" t="s">
        <v>9</v>
      </c>
      <c r="AL6" s="5" t="s">
        <v>78</v>
      </c>
      <c r="AM6" s="5" t="s">
        <v>79</v>
      </c>
    </row>
    <row r="7" spans="1:39" x14ac:dyDescent="0.3">
      <c r="A7" t="s">
        <v>10</v>
      </c>
      <c r="B7" t="s">
        <v>11</v>
      </c>
      <c r="D7" t="s">
        <v>12</v>
      </c>
      <c r="E7" t="s">
        <v>13</v>
      </c>
      <c r="F7" t="s">
        <v>14</v>
      </c>
      <c r="G7">
        <f>BoardQty*1</f>
        <v>1</v>
      </c>
      <c r="H7" s="6">
        <f t="shared" ref="H7:H20" ca="1" si="0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6.8</v>
      </c>
      <c r="I7" s="6">
        <f t="shared" ref="I7:I20" ca="1" si="1">IFERROR(G7*H7,"")</f>
        <v>6.8</v>
      </c>
      <c r="J7">
        <v>207</v>
      </c>
      <c r="L7" s="6">
        <v>6.8</v>
      </c>
      <c r="M7" s="6">
        <f>IFERROR(IF(K7="",G7,K7)*L7,"")</f>
        <v>6.8</v>
      </c>
      <c r="N7" t="s">
        <v>128</v>
      </c>
      <c r="R7" s="6">
        <f>IFERROR(LOOKUP(IF(Q7="",G7,Q7),{0,1,10,25},{0,10.11976,8.85479,8.21699}),"")</f>
        <v>10.119759999999999</v>
      </c>
      <c r="S7" s="6">
        <f>IFERROR(IF(Q7="",G7,Q7)*R7,"")</f>
        <v>10.119759999999999</v>
      </c>
      <c r="T7" t="s">
        <v>94</v>
      </c>
      <c r="U7" s="7" t="s">
        <v>80</v>
      </c>
      <c r="V7">
        <v>118</v>
      </c>
      <c r="X7" s="6">
        <f>IFERROR(LOOKUP(IF(W7="",G7,W7),{0,1,10,50,100},{0,7.66,6.36,5.75,5.11}),"")</f>
        <v>7.66</v>
      </c>
      <c r="Y7" s="6">
        <f t="shared" ref="Y7:Y13" si="2">IFERROR(IF(W7="",G7,W7)*X7,"")</f>
        <v>7.66</v>
      </c>
      <c r="Z7" t="s">
        <v>104</v>
      </c>
      <c r="AA7" s="7" t="s">
        <v>80</v>
      </c>
      <c r="AD7" s="6">
        <f>IFERROR(LOOKUP(IF(AC7="",G7,AC7),{0,1,5,10,25,50,100},{0,6.8,6.23,5.65,5.38,5.1,4.53}),"")</f>
        <v>6.8</v>
      </c>
      <c r="AE7" s="6">
        <f>IFERROR(IF(AC7="",G7,AC7)*AD7,"")</f>
        <v>6.8</v>
      </c>
      <c r="AF7" t="s">
        <v>114</v>
      </c>
      <c r="AG7" s="7" t="s">
        <v>80</v>
      </c>
    </row>
    <row r="8" spans="1:39" x14ac:dyDescent="0.3">
      <c r="A8" t="s">
        <v>15</v>
      </c>
      <c r="B8" t="s">
        <v>16</v>
      </c>
      <c r="D8" t="s">
        <v>17</v>
      </c>
      <c r="E8" t="s">
        <v>18</v>
      </c>
      <c r="F8" t="s">
        <v>19</v>
      </c>
      <c r="G8">
        <f>BoardQty*5</f>
        <v>5</v>
      </c>
      <c r="H8" s="6">
        <f t="shared" ca="1" si="0"/>
        <v>1.69017</v>
      </c>
      <c r="I8" s="6">
        <f t="shared" ca="1" si="1"/>
        <v>8.4508499999999991</v>
      </c>
      <c r="J8">
        <v>1990</v>
      </c>
      <c r="L8" s="6">
        <f>IFERROR(LOOKUP(IF(K8="",G8,K8),{0,1,10,50,100,250,500,1000,2500,5000},{0,1.79,1.714,1.639,1.5943,1.49,1.3708,1.2665,1.2069,1.1324}),"")</f>
        <v>1.79</v>
      </c>
      <c r="M8" s="6">
        <f>IFERROR(IF(K8="",G8,K8)*L8,"")</f>
        <v>8.9499999999999993</v>
      </c>
      <c r="N8" t="s">
        <v>81</v>
      </c>
      <c r="O8" s="7" t="s">
        <v>80</v>
      </c>
      <c r="R8" s="6">
        <f>IFERROR(LOOKUP(IF(Q8="",G8,Q8),{0,1,25,100,250,500,2000,5000,10000},{0,1.69017,1.43505,1.33938,1.24370999999999,1.050244,1.028984,1.00772399999999,0.987527}),"")</f>
        <v>1.69017</v>
      </c>
      <c r="S8" s="6">
        <f>IFERROR(IF(Q8="",G8,Q8)*R8,"")</f>
        <v>8.4508499999999991</v>
      </c>
      <c r="T8" t="s">
        <v>95</v>
      </c>
      <c r="U8" s="7" t="s">
        <v>80</v>
      </c>
      <c r="V8">
        <v>1640</v>
      </c>
      <c r="X8" s="6">
        <f>IFERROR(LOOKUP(IF(W8="",G8,W8),{0,1,10,50,100,250,500,1000,2500,5000},{0,1.78,1.71,1.64,1.59,1.49,1.38,1.27,1.2,1.13}),"")</f>
        <v>1.78</v>
      </c>
      <c r="Y8" s="6">
        <f t="shared" si="2"/>
        <v>8.9</v>
      </c>
      <c r="Z8" t="s">
        <v>105</v>
      </c>
      <c r="AA8" s="7" t="s">
        <v>80</v>
      </c>
      <c r="AD8" s="6">
        <f>IFERROR(LOOKUP(IF(AC8="",G8,AC8),{0,1,10,50,100,250,500,1000,2500},{0,1.78,1.71,1.63,1.59,1.49,1.37,1.26,1.2}),"")</f>
        <v>1.78</v>
      </c>
      <c r="AE8" s="6">
        <f>IFERROR(IF(AC8="",G8,AC8)*AD8,"")</f>
        <v>8.9</v>
      </c>
      <c r="AF8" t="s">
        <v>115</v>
      </c>
      <c r="AG8" s="7" t="s">
        <v>80</v>
      </c>
      <c r="AH8">
        <v>110</v>
      </c>
      <c r="AJ8" s="6">
        <f>IFERROR(LOOKUP(IF(AI8="",G8,AI8),{0,1,5,75,250,500,1000},{0,1.77308399999999,1.77308399999999,1.507334,1.30748999999999,1.171426,1.103394}),"")</f>
        <v>1.7730839999999899</v>
      </c>
      <c r="AK8" s="6">
        <f>IFERROR(IF(AI8="",G8,AI8)*AJ8,"")</f>
        <v>8.8654199999999488</v>
      </c>
      <c r="AL8" t="s">
        <v>124</v>
      </c>
      <c r="AM8" s="7" t="s">
        <v>80</v>
      </c>
    </row>
    <row r="9" spans="1:39" x14ac:dyDescent="0.3">
      <c r="A9" t="s">
        <v>20</v>
      </c>
      <c r="B9" t="s">
        <v>21</v>
      </c>
      <c r="D9" t="s">
        <v>22</v>
      </c>
      <c r="E9" t="s">
        <v>23</v>
      </c>
      <c r="F9" t="s">
        <v>24</v>
      </c>
      <c r="G9">
        <f>BoardQty*2</f>
        <v>2</v>
      </c>
      <c r="H9" s="6">
        <f t="shared" ca="1" si="0"/>
        <v>2.5999999999999999E-2</v>
      </c>
      <c r="I9" s="6">
        <f t="shared" ca="1" si="1"/>
        <v>5.1999999999999998E-2</v>
      </c>
      <c r="J9">
        <v>25840</v>
      </c>
      <c r="L9" s="6">
        <f>IFERROR(LOOKUP(IF(K9="",G9,K9),{0,1,10,100,500,1000,5000,10000,25000,50000,125000},{0,0.18,0.168,0.0912,0.05614,0.03827,0.0285,0.02478,0.0223,0.01982,0.01648}),"")</f>
        <v>0.18</v>
      </c>
      <c r="M9" s="6">
        <f>IFERROR(IF(K9="",G9,K9)*L9,"")</f>
        <v>0.36</v>
      </c>
      <c r="N9" t="s">
        <v>82</v>
      </c>
      <c r="O9" s="7" t="s">
        <v>80</v>
      </c>
      <c r="T9" t="s">
        <v>96</v>
      </c>
      <c r="U9" s="7" t="s">
        <v>80</v>
      </c>
      <c r="X9" s="6">
        <f>IFERROR(LOOKUP(IF(W9="",G9,W9),{0,1,10,100,1000,5000,10000,25000,50000,100000},{0,0.157,0.14,0.049,0.034,0.026,0.021,0.02,0.018,0.015}),"")</f>
        <v>0.157</v>
      </c>
      <c r="Y9" s="6">
        <f t="shared" si="2"/>
        <v>0.314</v>
      </c>
      <c r="Z9" t="s">
        <v>106</v>
      </c>
      <c r="AA9" s="7" t="s">
        <v>80</v>
      </c>
      <c r="AD9" s="6">
        <f>IFERROR(LOOKUP(IF(AC9="",G9,AC9),{0,1,5000,10000,20000,30000,50000},{0,0.026,0.026,0.023,0.022,0.021,0.018}),"")</f>
        <v>2.5999999999999999E-2</v>
      </c>
      <c r="AE9" s="6">
        <f>IFERROR(IF(AC9="",G9,AC9)*AD9,"")</f>
        <v>5.1999999999999998E-2</v>
      </c>
      <c r="AF9" t="s">
        <v>116</v>
      </c>
      <c r="AG9" s="7" t="s">
        <v>80</v>
      </c>
      <c r="AH9">
        <v>3600</v>
      </c>
      <c r="AJ9" s="6">
        <f>IFERROR(LOOKUP(IF(AI9="",G9,AI9),{0,1,10,50},{0,0.0967329999999999,0.0967329999999999,0.087166}),"")</f>
        <v>9.6732999999999902E-2</v>
      </c>
      <c r="AK9" s="6">
        <f>IFERROR(IF(AI9="",G9,AI9)*AJ9,"")</f>
        <v>0.1934659999999998</v>
      </c>
      <c r="AL9" t="s">
        <v>125</v>
      </c>
      <c r="AM9" s="7" t="s">
        <v>80</v>
      </c>
    </row>
    <row r="10" spans="1:39" x14ac:dyDescent="0.3">
      <c r="A10" t="s">
        <v>25</v>
      </c>
      <c r="B10" t="s">
        <v>26</v>
      </c>
      <c r="D10" t="s">
        <v>27</v>
      </c>
      <c r="E10" t="s">
        <v>28</v>
      </c>
      <c r="F10" t="s">
        <v>29</v>
      </c>
      <c r="G10">
        <f>BoardQty*2</f>
        <v>2</v>
      </c>
      <c r="H10" s="6">
        <f t="shared" ca="1" si="0"/>
        <v>0.55300000000000005</v>
      </c>
      <c r="I10" s="6">
        <f t="shared" ca="1" si="1"/>
        <v>1.1060000000000001</v>
      </c>
      <c r="J10">
        <v>25219</v>
      </c>
      <c r="L10" s="6">
        <f>IFERROR(LOOKUP(IF(K10="",G10,K10),{0,1,10,50,100,250,500,1000,2500,5000},{0,0.98,0.853,0.7694,0.7359,0.669,0.6021,0.59899,0.50198,0.4683}),"")</f>
        <v>0.98</v>
      </c>
      <c r="M10" s="6">
        <f>IFERROR(IF(K10="",G10,K10)*L10,"")</f>
        <v>1.96</v>
      </c>
      <c r="N10" t="s">
        <v>83</v>
      </c>
      <c r="O10" s="7" t="s">
        <v>80</v>
      </c>
      <c r="R10" s="6">
        <f>IFERROR(LOOKUP(IF(Q10="",G10,Q10),{0,1,10,25,50},{0,1.29686,1.20118999999999,1.10552,0.871659999999999}),"")</f>
        <v>1.2968599999999999</v>
      </c>
      <c r="S10" s="6">
        <f>IFERROR(IF(Q10="",G10,Q10)*R10,"")</f>
        <v>2.5937199999999998</v>
      </c>
      <c r="T10" t="s">
        <v>97</v>
      </c>
      <c r="U10" s="7" t="s">
        <v>80</v>
      </c>
      <c r="V10">
        <v>42964</v>
      </c>
      <c r="X10" s="6">
        <f>IFERROR(LOOKUP(IF(W10="",G10,W10),{0,1,100,500,1000,2000,5000,10000,25000},{0,1.18,1.04,0.735,0.628,0.534,0.498,0.488,0.441}),"")</f>
        <v>1.18</v>
      </c>
      <c r="Y10" s="6">
        <f t="shared" si="2"/>
        <v>2.36</v>
      </c>
      <c r="Z10" t="s">
        <v>107</v>
      </c>
      <c r="AA10" s="7" t="s">
        <v>80</v>
      </c>
      <c r="AD10" s="6">
        <f>IFERROR(LOOKUP(IF(AC10="",G10,AC10),{0,1,10,25,50},{0,0.553,0.512,0.471,0.369}),"")</f>
        <v>0.55300000000000005</v>
      </c>
      <c r="AE10" s="6">
        <f>IFERROR(IF(AC10="",G10,AC10)*AD10,"")</f>
        <v>1.1060000000000001</v>
      </c>
      <c r="AF10" t="s">
        <v>117</v>
      </c>
      <c r="AG10" s="7" t="s">
        <v>80</v>
      </c>
    </row>
    <row r="11" spans="1:39" x14ac:dyDescent="0.3">
      <c r="A11" t="s">
        <v>30</v>
      </c>
      <c r="B11" t="s">
        <v>31</v>
      </c>
      <c r="D11" t="s">
        <v>32</v>
      </c>
      <c r="E11" t="s">
        <v>33</v>
      </c>
      <c r="F11" t="s">
        <v>34</v>
      </c>
      <c r="G11">
        <f>BoardQty*2</f>
        <v>2</v>
      </c>
      <c r="H11" s="6">
        <f t="shared" ca="1" si="0"/>
        <v>0.64524099999999995</v>
      </c>
      <c r="I11" s="6">
        <f t="shared" ca="1" si="1"/>
        <v>1.2904819999999999</v>
      </c>
      <c r="J11">
        <v>2719</v>
      </c>
      <c r="L11" s="6">
        <f>IFERROR(LOOKUP(IF(K11="",G11,K11),{0,1,5,10,50,100,250,500,1000,5000},{0,0.67,0.65,0.63,0.53,0.44,0.4,0.34,0.3,0.27}),"")</f>
        <v>0.67</v>
      </c>
      <c r="M11" s="6">
        <f>IFERROR(IF(K11="",G11,K11)*L11,"")</f>
        <v>1.34</v>
      </c>
      <c r="N11" t="s">
        <v>84</v>
      </c>
      <c r="O11" s="7" t="s">
        <v>80</v>
      </c>
      <c r="R11" s="6">
        <f>IFERROR(LOOKUP(IF(Q11="",G11,Q11),{0,1,10,25,50,100,250,500},{0,0.645241,0.586776,0.565516,0.521933,0.426263,0.39331,0.333781999999999}),"")</f>
        <v>0.64524099999999995</v>
      </c>
      <c r="S11" s="6">
        <f>IFERROR(IF(Q11="",G11,Q11)*R11,"")</f>
        <v>1.2904819999999999</v>
      </c>
      <c r="T11" t="s">
        <v>98</v>
      </c>
      <c r="U11" s="7" t="s">
        <v>80</v>
      </c>
      <c r="V11">
        <v>3810</v>
      </c>
      <c r="X11" s="6">
        <f>IFERROR(LOOKUP(IF(W11="",G11,W11),{0,1,10,100,250,500,1000,3000,6000,9000},{0,0.652,0.531,0.441,0.401,0.34,0.301,0.271,0.265,0.261}),"")</f>
        <v>0.65200000000000002</v>
      </c>
      <c r="Y11" s="6">
        <f t="shared" si="2"/>
        <v>1.304</v>
      </c>
      <c r="Z11" t="s">
        <v>108</v>
      </c>
      <c r="AA11" s="7" t="s">
        <v>80</v>
      </c>
      <c r="AD11" s="6">
        <f>IFERROR(LOOKUP(IF(AC11="",G11,AC11),{0,1,10,25,50,100,500,1000,2500},{0,0.855,0.608,0.541,0.474,0.402,0.34,0.3,0.274}),"")</f>
        <v>0.85499999999999998</v>
      </c>
      <c r="AE11" s="6">
        <f>IFERROR(IF(AC11="",G11,AC11)*AD11,"")</f>
        <v>1.71</v>
      </c>
      <c r="AF11" t="s">
        <v>118</v>
      </c>
      <c r="AG11" s="7" t="s">
        <v>80</v>
      </c>
    </row>
    <row r="12" spans="1:39" x14ac:dyDescent="0.3">
      <c r="A12" t="s">
        <v>35</v>
      </c>
      <c r="B12" t="s">
        <v>36</v>
      </c>
      <c r="D12" t="s">
        <v>37</v>
      </c>
      <c r="E12" t="s">
        <v>38</v>
      </c>
      <c r="F12" t="s">
        <v>39</v>
      </c>
      <c r="G12">
        <f>BoardQty*2</f>
        <v>2</v>
      </c>
      <c r="H12" s="6">
        <f t="shared" ca="1" si="0"/>
        <v>9.9499999999999993</v>
      </c>
      <c r="I12" s="6">
        <f t="shared" ca="1" si="1"/>
        <v>19.899999999999999</v>
      </c>
      <c r="J12">
        <v>106</v>
      </c>
      <c r="L12">
        <v>9.9499999999999993</v>
      </c>
      <c r="M12" s="6">
        <f>IFERROR(IF(K12="",G12,K12)*L12,"")</f>
        <v>19.899999999999999</v>
      </c>
      <c r="N12" t="s">
        <v>129</v>
      </c>
      <c r="R12" s="6">
        <f>IFERROR(LOOKUP(IF(Q12="",G12,Q12),{0,1,5,10,40,100},{0,35.1640399999999,33.89907,32.62347,31.3585,30.6781799999999}),"")</f>
        <v>35.1640399999999</v>
      </c>
      <c r="S12" s="6">
        <f>IFERROR(IF(Q12="",G12,Q12)*R12,"")</f>
        <v>70.328079999999801</v>
      </c>
      <c r="T12" t="s">
        <v>99</v>
      </c>
      <c r="U12" s="7" t="s">
        <v>80</v>
      </c>
      <c r="V12">
        <v>103</v>
      </c>
      <c r="X12" s="6">
        <f>IFERROR(LOOKUP(IF(W12="",G12,W12),{0,1,10},{0,9.98,8.98}),"")</f>
        <v>9.98</v>
      </c>
      <c r="Y12" s="6">
        <f t="shared" si="2"/>
        <v>19.96</v>
      </c>
      <c r="Z12" t="s">
        <v>109</v>
      </c>
      <c r="AA12" s="7" t="s">
        <v>80</v>
      </c>
      <c r="AF12" t="s">
        <v>119</v>
      </c>
      <c r="AG12" s="7" t="s">
        <v>80</v>
      </c>
    </row>
    <row r="13" spans="1:39" x14ac:dyDescent="0.3">
      <c r="A13" t="s">
        <v>40</v>
      </c>
      <c r="B13" t="s">
        <v>41</v>
      </c>
      <c r="E13" t="s">
        <v>42</v>
      </c>
      <c r="F13" t="s">
        <v>43</v>
      </c>
      <c r="G13">
        <f>BoardQty*4</f>
        <v>4</v>
      </c>
      <c r="H13" s="6">
        <f t="shared" ca="1" si="0"/>
        <v>0.61199999999999999</v>
      </c>
      <c r="I13" s="6">
        <f t="shared" ca="1" si="1"/>
        <v>2.448</v>
      </c>
      <c r="J13">
        <v>6082</v>
      </c>
      <c r="L13" s="6">
        <f>IFERROR(LOOKUP(IF(K13="",G13,K13),{0,1,10,25,50,100,250,500,1000,2500},{0,0.73,0.451,0.3368,0.3004,0.259,0.22792,0.2072,0.18648,0.14504}),"")</f>
        <v>0.73</v>
      </c>
      <c r="M13" s="6">
        <f t="shared" ref="M13:M20" si="3">IFERROR(IF(K13="",G13,K13)*L13,"")</f>
        <v>2.92</v>
      </c>
      <c r="N13" t="s">
        <v>85</v>
      </c>
      <c r="O13" s="7" t="s">
        <v>80</v>
      </c>
      <c r="V13">
        <v>1624</v>
      </c>
      <c r="X13" s="6">
        <f>IFERROR(LOOKUP(IF(W13="",G13,W13),{0,1,10,25,50,100,250,500},{0,0.612,0.452,0.337,0.301,0.26,0.227,0.226}),"")</f>
        <v>0.61199999999999999</v>
      </c>
      <c r="Y13" s="6">
        <f t="shared" si="2"/>
        <v>2.448</v>
      </c>
      <c r="Z13" t="s">
        <v>110</v>
      </c>
      <c r="AA13" s="7" t="s">
        <v>80</v>
      </c>
    </row>
    <row r="14" spans="1:39" x14ac:dyDescent="0.3">
      <c r="A14" t="s">
        <v>44</v>
      </c>
      <c r="B14" t="s">
        <v>45</v>
      </c>
      <c r="E14" t="s">
        <v>46</v>
      </c>
      <c r="F14" t="s">
        <v>47</v>
      </c>
      <c r="G14">
        <f t="shared" ref="G14:G20" si="4">BoardQty*2</f>
        <v>2</v>
      </c>
      <c r="H14" s="6">
        <f t="shared" ca="1" si="0"/>
        <v>0.65</v>
      </c>
      <c r="I14" s="6">
        <f t="shared" ca="1" si="1"/>
        <v>1.3</v>
      </c>
      <c r="J14">
        <v>15959</v>
      </c>
      <c r="L14" s="6">
        <f>IFERROR(LOOKUP(IF(K14="",G14,K14),{0,1,10,25,50,100,250,500,1000,2500},{0,0.65,0.502,0.4676,0.425,0.3825,0.323,0.306,0.272,0.2261}),"")</f>
        <v>0.65</v>
      </c>
      <c r="M14" s="6">
        <f t="shared" si="3"/>
        <v>1.3</v>
      </c>
      <c r="N14" t="s">
        <v>86</v>
      </c>
      <c r="O14" s="7" t="s">
        <v>80</v>
      </c>
      <c r="AD14" s="6">
        <f>IFERROR(LOOKUP(IF(AC14="",G14,AC14),{0,1,10,100,500,1000,5000,10000},{0,2.19,1.96,1.62,1.28,1.1,0.998,0.959}),"")</f>
        <v>2.19</v>
      </c>
      <c r="AE14" s="6">
        <f>IFERROR(IF(AC14="",G14,AC14)*AD14,"")</f>
        <v>4.38</v>
      </c>
      <c r="AF14" t="s">
        <v>120</v>
      </c>
      <c r="AG14" s="7" t="s">
        <v>80</v>
      </c>
    </row>
    <row r="15" spans="1:39" x14ac:dyDescent="0.3">
      <c r="A15" t="s">
        <v>48</v>
      </c>
      <c r="B15" t="s">
        <v>49</v>
      </c>
      <c r="E15" t="s">
        <v>46</v>
      </c>
      <c r="F15" t="s">
        <v>50</v>
      </c>
      <c r="G15">
        <f t="shared" si="4"/>
        <v>2</v>
      </c>
      <c r="H15" s="6">
        <f t="shared" ca="1" si="0"/>
        <v>0.3</v>
      </c>
      <c r="I15" s="6">
        <f t="shared" ca="1" si="1"/>
        <v>0.6</v>
      </c>
      <c r="J15">
        <v>1437</v>
      </c>
      <c r="L15" s="6">
        <f>IFERROR(LOOKUP(IF(K15="",G15,K15),{0,1,10,100,500,1000,5000,10000},{0,0.3,0.265,0.218,0.17236,0.14796,0.13498,0.12979}),"")</f>
        <v>0.3</v>
      </c>
      <c r="M15" s="6">
        <f t="shared" si="3"/>
        <v>0.6</v>
      </c>
      <c r="N15" t="s">
        <v>87</v>
      </c>
      <c r="O15" s="7" t="s">
        <v>80</v>
      </c>
    </row>
    <row r="16" spans="1:39" x14ac:dyDescent="0.3">
      <c r="A16" t="s">
        <v>51</v>
      </c>
      <c r="B16" t="s">
        <v>52</v>
      </c>
      <c r="E16" t="s">
        <v>46</v>
      </c>
      <c r="F16" t="s">
        <v>53</v>
      </c>
      <c r="G16">
        <f t="shared" si="4"/>
        <v>2</v>
      </c>
      <c r="H16" s="6">
        <f t="shared" ca="1" si="0"/>
        <v>0.26</v>
      </c>
      <c r="I16" s="6">
        <f t="shared" ca="1" si="1"/>
        <v>0.52</v>
      </c>
      <c r="J16">
        <v>1002</v>
      </c>
      <c r="L16" s="6">
        <f>IFERROR(LOOKUP(IF(K16="",G16,K16),{0,1,10,100,500,1000,5000,10000},{0,0.26,0.236,0.1948,0.15394,0.13215,0.12056,0.11593}),"")</f>
        <v>0.26</v>
      </c>
      <c r="M16" s="6">
        <f t="shared" si="3"/>
        <v>0.52</v>
      </c>
      <c r="N16" t="s">
        <v>88</v>
      </c>
      <c r="O16" s="7" t="s">
        <v>80</v>
      </c>
    </row>
    <row r="17" spans="1:39" x14ac:dyDescent="0.3">
      <c r="A17" t="s">
        <v>54</v>
      </c>
      <c r="B17" t="s">
        <v>55</v>
      </c>
      <c r="D17" t="s">
        <v>56</v>
      </c>
      <c r="E17" t="s">
        <v>57</v>
      </c>
      <c r="F17" t="s">
        <v>58</v>
      </c>
      <c r="G17">
        <f t="shared" si="4"/>
        <v>2</v>
      </c>
      <c r="H17" s="6">
        <f t="shared" ca="1" si="0"/>
        <v>1.5647359999999999</v>
      </c>
      <c r="I17" s="6">
        <f t="shared" ca="1" si="1"/>
        <v>3.1294719999999998</v>
      </c>
      <c r="J17">
        <v>424</v>
      </c>
      <c r="L17" s="6">
        <f>IFERROR(LOOKUP(IF(K17="",G17,K17),{0,1,10,100,500,1000},{0,1.96,1.761,1.4152,1.1627,0.96338}),"")</f>
        <v>1.96</v>
      </c>
      <c r="M17" s="6">
        <f t="shared" si="3"/>
        <v>3.92</v>
      </c>
      <c r="N17" t="s">
        <v>89</v>
      </c>
      <c r="O17" s="7" t="s">
        <v>80</v>
      </c>
      <c r="R17" s="6">
        <f>IFERROR(LOOKUP(IF(Q17="",G17,Q17),{0,1,25,100,250,1000,2000,5000,9000},{0,1.64765,1.41379,1.11615,0.977959999999999,0.923747,0.857841,0.82914,0.821699}),"")</f>
        <v>1.6476500000000001</v>
      </c>
      <c r="S17" s="6">
        <f>IFERROR(IF(Q17="",G17,Q17)*R17,"")</f>
        <v>3.2953000000000001</v>
      </c>
      <c r="T17" t="s">
        <v>100</v>
      </c>
      <c r="U17" s="7" t="s">
        <v>80</v>
      </c>
      <c r="V17">
        <v>867</v>
      </c>
      <c r="X17" s="6">
        <f>IFERROR(LOOKUP(IF(W17="",G17,W17),{0,1,10,100,500,1000,2000,5000},{0,1.78,1.51,1.21,1.06,0.878,0.818,0.787}),"")</f>
        <v>1.78</v>
      </c>
      <c r="Y17" s="6">
        <f>IFERROR(IF(W17="",G17,W17)*X17,"")</f>
        <v>3.56</v>
      </c>
      <c r="Z17" t="s">
        <v>111</v>
      </c>
      <c r="AA17" s="7" t="s">
        <v>80</v>
      </c>
      <c r="AD17" s="6">
        <f>IFERROR(LOOKUP(IF(AC17="",G17,AC17),{0,1,10,100,500,1000,2500,10000},{0,1.77,1.51,1.2,1.05,0.876,0.813,0.723}),"")</f>
        <v>1.77</v>
      </c>
      <c r="AE17" s="6">
        <f>IFERROR(IF(AC17="",G17,AC17)*AD17,"")</f>
        <v>3.54</v>
      </c>
      <c r="AF17" t="s">
        <v>121</v>
      </c>
      <c r="AG17" s="7" t="s">
        <v>80</v>
      </c>
      <c r="AH17">
        <v>10</v>
      </c>
      <c r="AJ17" s="6">
        <f>IFERROR(LOOKUP(IF(AI17="",G17,AI17),{0,1,5,25},{0,1.564736,1.564736,1.33938}),"")</f>
        <v>1.5647359999999999</v>
      </c>
      <c r="AK17" s="6">
        <f>IFERROR(IF(AI17="",G17,AI17)*AJ17,"")</f>
        <v>3.1294719999999998</v>
      </c>
      <c r="AL17" t="s">
        <v>126</v>
      </c>
      <c r="AM17" s="7" t="s">
        <v>80</v>
      </c>
    </row>
    <row r="18" spans="1:39" x14ac:dyDescent="0.3">
      <c r="A18" t="s">
        <v>59</v>
      </c>
      <c r="B18" t="s">
        <v>60</v>
      </c>
      <c r="D18" t="s">
        <v>61</v>
      </c>
      <c r="E18" t="s">
        <v>62</v>
      </c>
      <c r="F18" t="s">
        <v>63</v>
      </c>
      <c r="G18">
        <f t="shared" si="4"/>
        <v>2</v>
      </c>
      <c r="H18" s="6">
        <f t="shared" ca="1" si="0"/>
        <v>2.37048999999999E-2</v>
      </c>
      <c r="I18" s="6">
        <f t="shared" ca="1" si="1"/>
        <v>4.7409799999999801E-2</v>
      </c>
      <c r="J18">
        <v>45804</v>
      </c>
      <c r="L18" s="6">
        <f>IFERROR(LOOKUP(IF(K18="",G18,K18),{0,1,10,100,1000,2500,5000,10000,25000,50000,125000},{0,0.1,0.023,0.0095,0.00426,0.00369,0.00305,0.00265,0.00233,0.00214,0.00212}),"")</f>
        <v>0.1</v>
      </c>
      <c r="M18" s="6">
        <f t="shared" si="3"/>
        <v>0.2</v>
      </c>
      <c r="N18" t="s">
        <v>90</v>
      </c>
      <c r="O18" s="7" t="s">
        <v>80</v>
      </c>
      <c r="R18" s="6">
        <f>IFERROR(LOOKUP(IF(Q18="",G18,Q18),{0,1,100,500,1000,2500},{0,0.0237048999999999,0.0237048999999999,0.0198781,0.0091418,0.0068032}),"")</f>
        <v>2.37048999999999E-2</v>
      </c>
      <c r="S18" s="6">
        <f>IFERROR(IF(Q18="",G18,Q18)*R18,"")</f>
        <v>4.7409799999999801E-2</v>
      </c>
      <c r="T18" t="s">
        <v>101</v>
      </c>
      <c r="U18" s="7" t="s">
        <v>80</v>
      </c>
    </row>
    <row r="19" spans="1:39" x14ac:dyDescent="0.3">
      <c r="A19" t="s">
        <v>64</v>
      </c>
      <c r="B19" t="s">
        <v>65</v>
      </c>
      <c r="D19" t="s">
        <v>61</v>
      </c>
      <c r="E19" t="s">
        <v>62</v>
      </c>
      <c r="F19" t="s">
        <v>66</v>
      </c>
      <c r="G19">
        <f t="shared" si="4"/>
        <v>2</v>
      </c>
      <c r="H19" s="6">
        <f t="shared" ca="1" si="0"/>
        <v>0.1</v>
      </c>
      <c r="I19" s="6">
        <f t="shared" ca="1" si="1"/>
        <v>0.2</v>
      </c>
      <c r="J19">
        <v>2446702</v>
      </c>
      <c r="L19" s="6">
        <f>IFERROR(LOOKUP(IF(K19="",G19,K19),{0,1,10,100,1000,2500,5000,10000,25000,50000,125000},{0,0.1,0.023,0.0095,0.00426,0.00369,0.00305,0.00265,0.00233,0.00214,0.00212}),"")</f>
        <v>0.1</v>
      </c>
      <c r="M19" s="6">
        <f t="shared" si="3"/>
        <v>0.2</v>
      </c>
      <c r="N19" t="s">
        <v>91</v>
      </c>
      <c r="O19" s="7" t="s">
        <v>80</v>
      </c>
    </row>
    <row r="20" spans="1:39" x14ac:dyDescent="0.3">
      <c r="A20" t="s">
        <v>67</v>
      </c>
      <c r="B20" t="s">
        <v>68</v>
      </c>
      <c r="D20" t="s">
        <v>69</v>
      </c>
      <c r="E20" t="s">
        <v>70</v>
      </c>
      <c r="F20" t="s">
        <v>71</v>
      </c>
      <c r="G20">
        <f t="shared" si="4"/>
        <v>2</v>
      </c>
      <c r="H20" s="6">
        <f t="shared" ca="1" si="0"/>
        <v>1.8708799999999901</v>
      </c>
      <c r="I20" s="6">
        <f t="shared" ca="1" si="1"/>
        <v>3.7417599999999802</v>
      </c>
      <c r="L20" s="6">
        <f>IFERROR(LOOKUP(IF(K20="",G20,K20),{0,1,10,25,50,100,250,500,1000,5000},{0,2.07,2.017,1.962,1.853,1.744,1.635,1.5805,1.417,1.38975}),"")</f>
        <v>2.0699999999999998</v>
      </c>
      <c r="M20" s="6">
        <f t="shared" si="3"/>
        <v>4.1399999999999997</v>
      </c>
      <c r="N20" t="s">
        <v>92</v>
      </c>
      <c r="O20" s="7" t="s">
        <v>80</v>
      </c>
      <c r="R20" s="6">
        <f>IFERROR(LOOKUP(IF(Q20="",G20,Q20),{0,1,10,25,70},{0,1.87087999999999,1.82836,1.79646999999999,1.75395}),"")</f>
        <v>1.8708799999999901</v>
      </c>
      <c r="S20" s="6">
        <f>IFERROR(IF(Q20="",G20,Q20)*R20,"")</f>
        <v>3.7417599999999802</v>
      </c>
      <c r="T20" t="s">
        <v>102</v>
      </c>
      <c r="U20" s="7" t="s">
        <v>80</v>
      </c>
      <c r="X20" s="6">
        <f>IFERROR(LOOKUP(IF(W20="",G20,W20),{0,1,10,25,50,100,250,500,1000},{0,2.07,2.02,1.96,1.86,1.75,1.64,1.58,1.42}),"")</f>
        <v>2.0699999999999998</v>
      </c>
      <c r="Y20" s="6">
        <f>IFERROR(IF(W20="",G20,W20)*X20,"")</f>
        <v>4.1399999999999997</v>
      </c>
      <c r="Z20" t="s">
        <v>112</v>
      </c>
      <c r="AA20" s="7" t="s">
        <v>80</v>
      </c>
      <c r="AD20" s="6">
        <f>IFERROR(LOOKUP(IF(AC20="",G20,AC20),{0,1,10,25,50,100,500,1000,2500},{0,2.07,2.01,1.96,1.85,1.74,1.58,1.41,1.39}),"")</f>
        <v>2.0699999999999998</v>
      </c>
      <c r="AE20" s="6">
        <f>IFERROR(IF(AC20="",G20,AC20)*AD20,"")</f>
        <v>4.1399999999999997</v>
      </c>
      <c r="AF20" t="s">
        <v>122</v>
      </c>
      <c r="AG20" s="7" t="s">
        <v>80</v>
      </c>
      <c r="AL20" t="s">
        <v>127</v>
      </c>
      <c r="AM20" s="7" t="s">
        <v>80</v>
      </c>
    </row>
    <row r="22" spans="1:39" x14ac:dyDescent="0.3">
      <c r="K22" t="str">
        <f t="array" ref="K22">IFERROR(CONCATENATE(TEXT(INDEX($K$7:$K$20,SMALL(IF($N$7:$N$20&lt;&gt;"",IF($K$7:$K$20&lt;&gt;"",ROW($K$7:$K$20)-MIN(ROW($K$7:$K$20))+1,""),""),ROW()-ROW(A$22)+1)),"##0"),","),"")</f>
        <v/>
      </c>
      <c r="L22" t="str">
        <f t="array" ref="L22">IFERROR(CONCATENATE((INDEX($N$7:$N$20,SMALL(IF($N$7:$N$20&lt;&gt;"",IF($K$7:$K$20&lt;&gt;"",ROW($K$7:$K$20)-MIN(ROW($K$7:$K$20))+1,""),""),ROW()-ROW(A$22)+1))),","),"")</f>
        <v/>
      </c>
      <c r="M22" t="str">
        <f t="array" ref="M22">IFERROR(CONCATENATE((INDEX($A$7:$A$20,SMALL(IF($N$7:$N$20&lt;&gt;"",IF($K$7:$K$20&lt;&gt;"",ROW($K$7:$K$20)-MIN(ROW($K$7:$K$20))+1,""),""),ROW()-ROW(A$22)+1))),),"")</f>
        <v/>
      </c>
      <c r="Q22" t="str">
        <f t="array" ref="Q22">IFERROR(CONCATENATE((INDEX($T$7:$T$20,SMALL(IF($T$7:$T$20&lt;&gt;"",IF($Q$7:$Q$20&lt;&gt;"",ROW($Q$7:$Q$20)-MIN(ROW($Q$7:$Q$20))+1,""),""),ROW()-ROW(A$22)+1)))," "),"")</f>
        <v/>
      </c>
      <c r="R22" t="str">
        <f t="array" ref="R22">IFERROR(CONCATENATE(TEXT(INDEX($Q$7:$Q$20,SMALL(IF($T$7:$T$20&lt;&gt;"",IF($Q$7:$Q$20&lt;&gt;"",ROW($Q$7:$Q$20)-MIN(ROW($Q$7:$Q$20))+1,""),""),ROW()-ROW(A$22)+1)),"##0")," "),"")</f>
        <v/>
      </c>
      <c r="S22" t="str">
        <f t="array" ref="S22">IFERROR(CONCATENATE((INDEX($A$7:$A$20,SMALL(IF($T$7:$T$20&lt;&gt;"",IF($Q$7:$Q$20&lt;&gt;"",ROW($Q$7:$Q$20)-MIN(ROW($Q$7:$Q$20))+1,""),""),ROW()-ROW(A$22)+1))),),"")</f>
        <v/>
      </c>
      <c r="W22" t="str">
        <f t="array" ref="W22">IFERROR(CONCATENATE((INDEX($Z$7:$Z$20,SMALL(IF($Z$7:$Z$20&lt;&gt;"",IF($W$7:$W$20&lt;&gt;"",ROW($W$7:$W$20)-MIN(ROW($W$7:$W$20))+1,""),""),ROW()-ROW(A$22)+1)))," "),"")</f>
        <v/>
      </c>
      <c r="X22" t="str">
        <f t="array" ref="X22">IFERROR(CONCATENATE(TEXT(INDEX($W$7:$W$20,SMALL(IF($Z$7:$Z$20&lt;&gt;"",IF($W$7:$W$20&lt;&gt;"",ROW($W$7:$W$20)-MIN(ROW($W$7:$W$20))+1,""),""),ROW()-ROW(A$22)+1)),"##0")," "),"")</f>
        <v/>
      </c>
      <c r="Y22" t="str">
        <f t="array" ref="Y22">IFERROR(CONCATENATE((INDEX($A$7:$A$20,SMALL(IF($Z$7:$Z$20&lt;&gt;"",IF($W$7:$W$20&lt;&gt;"",ROW($W$7:$W$20)-MIN(ROW($W$7:$W$20))+1,""),""),ROW()-ROW(A$22)+1))),),"")</f>
        <v/>
      </c>
      <c r="AC22" t="str">
        <f t="array" ref="AC22">IFERROR(CONCATENATE((INDEX($AF$7:$AF$20,SMALL(IF($AF$7:$AF$20&lt;&gt;"",IF($AC$7:$AC$20&lt;&gt;"",ROW($AC$7:$AC$20)-MIN(ROW($AC$7:$AC$20))+1,""),""),ROW()-ROW(A$22)+1))),","),"")</f>
        <v/>
      </c>
      <c r="AD22" t="str">
        <f t="array" ref="AD22">IFERROR(CONCATENATE(TEXT(INDEX($AC$7:$AC$20,SMALL(IF($AF$7:$AF$20&lt;&gt;"",IF($AC$7:$AC$20&lt;&gt;"",ROW($AC$7:$AC$20)-MIN(ROW($AC$7:$AC$20))+1,""),""),ROW()-ROW(A$22)+1)),"##0"),","),"")</f>
        <v/>
      </c>
      <c r="AE22" t="str">
        <f t="array" ref="AE22">IFERROR(CONCATENATE((INDEX($A$7:$A$20,SMALL(IF($AF$7:$AF$20&lt;&gt;"",IF($AC$7:$AC$20&lt;&gt;"",ROW($AC$7:$AC$20)-MIN(ROW($AC$7:$AC$20))+1,""),""),ROW()-ROW(A$22)+1))),),"")</f>
        <v/>
      </c>
      <c r="AI22" t="str">
        <f t="array" ref="AI22">IFERROR(CONCATENATE((INDEX($AL$7:$AL$20,SMALL(IF($AL$7:$AL$20&lt;&gt;"",IF($AI$7:$AI$20&lt;&gt;"",ROW($AI$7:$AI$20)-MIN(ROW($AI$7:$AI$20))+1,""),""),ROW()-ROW(A$22)+1)))," "),"")</f>
        <v/>
      </c>
      <c r="AJ22" t="str">
        <f t="array" ref="AJ22">IFERROR(CONCATENATE(TEXT(INDEX($AI$7:$AI$20,SMALL(IF($AL$7:$AL$20&lt;&gt;"",IF($AI$7:$AI$20&lt;&gt;"",ROW($AI$7:$AI$20)-MIN(ROW($AI$7:$AI$20))+1,""),""),ROW()-ROW(A$22)+1)),"##0")," "),"")</f>
        <v/>
      </c>
      <c r="AK22" t="str">
        <f t="array" ref="AK22">IFERROR(CONCATENATE((INDEX($A$7:$A$20,SMALL(IF($AL$7:$AL$20&lt;&gt;"",IF($AI$7:$AI$20&lt;&gt;"",ROW($AI$7:$AI$20)-MIN(ROW($AI$7:$AI$20))+1,""),""),ROW()-ROW(A$22)+1))),),"")</f>
        <v/>
      </c>
    </row>
    <row r="23" spans="1:39" x14ac:dyDescent="0.3">
      <c r="K23" t="str">
        <f t="array" ref="K23">IFERROR(CONCATENATE(TEXT(INDEX($K$7:$K$20,SMALL(IF($N$7:$N$20&lt;&gt;"",IF($K$7:$K$20&lt;&gt;"",ROW($K$7:$K$20)-MIN(ROW($K$7:$K$20))+1,""),""),ROW()-ROW(A$22)+1)),"##0"),","),"")</f>
        <v/>
      </c>
      <c r="L23" t="str">
        <f t="array" ref="L23">IFERROR(CONCATENATE((INDEX($N$7:$N$20,SMALL(IF($N$7:$N$20&lt;&gt;"",IF($K$7:$K$20&lt;&gt;"",ROW($K$7:$K$20)-MIN(ROW($K$7:$K$20))+1,""),""),ROW()-ROW(A$22)+1))),","),"")</f>
        <v/>
      </c>
      <c r="M23" t="str">
        <f t="array" ref="M23">IFERROR(CONCATENATE((INDEX($A$7:$A$20,SMALL(IF($N$7:$N$20&lt;&gt;"",IF($K$7:$K$20&lt;&gt;"",ROW($K$7:$K$20)-MIN(ROW($K$7:$K$20))+1,""),""),ROW()-ROW(A$22)+1))),),"")</f>
        <v/>
      </c>
      <c r="Q23" t="str">
        <f t="array" ref="Q23">IFERROR(CONCATENATE((INDEX($T$7:$T$20,SMALL(IF($T$7:$T$20&lt;&gt;"",IF($Q$7:$Q$20&lt;&gt;"",ROW($Q$7:$Q$20)-MIN(ROW($Q$7:$Q$20))+1,""),""),ROW()-ROW(A$22)+1)))," "),"")</f>
        <v/>
      </c>
      <c r="R23" t="str">
        <f t="array" ref="R23">IFERROR(CONCATENATE(TEXT(INDEX($Q$7:$Q$20,SMALL(IF($T$7:$T$20&lt;&gt;"",IF($Q$7:$Q$20&lt;&gt;"",ROW($Q$7:$Q$20)-MIN(ROW($Q$7:$Q$20))+1,""),""),ROW()-ROW(A$22)+1)),"##0")," "),"")</f>
        <v/>
      </c>
      <c r="S23" t="str">
        <f t="array" ref="S23">IFERROR(CONCATENATE((INDEX($A$7:$A$20,SMALL(IF($T$7:$T$20&lt;&gt;"",IF($Q$7:$Q$20&lt;&gt;"",ROW($Q$7:$Q$20)-MIN(ROW($Q$7:$Q$20))+1,""),""),ROW()-ROW(A$22)+1))),),"")</f>
        <v/>
      </c>
      <c r="W23" t="str">
        <f t="array" ref="W23">IFERROR(CONCATENATE((INDEX($Z$7:$Z$20,SMALL(IF($Z$7:$Z$20&lt;&gt;"",IF($W$7:$W$20&lt;&gt;"",ROW($W$7:$W$20)-MIN(ROW($W$7:$W$20))+1,""),""),ROW()-ROW(A$22)+1)))," "),"")</f>
        <v/>
      </c>
      <c r="X23" t="str">
        <f t="array" ref="X23">IFERROR(CONCATENATE(TEXT(INDEX($W$7:$W$20,SMALL(IF($Z$7:$Z$20&lt;&gt;"",IF($W$7:$W$20&lt;&gt;"",ROW($W$7:$W$20)-MIN(ROW($W$7:$W$20))+1,""),""),ROW()-ROW(A$22)+1)),"##0")," "),"")</f>
        <v/>
      </c>
      <c r="Y23" t="str">
        <f t="array" ref="Y23">IFERROR(CONCATENATE((INDEX($A$7:$A$20,SMALL(IF($Z$7:$Z$20&lt;&gt;"",IF($W$7:$W$20&lt;&gt;"",ROW($W$7:$W$20)-MIN(ROW($W$7:$W$20))+1,""),""),ROW()-ROW(A$22)+1))),),"")</f>
        <v/>
      </c>
      <c r="AC23" t="str">
        <f t="array" ref="AC23">IFERROR(CONCATENATE((INDEX($AF$7:$AF$20,SMALL(IF($AF$7:$AF$20&lt;&gt;"",IF($AC$7:$AC$20&lt;&gt;"",ROW($AC$7:$AC$20)-MIN(ROW($AC$7:$AC$20))+1,""),""),ROW()-ROW(A$22)+1))),","),"")</f>
        <v/>
      </c>
      <c r="AD23" t="str">
        <f t="array" ref="AD23">IFERROR(CONCATENATE(TEXT(INDEX($AC$7:$AC$20,SMALL(IF($AF$7:$AF$20&lt;&gt;"",IF($AC$7:$AC$20&lt;&gt;"",ROW($AC$7:$AC$20)-MIN(ROW($AC$7:$AC$20))+1,""),""),ROW()-ROW(A$22)+1)),"##0"),","),"")</f>
        <v/>
      </c>
      <c r="AE23" t="str">
        <f t="array" ref="AE23">IFERROR(CONCATENATE((INDEX($A$7:$A$20,SMALL(IF($AF$7:$AF$20&lt;&gt;"",IF($AC$7:$AC$20&lt;&gt;"",ROW($AC$7:$AC$20)-MIN(ROW($AC$7:$AC$20))+1,""),""),ROW()-ROW(A$22)+1))),),"")</f>
        <v/>
      </c>
      <c r="AI23" t="str">
        <f t="array" ref="AI23">IFERROR(CONCATENATE((INDEX($AL$7:$AL$20,SMALL(IF($AL$7:$AL$20&lt;&gt;"",IF($AI$7:$AI$20&lt;&gt;"",ROW($AI$7:$AI$20)-MIN(ROW($AI$7:$AI$20))+1,""),""),ROW()-ROW(A$22)+1)))," "),"")</f>
        <v/>
      </c>
      <c r="AJ23" t="str">
        <f t="array" ref="AJ23">IFERROR(CONCATENATE(TEXT(INDEX($AI$7:$AI$20,SMALL(IF($AL$7:$AL$20&lt;&gt;"",IF($AI$7:$AI$20&lt;&gt;"",ROW($AI$7:$AI$20)-MIN(ROW($AI$7:$AI$20))+1,""),""),ROW()-ROW(A$22)+1)),"##0")," "),"")</f>
        <v/>
      </c>
      <c r="AK23" t="str">
        <f t="array" ref="AK23">IFERROR(CONCATENATE((INDEX($A$7:$A$20,SMALL(IF($AL$7:$AL$20&lt;&gt;"",IF($AI$7:$AI$20&lt;&gt;"",ROW($AI$7:$AI$20)-MIN(ROW($AI$7:$AI$20))+1,""),""),ROW()-ROW(A$22)+1))),),"")</f>
        <v/>
      </c>
    </row>
    <row r="24" spans="1:39" x14ac:dyDescent="0.3">
      <c r="K24" t="str">
        <f t="array" ref="K24">IFERROR(CONCATENATE(TEXT(INDEX($K$7:$K$20,SMALL(IF($N$7:$N$20&lt;&gt;"",IF($K$7:$K$20&lt;&gt;"",ROW($K$7:$K$20)-MIN(ROW($K$7:$K$20))+1,""),""),ROW()-ROW(A$22)+1)),"##0"),","),"")</f>
        <v/>
      </c>
      <c r="L24" t="str">
        <f t="array" ref="L24">IFERROR(CONCATENATE((INDEX($N$7:$N$20,SMALL(IF($N$7:$N$20&lt;&gt;"",IF($K$7:$K$20&lt;&gt;"",ROW($K$7:$K$20)-MIN(ROW($K$7:$K$20))+1,""),""),ROW()-ROW(A$22)+1))),","),"")</f>
        <v/>
      </c>
      <c r="M24" t="str">
        <f t="array" ref="M24">IFERROR(CONCATENATE((INDEX($A$7:$A$20,SMALL(IF($N$7:$N$20&lt;&gt;"",IF($K$7:$K$20&lt;&gt;"",ROW($K$7:$K$20)-MIN(ROW($K$7:$K$20))+1,""),""),ROW()-ROW(A$22)+1))),),"")</f>
        <v/>
      </c>
      <c r="Q24" t="str">
        <f t="array" ref="Q24">IFERROR(CONCATENATE((INDEX($T$7:$T$20,SMALL(IF($T$7:$T$20&lt;&gt;"",IF($Q$7:$Q$20&lt;&gt;"",ROW($Q$7:$Q$20)-MIN(ROW($Q$7:$Q$20))+1,""),""),ROW()-ROW(A$22)+1)))," "),"")</f>
        <v/>
      </c>
      <c r="R24" t="str">
        <f t="array" ref="R24">IFERROR(CONCATENATE(TEXT(INDEX($Q$7:$Q$20,SMALL(IF($T$7:$T$20&lt;&gt;"",IF($Q$7:$Q$20&lt;&gt;"",ROW($Q$7:$Q$20)-MIN(ROW($Q$7:$Q$20))+1,""),""),ROW()-ROW(A$22)+1)),"##0")," "),"")</f>
        <v/>
      </c>
      <c r="S24" t="str">
        <f t="array" ref="S24">IFERROR(CONCATENATE((INDEX($A$7:$A$20,SMALL(IF($T$7:$T$20&lt;&gt;"",IF($Q$7:$Q$20&lt;&gt;"",ROW($Q$7:$Q$20)-MIN(ROW($Q$7:$Q$20))+1,""),""),ROW()-ROW(A$22)+1))),),"")</f>
        <v/>
      </c>
      <c r="W24" t="str">
        <f t="array" ref="W24">IFERROR(CONCATENATE((INDEX($Z$7:$Z$20,SMALL(IF($Z$7:$Z$20&lt;&gt;"",IF($W$7:$W$20&lt;&gt;"",ROW($W$7:$W$20)-MIN(ROW($W$7:$W$20))+1,""),""),ROW()-ROW(A$22)+1)))," "),"")</f>
        <v/>
      </c>
      <c r="X24" t="str">
        <f t="array" ref="X24">IFERROR(CONCATENATE(TEXT(INDEX($W$7:$W$20,SMALL(IF($Z$7:$Z$20&lt;&gt;"",IF($W$7:$W$20&lt;&gt;"",ROW($W$7:$W$20)-MIN(ROW($W$7:$W$20))+1,""),""),ROW()-ROW(A$22)+1)),"##0")," "),"")</f>
        <v/>
      </c>
      <c r="Y24" t="str">
        <f t="array" ref="Y24">IFERROR(CONCATENATE((INDEX($A$7:$A$20,SMALL(IF($Z$7:$Z$20&lt;&gt;"",IF($W$7:$W$20&lt;&gt;"",ROW($W$7:$W$20)-MIN(ROW($W$7:$W$20))+1,""),""),ROW()-ROW(A$22)+1))),),"")</f>
        <v/>
      </c>
      <c r="AC24" t="str">
        <f t="array" ref="AC24">IFERROR(CONCATENATE((INDEX($AF$7:$AF$20,SMALL(IF($AF$7:$AF$20&lt;&gt;"",IF($AC$7:$AC$20&lt;&gt;"",ROW($AC$7:$AC$20)-MIN(ROW($AC$7:$AC$20))+1,""),""),ROW()-ROW(A$22)+1))),","),"")</f>
        <v/>
      </c>
      <c r="AD24" t="str">
        <f t="array" ref="AD24">IFERROR(CONCATENATE(TEXT(INDEX($AC$7:$AC$20,SMALL(IF($AF$7:$AF$20&lt;&gt;"",IF($AC$7:$AC$20&lt;&gt;"",ROW($AC$7:$AC$20)-MIN(ROW($AC$7:$AC$20))+1,""),""),ROW()-ROW(A$22)+1)),"##0"),","),"")</f>
        <v/>
      </c>
      <c r="AE24" t="str">
        <f t="array" ref="AE24">IFERROR(CONCATENATE((INDEX($A$7:$A$20,SMALL(IF($AF$7:$AF$20&lt;&gt;"",IF($AC$7:$AC$20&lt;&gt;"",ROW($AC$7:$AC$20)-MIN(ROW($AC$7:$AC$20))+1,""),""),ROW()-ROW(A$22)+1))),),"")</f>
        <v/>
      </c>
      <c r="AI24" t="str">
        <f t="array" ref="AI24">IFERROR(CONCATENATE((INDEX($AL$7:$AL$20,SMALL(IF($AL$7:$AL$20&lt;&gt;"",IF($AI$7:$AI$20&lt;&gt;"",ROW($AI$7:$AI$20)-MIN(ROW($AI$7:$AI$20))+1,""),""),ROW()-ROW(A$22)+1)))," "),"")</f>
        <v/>
      </c>
      <c r="AJ24" t="str">
        <f t="array" ref="AJ24">IFERROR(CONCATENATE(TEXT(INDEX($AI$7:$AI$20,SMALL(IF($AL$7:$AL$20&lt;&gt;"",IF($AI$7:$AI$20&lt;&gt;"",ROW($AI$7:$AI$20)-MIN(ROW($AI$7:$AI$20))+1,""),""),ROW()-ROW(A$22)+1)),"##0")," "),"")</f>
        <v/>
      </c>
      <c r="AK24" t="str">
        <f t="array" ref="AK24">IFERROR(CONCATENATE((INDEX($A$7:$A$20,SMALL(IF($AL$7:$AL$20&lt;&gt;"",IF($AI$7:$AI$20&lt;&gt;"",ROW($AI$7:$AI$20)-MIN(ROW($AI$7:$AI$20))+1,""),""),ROW()-ROW(A$22)+1))),),"")</f>
        <v/>
      </c>
    </row>
    <row r="25" spans="1:39" x14ac:dyDescent="0.3">
      <c r="K25" t="str">
        <f t="array" ref="K25">IFERROR(CONCATENATE(TEXT(INDEX($K$7:$K$20,SMALL(IF($N$7:$N$20&lt;&gt;"",IF($K$7:$K$20&lt;&gt;"",ROW($K$7:$K$20)-MIN(ROW($K$7:$K$20))+1,""),""),ROW()-ROW(A$22)+1)),"##0"),","),"")</f>
        <v/>
      </c>
      <c r="L25" t="str">
        <f t="array" ref="L25">IFERROR(CONCATENATE((INDEX($N$7:$N$20,SMALL(IF($N$7:$N$20&lt;&gt;"",IF($K$7:$K$20&lt;&gt;"",ROW($K$7:$K$20)-MIN(ROW($K$7:$K$20))+1,""),""),ROW()-ROW(A$22)+1))),","),"")</f>
        <v/>
      </c>
      <c r="M25" t="str">
        <f t="array" ref="M25">IFERROR(CONCATENATE((INDEX($A$7:$A$20,SMALL(IF($N$7:$N$20&lt;&gt;"",IF($K$7:$K$20&lt;&gt;"",ROW($K$7:$K$20)-MIN(ROW($K$7:$K$20))+1,""),""),ROW()-ROW(A$22)+1))),),"")</f>
        <v/>
      </c>
      <c r="Q25" t="str">
        <f t="array" ref="Q25">IFERROR(CONCATENATE((INDEX($T$7:$T$20,SMALL(IF($T$7:$T$20&lt;&gt;"",IF($Q$7:$Q$20&lt;&gt;"",ROW($Q$7:$Q$20)-MIN(ROW($Q$7:$Q$20))+1,""),""),ROW()-ROW(A$22)+1)))," "),"")</f>
        <v/>
      </c>
      <c r="R25" t="str">
        <f t="array" ref="R25">IFERROR(CONCATENATE(TEXT(INDEX($Q$7:$Q$20,SMALL(IF($T$7:$T$20&lt;&gt;"",IF($Q$7:$Q$20&lt;&gt;"",ROW($Q$7:$Q$20)-MIN(ROW($Q$7:$Q$20))+1,""),""),ROW()-ROW(A$22)+1)),"##0")," "),"")</f>
        <v/>
      </c>
      <c r="S25" t="str">
        <f t="array" ref="S25">IFERROR(CONCATENATE((INDEX($A$7:$A$20,SMALL(IF($T$7:$T$20&lt;&gt;"",IF($Q$7:$Q$20&lt;&gt;"",ROW($Q$7:$Q$20)-MIN(ROW($Q$7:$Q$20))+1,""),""),ROW()-ROW(A$22)+1))),),"")</f>
        <v/>
      </c>
      <c r="W25" t="str">
        <f t="array" ref="W25">IFERROR(CONCATENATE((INDEX($Z$7:$Z$20,SMALL(IF($Z$7:$Z$20&lt;&gt;"",IF($W$7:$W$20&lt;&gt;"",ROW($W$7:$W$20)-MIN(ROW($W$7:$W$20))+1,""),""),ROW()-ROW(A$22)+1)))," "),"")</f>
        <v/>
      </c>
      <c r="X25" t="str">
        <f t="array" ref="X25">IFERROR(CONCATENATE(TEXT(INDEX($W$7:$W$20,SMALL(IF($Z$7:$Z$20&lt;&gt;"",IF($W$7:$W$20&lt;&gt;"",ROW($W$7:$W$20)-MIN(ROW($W$7:$W$20))+1,""),""),ROW()-ROW(A$22)+1)),"##0")," "),"")</f>
        <v/>
      </c>
      <c r="Y25" t="str">
        <f t="array" ref="Y25">IFERROR(CONCATENATE((INDEX($A$7:$A$20,SMALL(IF($Z$7:$Z$20&lt;&gt;"",IF($W$7:$W$20&lt;&gt;"",ROW($W$7:$W$20)-MIN(ROW($W$7:$W$20))+1,""),""),ROW()-ROW(A$22)+1))),),"")</f>
        <v/>
      </c>
      <c r="AC25" t="str">
        <f t="array" ref="AC25">IFERROR(CONCATENATE((INDEX($AF$7:$AF$20,SMALL(IF($AF$7:$AF$20&lt;&gt;"",IF($AC$7:$AC$20&lt;&gt;"",ROW($AC$7:$AC$20)-MIN(ROW($AC$7:$AC$20))+1,""),""),ROW()-ROW(A$22)+1))),","),"")</f>
        <v/>
      </c>
      <c r="AD25" t="str">
        <f t="array" ref="AD25">IFERROR(CONCATENATE(TEXT(INDEX($AC$7:$AC$20,SMALL(IF($AF$7:$AF$20&lt;&gt;"",IF($AC$7:$AC$20&lt;&gt;"",ROW($AC$7:$AC$20)-MIN(ROW($AC$7:$AC$20))+1,""),""),ROW()-ROW(A$22)+1)),"##0"),","),"")</f>
        <v/>
      </c>
      <c r="AE25" t="str">
        <f t="array" ref="AE25">IFERROR(CONCATENATE((INDEX($A$7:$A$20,SMALL(IF($AF$7:$AF$20&lt;&gt;"",IF($AC$7:$AC$20&lt;&gt;"",ROW($AC$7:$AC$20)-MIN(ROW($AC$7:$AC$20))+1,""),""),ROW()-ROW(A$22)+1))),),"")</f>
        <v/>
      </c>
      <c r="AI25" t="str">
        <f t="array" ref="AI25">IFERROR(CONCATENATE((INDEX($AL$7:$AL$20,SMALL(IF($AL$7:$AL$20&lt;&gt;"",IF($AI$7:$AI$20&lt;&gt;"",ROW($AI$7:$AI$20)-MIN(ROW($AI$7:$AI$20))+1,""),""),ROW()-ROW(A$22)+1)))," "),"")</f>
        <v/>
      </c>
      <c r="AJ25" t="str">
        <f t="array" ref="AJ25">IFERROR(CONCATENATE(TEXT(INDEX($AI$7:$AI$20,SMALL(IF($AL$7:$AL$20&lt;&gt;"",IF($AI$7:$AI$20&lt;&gt;"",ROW($AI$7:$AI$20)-MIN(ROW($AI$7:$AI$20))+1,""),""),ROW()-ROW(A$22)+1)),"##0")," "),"")</f>
        <v/>
      </c>
      <c r="AK25" t="str">
        <f t="array" ref="AK25">IFERROR(CONCATENATE((INDEX($A$7:$A$20,SMALL(IF($AL$7:$AL$20&lt;&gt;"",IF($AI$7:$AI$20&lt;&gt;"",ROW($AI$7:$AI$20)-MIN(ROW($AI$7:$AI$20))+1,""),""),ROW()-ROW(A$22)+1))),),"")</f>
        <v/>
      </c>
    </row>
    <row r="26" spans="1:39" x14ac:dyDescent="0.3">
      <c r="K26" t="str">
        <f t="array" ref="K26">IFERROR(CONCATENATE(TEXT(INDEX($K$7:$K$20,SMALL(IF($N$7:$N$20&lt;&gt;"",IF($K$7:$K$20&lt;&gt;"",ROW($K$7:$K$20)-MIN(ROW($K$7:$K$20))+1,""),""),ROW()-ROW(A$22)+1)),"##0"),","),"")</f>
        <v/>
      </c>
      <c r="L26" t="str">
        <f t="array" ref="L26">IFERROR(CONCATENATE((INDEX($N$7:$N$20,SMALL(IF($N$7:$N$20&lt;&gt;"",IF($K$7:$K$20&lt;&gt;"",ROW($K$7:$K$20)-MIN(ROW($K$7:$K$20))+1,""),""),ROW()-ROW(A$22)+1))),","),"")</f>
        <v/>
      </c>
      <c r="M26" t="str">
        <f t="array" ref="M26">IFERROR(CONCATENATE((INDEX($A$7:$A$20,SMALL(IF($N$7:$N$20&lt;&gt;"",IF($K$7:$K$20&lt;&gt;"",ROW($K$7:$K$20)-MIN(ROW($K$7:$K$20))+1,""),""),ROW()-ROW(A$22)+1))),),"")</f>
        <v/>
      </c>
      <c r="Q26" t="str">
        <f t="array" ref="Q26">IFERROR(CONCATENATE((INDEX($T$7:$T$20,SMALL(IF($T$7:$T$20&lt;&gt;"",IF($Q$7:$Q$20&lt;&gt;"",ROW($Q$7:$Q$20)-MIN(ROW($Q$7:$Q$20))+1,""),""),ROW()-ROW(A$22)+1)))," "),"")</f>
        <v/>
      </c>
      <c r="R26" t="str">
        <f t="array" ref="R26">IFERROR(CONCATENATE(TEXT(INDEX($Q$7:$Q$20,SMALL(IF($T$7:$T$20&lt;&gt;"",IF($Q$7:$Q$20&lt;&gt;"",ROW($Q$7:$Q$20)-MIN(ROW($Q$7:$Q$20))+1,""),""),ROW()-ROW(A$22)+1)),"##0")," "),"")</f>
        <v/>
      </c>
      <c r="S26" t="str">
        <f t="array" ref="S26">IFERROR(CONCATENATE((INDEX($A$7:$A$20,SMALL(IF($T$7:$T$20&lt;&gt;"",IF($Q$7:$Q$20&lt;&gt;"",ROW($Q$7:$Q$20)-MIN(ROW($Q$7:$Q$20))+1,""),""),ROW()-ROW(A$22)+1))),),"")</f>
        <v/>
      </c>
      <c r="W26" t="str">
        <f t="array" ref="W26">IFERROR(CONCATENATE((INDEX($Z$7:$Z$20,SMALL(IF($Z$7:$Z$20&lt;&gt;"",IF($W$7:$W$20&lt;&gt;"",ROW($W$7:$W$20)-MIN(ROW($W$7:$W$20))+1,""),""),ROW()-ROW(A$22)+1)))," "),"")</f>
        <v/>
      </c>
      <c r="X26" t="str">
        <f t="array" ref="X26">IFERROR(CONCATENATE(TEXT(INDEX($W$7:$W$20,SMALL(IF($Z$7:$Z$20&lt;&gt;"",IF($W$7:$W$20&lt;&gt;"",ROW($W$7:$W$20)-MIN(ROW($W$7:$W$20))+1,""),""),ROW()-ROW(A$22)+1)),"##0")," "),"")</f>
        <v/>
      </c>
      <c r="Y26" t="str">
        <f t="array" ref="Y26">IFERROR(CONCATENATE((INDEX($A$7:$A$20,SMALL(IF($Z$7:$Z$20&lt;&gt;"",IF($W$7:$W$20&lt;&gt;"",ROW($W$7:$W$20)-MIN(ROW($W$7:$W$20))+1,""),""),ROW()-ROW(A$22)+1))),),"")</f>
        <v/>
      </c>
      <c r="AC26" t="str">
        <f t="array" ref="AC26">IFERROR(CONCATENATE((INDEX($AF$7:$AF$20,SMALL(IF($AF$7:$AF$20&lt;&gt;"",IF($AC$7:$AC$20&lt;&gt;"",ROW($AC$7:$AC$20)-MIN(ROW($AC$7:$AC$20))+1,""),""),ROW()-ROW(A$22)+1))),","),"")</f>
        <v/>
      </c>
      <c r="AD26" t="str">
        <f t="array" ref="AD26">IFERROR(CONCATENATE(TEXT(INDEX($AC$7:$AC$20,SMALL(IF($AF$7:$AF$20&lt;&gt;"",IF($AC$7:$AC$20&lt;&gt;"",ROW($AC$7:$AC$20)-MIN(ROW($AC$7:$AC$20))+1,""),""),ROW()-ROW(A$22)+1)),"##0"),","),"")</f>
        <v/>
      </c>
      <c r="AE26" t="str">
        <f t="array" ref="AE26">IFERROR(CONCATENATE((INDEX($A$7:$A$20,SMALL(IF($AF$7:$AF$20&lt;&gt;"",IF($AC$7:$AC$20&lt;&gt;"",ROW($AC$7:$AC$20)-MIN(ROW($AC$7:$AC$20))+1,""),""),ROW()-ROW(A$22)+1))),),"")</f>
        <v/>
      </c>
      <c r="AI26" t="str">
        <f t="array" ref="AI26">IFERROR(CONCATENATE((INDEX($AL$7:$AL$20,SMALL(IF($AL$7:$AL$20&lt;&gt;"",IF($AI$7:$AI$20&lt;&gt;"",ROW($AI$7:$AI$20)-MIN(ROW($AI$7:$AI$20))+1,""),""),ROW()-ROW(A$22)+1)))," "),"")</f>
        <v/>
      </c>
      <c r="AJ26" t="str">
        <f t="array" ref="AJ26">IFERROR(CONCATENATE(TEXT(INDEX($AI$7:$AI$20,SMALL(IF($AL$7:$AL$20&lt;&gt;"",IF($AI$7:$AI$20&lt;&gt;"",ROW($AI$7:$AI$20)-MIN(ROW($AI$7:$AI$20))+1,""),""),ROW()-ROW(A$22)+1)),"##0")," "),"")</f>
        <v/>
      </c>
      <c r="AK26" t="str">
        <f t="array" ref="AK26">IFERROR(CONCATENATE((INDEX($A$7:$A$20,SMALL(IF($AL$7:$AL$20&lt;&gt;"",IF($AI$7:$AI$20&lt;&gt;"",ROW($AI$7:$AI$20)-MIN(ROW($AI$7:$AI$20))+1,""),""),ROW()-ROW(A$22)+1))),),"")</f>
        <v/>
      </c>
    </row>
    <row r="27" spans="1:39" x14ac:dyDescent="0.3">
      <c r="K27" t="str">
        <f t="array" ref="K27">IFERROR(CONCATENATE(TEXT(INDEX($K$7:$K$20,SMALL(IF($N$7:$N$20&lt;&gt;"",IF($K$7:$K$20&lt;&gt;"",ROW($K$7:$K$20)-MIN(ROW($K$7:$K$20))+1,""),""),ROW()-ROW(A$22)+1)),"##0"),","),"")</f>
        <v/>
      </c>
      <c r="L27" t="str">
        <f t="array" ref="L27">IFERROR(CONCATENATE((INDEX($N$7:$N$20,SMALL(IF($N$7:$N$20&lt;&gt;"",IF($K$7:$K$20&lt;&gt;"",ROW($K$7:$K$20)-MIN(ROW($K$7:$K$20))+1,""),""),ROW()-ROW(A$22)+1))),","),"")</f>
        <v/>
      </c>
      <c r="M27" t="str">
        <f t="array" ref="M27">IFERROR(CONCATENATE((INDEX($A$7:$A$20,SMALL(IF($N$7:$N$20&lt;&gt;"",IF($K$7:$K$20&lt;&gt;"",ROW($K$7:$K$20)-MIN(ROW($K$7:$K$20))+1,""),""),ROW()-ROW(A$22)+1))),),"")</f>
        <v/>
      </c>
      <c r="Q27" t="str">
        <f t="array" ref="Q27">IFERROR(CONCATENATE((INDEX($T$7:$T$20,SMALL(IF($T$7:$T$20&lt;&gt;"",IF($Q$7:$Q$20&lt;&gt;"",ROW($Q$7:$Q$20)-MIN(ROW($Q$7:$Q$20))+1,""),""),ROW()-ROW(A$22)+1)))," "),"")</f>
        <v/>
      </c>
      <c r="R27" t="str">
        <f t="array" ref="R27">IFERROR(CONCATENATE(TEXT(INDEX($Q$7:$Q$20,SMALL(IF($T$7:$T$20&lt;&gt;"",IF($Q$7:$Q$20&lt;&gt;"",ROW($Q$7:$Q$20)-MIN(ROW($Q$7:$Q$20))+1,""),""),ROW()-ROW(A$22)+1)),"##0")," "),"")</f>
        <v/>
      </c>
      <c r="S27" t="str">
        <f t="array" ref="S27">IFERROR(CONCATENATE((INDEX($A$7:$A$20,SMALL(IF($T$7:$T$20&lt;&gt;"",IF($Q$7:$Q$20&lt;&gt;"",ROW($Q$7:$Q$20)-MIN(ROW($Q$7:$Q$20))+1,""),""),ROW()-ROW(A$22)+1))),),"")</f>
        <v/>
      </c>
      <c r="W27" t="str">
        <f t="array" ref="W27">IFERROR(CONCATENATE((INDEX($Z$7:$Z$20,SMALL(IF($Z$7:$Z$20&lt;&gt;"",IF($W$7:$W$20&lt;&gt;"",ROW($W$7:$W$20)-MIN(ROW($W$7:$W$20))+1,""),""),ROW()-ROW(A$22)+1)))," "),"")</f>
        <v/>
      </c>
      <c r="X27" t="str">
        <f t="array" ref="X27">IFERROR(CONCATENATE(TEXT(INDEX($W$7:$W$20,SMALL(IF($Z$7:$Z$20&lt;&gt;"",IF($W$7:$W$20&lt;&gt;"",ROW($W$7:$W$20)-MIN(ROW($W$7:$W$20))+1,""),""),ROW()-ROW(A$22)+1)),"##0")," "),"")</f>
        <v/>
      </c>
      <c r="Y27" t="str">
        <f t="array" ref="Y27">IFERROR(CONCATENATE((INDEX($A$7:$A$20,SMALL(IF($Z$7:$Z$20&lt;&gt;"",IF($W$7:$W$20&lt;&gt;"",ROW($W$7:$W$20)-MIN(ROW($W$7:$W$20))+1,""),""),ROW()-ROW(A$22)+1))),),"")</f>
        <v/>
      </c>
      <c r="AC27" t="str">
        <f t="array" ref="AC27">IFERROR(CONCATENATE((INDEX($AF$7:$AF$20,SMALL(IF($AF$7:$AF$20&lt;&gt;"",IF($AC$7:$AC$20&lt;&gt;"",ROW($AC$7:$AC$20)-MIN(ROW($AC$7:$AC$20))+1,""),""),ROW()-ROW(A$22)+1))),","),"")</f>
        <v/>
      </c>
      <c r="AD27" t="str">
        <f t="array" ref="AD27">IFERROR(CONCATENATE(TEXT(INDEX($AC$7:$AC$20,SMALL(IF($AF$7:$AF$20&lt;&gt;"",IF($AC$7:$AC$20&lt;&gt;"",ROW($AC$7:$AC$20)-MIN(ROW($AC$7:$AC$20))+1,""),""),ROW()-ROW(A$22)+1)),"##0"),","),"")</f>
        <v/>
      </c>
      <c r="AE27" t="str">
        <f t="array" ref="AE27">IFERROR(CONCATENATE((INDEX($A$7:$A$20,SMALL(IF($AF$7:$AF$20&lt;&gt;"",IF($AC$7:$AC$20&lt;&gt;"",ROW($AC$7:$AC$20)-MIN(ROW($AC$7:$AC$20))+1,""),""),ROW()-ROW(A$22)+1))),),"")</f>
        <v/>
      </c>
      <c r="AI27" t="str">
        <f t="array" ref="AI27">IFERROR(CONCATENATE((INDEX($AL$7:$AL$20,SMALL(IF($AL$7:$AL$20&lt;&gt;"",IF($AI$7:$AI$20&lt;&gt;"",ROW($AI$7:$AI$20)-MIN(ROW($AI$7:$AI$20))+1,""),""),ROW()-ROW(A$22)+1)))," "),"")</f>
        <v/>
      </c>
      <c r="AJ27" t="str">
        <f t="array" ref="AJ27">IFERROR(CONCATENATE(TEXT(INDEX($AI$7:$AI$20,SMALL(IF($AL$7:$AL$20&lt;&gt;"",IF($AI$7:$AI$20&lt;&gt;"",ROW($AI$7:$AI$20)-MIN(ROW($AI$7:$AI$20))+1,""),""),ROW()-ROW(A$22)+1)),"##0")," "),"")</f>
        <v/>
      </c>
      <c r="AK27" t="str">
        <f t="array" ref="AK27">IFERROR(CONCATENATE((INDEX($A$7:$A$20,SMALL(IF($AL$7:$AL$20&lt;&gt;"",IF($AI$7:$AI$20&lt;&gt;"",ROW($AI$7:$AI$20)-MIN(ROW($AI$7:$AI$20))+1,""),""),ROW()-ROW(A$22)+1))),),"")</f>
        <v/>
      </c>
    </row>
    <row r="28" spans="1:39" x14ac:dyDescent="0.3">
      <c r="K28" t="str">
        <f t="array" ref="K28">IFERROR(CONCATENATE(TEXT(INDEX($K$7:$K$20,SMALL(IF($N$7:$N$20&lt;&gt;"",IF($K$7:$K$20&lt;&gt;"",ROW($K$7:$K$20)-MIN(ROW($K$7:$K$20))+1,""),""),ROW()-ROW(A$22)+1)),"##0"),","),"")</f>
        <v/>
      </c>
      <c r="L28" t="str">
        <f t="array" ref="L28">IFERROR(CONCATENATE((INDEX($N$7:$N$20,SMALL(IF($N$7:$N$20&lt;&gt;"",IF($K$7:$K$20&lt;&gt;"",ROW($K$7:$K$20)-MIN(ROW($K$7:$K$20))+1,""),""),ROW()-ROW(A$22)+1))),","),"")</f>
        <v/>
      </c>
      <c r="M28" t="str">
        <f t="array" ref="M28">IFERROR(CONCATENATE((INDEX($A$7:$A$20,SMALL(IF($N$7:$N$20&lt;&gt;"",IF($K$7:$K$20&lt;&gt;"",ROW($K$7:$K$20)-MIN(ROW($K$7:$K$20))+1,""),""),ROW()-ROW(A$22)+1))),),"")</f>
        <v/>
      </c>
      <c r="Q28" t="str">
        <f t="array" ref="Q28">IFERROR(CONCATENATE((INDEX($T$7:$T$20,SMALL(IF($T$7:$T$20&lt;&gt;"",IF($Q$7:$Q$20&lt;&gt;"",ROW($Q$7:$Q$20)-MIN(ROW($Q$7:$Q$20))+1,""),""),ROW()-ROW(A$22)+1)))," "),"")</f>
        <v/>
      </c>
      <c r="R28" t="str">
        <f t="array" ref="R28">IFERROR(CONCATENATE(TEXT(INDEX($Q$7:$Q$20,SMALL(IF($T$7:$T$20&lt;&gt;"",IF($Q$7:$Q$20&lt;&gt;"",ROW($Q$7:$Q$20)-MIN(ROW($Q$7:$Q$20))+1,""),""),ROW()-ROW(A$22)+1)),"##0")," "),"")</f>
        <v/>
      </c>
      <c r="S28" t="str">
        <f t="array" ref="S28">IFERROR(CONCATENATE((INDEX($A$7:$A$20,SMALL(IF($T$7:$T$20&lt;&gt;"",IF($Q$7:$Q$20&lt;&gt;"",ROW($Q$7:$Q$20)-MIN(ROW($Q$7:$Q$20))+1,""),""),ROW()-ROW(A$22)+1))),),"")</f>
        <v/>
      </c>
      <c r="W28" t="str">
        <f t="array" ref="W28">IFERROR(CONCATENATE((INDEX($Z$7:$Z$20,SMALL(IF($Z$7:$Z$20&lt;&gt;"",IF($W$7:$W$20&lt;&gt;"",ROW($W$7:$W$20)-MIN(ROW($W$7:$W$20))+1,""),""),ROW()-ROW(A$22)+1)))," "),"")</f>
        <v/>
      </c>
      <c r="X28" t="str">
        <f t="array" ref="X28">IFERROR(CONCATENATE(TEXT(INDEX($W$7:$W$20,SMALL(IF($Z$7:$Z$20&lt;&gt;"",IF($W$7:$W$20&lt;&gt;"",ROW($W$7:$W$20)-MIN(ROW($W$7:$W$20))+1,""),""),ROW()-ROW(A$22)+1)),"##0")," "),"")</f>
        <v/>
      </c>
      <c r="Y28" t="str">
        <f t="array" ref="Y28">IFERROR(CONCATENATE((INDEX($A$7:$A$20,SMALL(IF($Z$7:$Z$20&lt;&gt;"",IF($W$7:$W$20&lt;&gt;"",ROW($W$7:$W$20)-MIN(ROW($W$7:$W$20))+1,""),""),ROW()-ROW(A$22)+1))),),"")</f>
        <v/>
      </c>
      <c r="AC28" t="str">
        <f t="array" ref="AC28">IFERROR(CONCATENATE((INDEX($AF$7:$AF$20,SMALL(IF($AF$7:$AF$20&lt;&gt;"",IF($AC$7:$AC$20&lt;&gt;"",ROW($AC$7:$AC$20)-MIN(ROW($AC$7:$AC$20))+1,""),""),ROW()-ROW(A$22)+1))),","),"")</f>
        <v/>
      </c>
      <c r="AD28" t="str">
        <f t="array" ref="AD28">IFERROR(CONCATENATE(TEXT(INDEX($AC$7:$AC$20,SMALL(IF($AF$7:$AF$20&lt;&gt;"",IF($AC$7:$AC$20&lt;&gt;"",ROW($AC$7:$AC$20)-MIN(ROW($AC$7:$AC$20))+1,""),""),ROW()-ROW(A$22)+1)),"##0"),","),"")</f>
        <v/>
      </c>
      <c r="AE28" t="str">
        <f t="array" ref="AE28">IFERROR(CONCATENATE((INDEX($A$7:$A$20,SMALL(IF($AF$7:$AF$20&lt;&gt;"",IF($AC$7:$AC$20&lt;&gt;"",ROW($AC$7:$AC$20)-MIN(ROW($AC$7:$AC$20))+1,""),""),ROW()-ROW(A$22)+1))),),"")</f>
        <v/>
      </c>
      <c r="AI28" t="str">
        <f t="array" ref="AI28">IFERROR(CONCATENATE((INDEX($AL$7:$AL$20,SMALL(IF($AL$7:$AL$20&lt;&gt;"",IF($AI$7:$AI$20&lt;&gt;"",ROW($AI$7:$AI$20)-MIN(ROW($AI$7:$AI$20))+1,""),""),ROW()-ROW(A$22)+1)))," "),"")</f>
        <v/>
      </c>
      <c r="AJ28" t="str">
        <f t="array" ref="AJ28">IFERROR(CONCATENATE(TEXT(INDEX($AI$7:$AI$20,SMALL(IF($AL$7:$AL$20&lt;&gt;"",IF($AI$7:$AI$20&lt;&gt;"",ROW($AI$7:$AI$20)-MIN(ROW($AI$7:$AI$20))+1,""),""),ROW()-ROW(A$22)+1)),"##0")," "),"")</f>
        <v/>
      </c>
      <c r="AK28" t="str">
        <f t="array" ref="AK28">IFERROR(CONCATENATE((INDEX($A$7:$A$20,SMALL(IF($AL$7:$AL$20&lt;&gt;"",IF($AI$7:$AI$20&lt;&gt;"",ROW($AI$7:$AI$20)-MIN(ROW($AI$7:$AI$20))+1,""),""),ROW()-ROW(A$22)+1))),),"")</f>
        <v/>
      </c>
    </row>
    <row r="29" spans="1:39" x14ac:dyDescent="0.3">
      <c r="K29" t="str">
        <f t="array" ref="K29">IFERROR(CONCATENATE(TEXT(INDEX($K$7:$K$20,SMALL(IF($N$7:$N$20&lt;&gt;"",IF($K$7:$K$20&lt;&gt;"",ROW($K$7:$K$20)-MIN(ROW($K$7:$K$20))+1,""),""),ROW()-ROW(A$22)+1)),"##0"),","),"")</f>
        <v/>
      </c>
      <c r="L29" t="str">
        <f t="array" ref="L29">IFERROR(CONCATENATE((INDEX($N$7:$N$20,SMALL(IF($N$7:$N$20&lt;&gt;"",IF($K$7:$K$20&lt;&gt;"",ROW($K$7:$K$20)-MIN(ROW($K$7:$K$20))+1,""),""),ROW()-ROW(A$22)+1))),","),"")</f>
        <v/>
      </c>
      <c r="M29" t="str">
        <f t="array" ref="M29">IFERROR(CONCATENATE((INDEX($A$7:$A$20,SMALL(IF($N$7:$N$20&lt;&gt;"",IF($K$7:$K$20&lt;&gt;"",ROW($K$7:$K$20)-MIN(ROW($K$7:$K$20))+1,""),""),ROW()-ROW(A$22)+1))),),"")</f>
        <v/>
      </c>
      <c r="Q29" t="str">
        <f t="array" ref="Q29">IFERROR(CONCATENATE((INDEX($T$7:$T$20,SMALL(IF($T$7:$T$20&lt;&gt;"",IF($Q$7:$Q$20&lt;&gt;"",ROW($Q$7:$Q$20)-MIN(ROW($Q$7:$Q$20))+1,""),""),ROW()-ROW(A$22)+1)))," "),"")</f>
        <v/>
      </c>
      <c r="R29" t="str">
        <f t="array" ref="R29">IFERROR(CONCATENATE(TEXT(INDEX($Q$7:$Q$20,SMALL(IF($T$7:$T$20&lt;&gt;"",IF($Q$7:$Q$20&lt;&gt;"",ROW($Q$7:$Q$20)-MIN(ROW($Q$7:$Q$20))+1,""),""),ROW()-ROW(A$22)+1)),"##0")," "),"")</f>
        <v/>
      </c>
      <c r="S29" t="str">
        <f t="array" ref="S29">IFERROR(CONCATENATE((INDEX($A$7:$A$20,SMALL(IF($T$7:$T$20&lt;&gt;"",IF($Q$7:$Q$20&lt;&gt;"",ROW($Q$7:$Q$20)-MIN(ROW($Q$7:$Q$20))+1,""),""),ROW()-ROW(A$22)+1))),),"")</f>
        <v/>
      </c>
      <c r="W29" t="str">
        <f t="array" ref="W29">IFERROR(CONCATENATE((INDEX($Z$7:$Z$20,SMALL(IF($Z$7:$Z$20&lt;&gt;"",IF($W$7:$W$20&lt;&gt;"",ROW($W$7:$W$20)-MIN(ROW($W$7:$W$20))+1,""),""),ROW()-ROW(A$22)+1)))," "),"")</f>
        <v/>
      </c>
      <c r="X29" t="str">
        <f t="array" ref="X29">IFERROR(CONCATENATE(TEXT(INDEX($W$7:$W$20,SMALL(IF($Z$7:$Z$20&lt;&gt;"",IF($W$7:$W$20&lt;&gt;"",ROW($W$7:$W$20)-MIN(ROW($W$7:$W$20))+1,""),""),ROW()-ROW(A$22)+1)),"##0")," "),"")</f>
        <v/>
      </c>
      <c r="Y29" t="str">
        <f t="array" ref="Y29">IFERROR(CONCATENATE((INDEX($A$7:$A$20,SMALL(IF($Z$7:$Z$20&lt;&gt;"",IF($W$7:$W$20&lt;&gt;"",ROW($W$7:$W$20)-MIN(ROW($W$7:$W$20))+1,""),""),ROW()-ROW(A$22)+1))),),"")</f>
        <v/>
      </c>
      <c r="AC29" t="str">
        <f t="array" ref="AC29">IFERROR(CONCATENATE((INDEX($AF$7:$AF$20,SMALL(IF($AF$7:$AF$20&lt;&gt;"",IF($AC$7:$AC$20&lt;&gt;"",ROW($AC$7:$AC$20)-MIN(ROW($AC$7:$AC$20))+1,""),""),ROW()-ROW(A$22)+1))),","),"")</f>
        <v/>
      </c>
      <c r="AD29" t="str">
        <f t="array" ref="AD29">IFERROR(CONCATENATE(TEXT(INDEX($AC$7:$AC$20,SMALL(IF($AF$7:$AF$20&lt;&gt;"",IF($AC$7:$AC$20&lt;&gt;"",ROW($AC$7:$AC$20)-MIN(ROW($AC$7:$AC$20))+1,""),""),ROW()-ROW(A$22)+1)),"##0"),","),"")</f>
        <v/>
      </c>
      <c r="AE29" t="str">
        <f t="array" ref="AE29">IFERROR(CONCATENATE((INDEX($A$7:$A$20,SMALL(IF($AF$7:$AF$20&lt;&gt;"",IF($AC$7:$AC$20&lt;&gt;"",ROW($AC$7:$AC$20)-MIN(ROW($AC$7:$AC$20))+1,""),""),ROW()-ROW(A$22)+1))),),"")</f>
        <v/>
      </c>
      <c r="AI29" t="str">
        <f t="array" ref="AI29">IFERROR(CONCATENATE((INDEX($AL$7:$AL$20,SMALL(IF($AL$7:$AL$20&lt;&gt;"",IF($AI$7:$AI$20&lt;&gt;"",ROW($AI$7:$AI$20)-MIN(ROW($AI$7:$AI$20))+1,""),""),ROW()-ROW(A$22)+1)))," "),"")</f>
        <v/>
      </c>
      <c r="AJ29" t="str">
        <f t="array" ref="AJ29">IFERROR(CONCATENATE(TEXT(INDEX($AI$7:$AI$20,SMALL(IF($AL$7:$AL$20&lt;&gt;"",IF($AI$7:$AI$20&lt;&gt;"",ROW($AI$7:$AI$20)-MIN(ROW($AI$7:$AI$20))+1,""),""),ROW()-ROW(A$22)+1)),"##0")," "),"")</f>
        <v/>
      </c>
      <c r="AK29" t="str">
        <f t="array" ref="AK29">IFERROR(CONCATENATE((INDEX($A$7:$A$20,SMALL(IF($AL$7:$AL$20&lt;&gt;"",IF($AI$7:$AI$20&lt;&gt;"",ROW($AI$7:$AI$20)-MIN(ROW($AI$7:$AI$20))+1,""),""),ROW()-ROW(A$22)+1))),),"")</f>
        <v/>
      </c>
    </row>
    <row r="30" spans="1:39" x14ac:dyDescent="0.3">
      <c r="K30" t="str">
        <f t="array" ref="K30">IFERROR(CONCATENATE(TEXT(INDEX($K$7:$K$20,SMALL(IF($N$7:$N$20&lt;&gt;"",IF($K$7:$K$20&lt;&gt;"",ROW($K$7:$K$20)-MIN(ROW($K$7:$K$20))+1,""),""),ROW()-ROW(A$22)+1)),"##0"),","),"")</f>
        <v/>
      </c>
      <c r="L30" t="str">
        <f t="array" ref="L30">IFERROR(CONCATENATE((INDEX($N$7:$N$20,SMALL(IF($N$7:$N$20&lt;&gt;"",IF($K$7:$K$20&lt;&gt;"",ROW($K$7:$K$20)-MIN(ROW($K$7:$K$20))+1,""),""),ROW()-ROW(A$22)+1))),","),"")</f>
        <v/>
      </c>
      <c r="M30" t="str">
        <f t="array" ref="M30">IFERROR(CONCATENATE((INDEX($A$7:$A$20,SMALL(IF($N$7:$N$20&lt;&gt;"",IF($K$7:$K$20&lt;&gt;"",ROW($K$7:$K$20)-MIN(ROW($K$7:$K$20))+1,""),""),ROW()-ROW(A$22)+1))),),"")</f>
        <v/>
      </c>
      <c r="Q30" t="str">
        <f t="array" ref="Q30">IFERROR(CONCATENATE((INDEX($T$7:$T$20,SMALL(IF($T$7:$T$20&lt;&gt;"",IF($Q$7:$Q$20&lt;&gt;"",ROW($Q$7:$Q$20)-MIN(ROW($Q$7:$Q$20))+1,""),""),ROW()-ROW(A$22)+1)))," "),"")</f>
        <v/>
      </c>
      <c r="R30" t="str">
        <f t="array" ref="R30">IFERROR(CONCATENATE(TEXT(INDEX($Q$7:$Q$20,SMALL(IF($T$7:$T$20&lt;&gt;"",IF($Q$7:$Q$20&lt;&gt;"",ROW($Q$7:$Q$20)-MIN(ROW($Q$7:$Q$20))+1,""),""),ROW()-ROW(A$22)+1)),"##0")," "),"")</f>
        <v/>
      </c>
      <c r="S30" t="str">
        <f t="array" ref="S30">IFERROR(CONCATENATE((INDEX($A$7:$A$20,SMALL(IF($T$7:$T$20&lt;&gt;"",IF($Q$7:$Q$20&lt;&gt;"",ROW($Q$7:$Q$20)-MIN(ROW($Q$7:$Q$20))+1,""),""),ROW()-ROW(A$22)+1))),),"")</f>
        <v/>
      </c>
      <c r="W30" t="str">
        <f t="array" ref="W30">IFERROR(CONCATENATE((INDEX($Z$7:$Z$20,SMALL(IF($Z$7:$Z$20&lt;&gt;"",IF($W$7:$W$20&lt;&gt;"",ROW($W$7:$W$20)-MIN(ROW($W$7:$W$20))+1,""),""),ROW()-ROW(A$22)+1)))," "),"")</f>
        <v/>
      </c>
      <c r="X30" t="str">
        <f t="array" ref="X30">IFERROR(CONCATENATE(TEXT(INDEX($W$7:$W$20,SMALL(IF($Z$7:$Z$20&lt;&gt;"",IF($W$7:$W$20&lt;&gt;"",ROW($W$7:$W$20)-MIN(ROW($W$7:$W$20))+1,""),""),ROW()-ROW(A$22)+1)),"##0")," "),"")</f>
        <v/>
      </c>
      <c r="Y30" t="str">
        <f t="array" ref="Y30">IFERROR(CONCATENATE((INDEX($A$7:$A$20,SMALL(IF($Z$7:$Z$20&lt;&gt;"",IF($W$7:$W$20&lt;&gt;"",ROW($W$7:$W$20)-MIN(ROW($W$7:$W$20))+1,""),""),ROW()-ROW(A$22)+1))),),"")</f>
        <v/>
      </c>
      <c r="AC30" t="str">
        <f t="array" ref="AC30">IFERROR(CONCATENATE((INDEX($AF$7:$AF$20,SMALL(IF($AF$7:$AF$20&lt;&gt;"",IF($AC$7:$AC$20&lt;&gt;"",ROW($AC$7:$AC$20)-MIN(ROW($AC$7:$AC$20))+1,""),""),ROW()-ROW(A$22)+1))),","),"")</f>
        <v/>
      </c>
      <c r="AD30" t="str">
        <f t="array" ref="AD30">IFERROR(CONCATENATE(TEXT(INDEX($AC$7:$AC$20,SMALL(IF($AF$7:$AF$20&lt;&gt;"",IF($AC$7:$AC$20&lt;&gt;"",ROW($AC$7:$AC$20)-MIN(ROW($AC$7:$AC$20))+1,""),""),ROW()-ROW(A$22)+1)),"##0"),","),"")</f>
        <v/>
      </c>
      <c r="AE30" t="str">
        <f t="array" ref="AE30">IFERROR(CONCATENATE((INDEX($A$7:$A$20,SMALL(IF($AF$7:$AF$20&lt;&gt;"",IF($AC$7:$AC$20&lt;&gt;"",ROW($AC$7:$AC$20)-MIN(ROW($AC$7:$AC$20))+1,""),""),ROW()-ROW(A$22)+1))),),"")</f>
        <v/>
      </c>
      <c r="AI30" t="str">
        <f t="array" ref="AI30">IFERROR(CONCATENATE((INDEX($AL$7:$AL$20,SMALL(IF($AL$7:$AL$20&lt;&gt;"",IF($AI$7:$AI$20&lt;&gt;"",ROW($AI$7:$AI$20)-MIN(ROW($AI$7:$AI$20))+1,""),""),ROW()-ROW(A$22)+1)))," "),"")</f>
        <v/>
      </c>
      <c r="AJ30" t="str">
        <f t="array" ref="AJ30">IFERROR(CONCATENATE(TEXT(INDEX($AI$7:$AI$20,SMALL(IF($AL$7:$AL$20&lt;&gt;"",IF($AI$7:$AI$20&lt;&gt;"",ROW($AI$7:$AI$20)-MIN(ROW($AI$7:$AI$20))+1,""),""),ROW()-ROW(A$22)+1)),"##0")," "),"")</f>
        <v/>
      </c>
      <c r="AK30" t="str">
        <f t="array" ref="AK30">IFERROR(CONCATENATE((INDEX($A$7:$A$20,SMALL(IF($AL$7:$AL$20&lt;&gt;"",IF($AI$7:$AI$20&lt;&gt;"",ROW($AI$7:$AI$20)-MIN(ROW($AI$7:$AI$20))+1,""),""),ROW()-ROW(A$22)+1))),),"")</f>
        <v/>
      </c>
    </row>
    <row r="31" spans="1:39" x14ac:dyDescent="0.3">
      <c r="K31" t="str">
        <f t="array" ref="K31">IFERROR(CONCATENATE(TEXT(INDEX($K$7:$K$20,SMALL(IF($N$7:$N$20&lt;&gt;"",IF($K$7:$K$20&lt;&gt;"",ROW($K$7:$K$20)-MIN(ROW($K$7:$K$20))+1,""),""),ROW()-ROW(A$22)+1)),"##0"),","),"")</f>
        <v/>
      </c>
      <c r="L31" t="str">
        <f t="array" ref="L31">IFERROR(CONCATENATE((INDEX($N$7:$N$20,SMALL(IF($N$7:$N$20&lt;&gt;"",IF($K$7:$K$20&lt;&gt;"",ROW($K$7:$K$20)-MIN(ROW($K$7:$K$20))+1,""),""),ROW()-ROW(A$22)+1))),","),"")</f>
        <v/>
      </c>
      <c r="M31" t="str">
        <f t="array" ref="M31">IFERROR(CONCATENATE((INDEX($A$7:$A$20,SMALL(IF($N$7:$N$20&lt;&gt;"",IF($K$7:$K$20&lt;&gt;"",ROW($K$7:$K$20)-MIN(ROW($K$7:$K$20))+1,""),""),ROW()-ROW(A$22)+1))),),"")</f>
        <v/>
      </c>
      <c r="Q31" t="str">
        <f t="array" ref="Q31">IFERROR(CONCATENATE((INDEX($T$7:$T$20,SMALL(IF($T$7:$T$20&lt;&gt;"",IF($Q$7:$Q$20&lt;&gt;"",ROW($Q$7:$Q$20)-MIN(ROW($Q$7:$Q$20))+1,""),""),ROW()-ROW(A$22)+1)))," "),"")</f>
        <v/>
      </c>
      <c r="R31" t="str">
        <f t="array" ref="R31">IFERROR(CONCATENATE(TEXT(INDEX($Q$7:$Q$20,SMALL(IF($T$7:$T$20&lt;&gt;"",IF($Q$7:$Q$20&lt;&gt;"",ROW($Q$7:$Q$20)-MIN(ROW($Q$7:$Q$20))+1,""),""),ROW()-ROW(A$22)+1)),"##0")," "),"")</f>
        <v/>
      </c>
      <c r="S31" t="str">
        <f t="array" ref="S31">IFERROR(CONCATENATE((INDEX($A$7:$A$20,SMALL(IF($T$7:$T$20&lt;&gt;"",IF($Q$7:$Q$20&lt;&gt;"",ROW($Q$7:$Q$20)-MIN(ROW($Q$7:$Q$20))+1,""),""),ROW()-ROW(A$22)+1))),),"")</f>
        <v/>
      </c>
      <c r="W31" t="str">
        <f t="array" ref="W31">IFERROR(CONCATENATE((INDEX($Z$7:$Z$20,SMALL(IF($Z$7:$Z$20&lt;&gt;"",IF($W$7:$W$20&lt;&gt;"",ROW($W$7:$W$20)-MIN(ROW($W$7:$W$20))+1,""),""),ROW()-ROW(A$22)+1)))," "),"")</f>
        <v/>
      </c>
      <c r="X31" t="str">
        <f t="array" ref="X31">IFERROR(CONCATENATE(TEXT(INDEX($W$7:$W$20,SMALL(IF($Z$7:$Z$20&lt;&gt;"",IF($W$7:$W$20&lt;&gt;"",ROW($W$7:$W$20)-MIN(ROW($W$7:$W$20))+1,""),""),ROW()-ROW(A$22)+1)),"##0")," "),"")</f>
        <v/>
      </c>
      <c r="Y31" t="str">
        <f t="array" ref="Y31">IFERROR(CONCATENATE((INDEX($A$7:$A$20,SMALL(IF($Z$7:$Z$20&lt;&gt;"",IF($W$7:$W$20&lt;&gt;"",ROW($W$7:$W$20)-MIN(ROW($W$7:$W$20))+1,""),""),ROW()-ROW(A$22)+1))),),"")</f>
        <v/>
      </c>
      <c r="AC31" t="str">
        <f t="array" ref="AC31">IFERROR(CONCATENATE((INDEX($AF$7:$AF$20,SMALL(IF($AF$7:$AF$20&lt;&gt;"",IF($AC$7:$AC$20&lt;&gt;"",ROW($AC$7:$AC$20)-MIN(ROW($AC$7:$AC$20))+1,""),""),ROW()-ROW(A$22)+1))),","),"")</f>
        <v/>
      </c>
      <c r="AD31" t="str">
        <f t="array" ref="AD31">IFERROR(CONCATENATE(TEXT(INDEX($AC$7:$AC$20,SMALL(IF($AF$7:$AF$20&lt;&gt;"",IF($AC$7:$AC$20&lt;&gt;"",ROW($AC$7:$AC$20)-MIN(ROW($AC$7:$AC$20))+1,""),""),ROW()-ROW(A$22)+1)),"##0"),","),"")</f>
        <v/>
      </c>
      <c r="AE31" t="str">
        <f t="array" ref="AE31">IFERROR(CONCATENATE((INDEX($A$7:$A$20,SMALL(IF($AF$7:$AF$20&lt;&gt;"",IF($AC$7:$AC$20&lt;&gt;"",ROW($AC$7:$AC$20)-MIN(ROW($AC$7:$AC$20))+1,""),""),ROW()-ROW(A$22)+1))),),"")</f>
        <v/>
      </c>
      <c r="AI31" t="str">
        <f t="array" ref="AI31">IFERROR(CONCATENATE((INDEX($AL$7:$AL$20,SMALL(IF($AL$7:$AL$20&lt;&gt;"",IF($AI$7:$AI$20&lt;&gt;"",ROW($AI$7:$AI$20)-MIN(ROW($AI$7:$AI$20))+1,""),""),ROW()-ROW(A$22)+1)))," "),"")</f>
        <v/>
      </c>
      <c r="AJ31" t="str">
        <f t="array" ref="AJ31">IFERROR(CONCATENATE(TEXT(INDEX($AI$7:$AI$20,SMALL(IF($AL$7:$AL$20&lt;&gt;"",IF($AI$7:$AI$20&lt;&gt;"",ROW($AI$7:$AI$20)-MIN(ROW($AI$7:$AI$20))+1,""),""),ROW()-ROW(A$22)+1)),"##0")," "),"")</f>
        <v/>
      </c>
      <c r="AK31" t="str">
        <f t="array" ref="AK31">IFERROR(CONCATENATE((INDEX($A$7:$A$20,SMALL(IF($AL$7:$AL$20&lt;&gt;"",IF($AI$7:$AI$20&lt;&gt;"",ROW($AI$7:$AI$20)-MIN(ROW($AI$7:$AI$20))+1,""),""),ROW()-ROW(A$22)+1))),),"")</f>
        <v/>
      </c>
    </row>
    <row r="32" spans="1:39" x14ac:dyDescent="0.3">
      <c r="K32" t="str">
        <f t="array" ref="K32">IFERROR(CONCATENATE(TEXT(INDEX($K$7:$K$20,SMALL(IF($N$7:$N$20&lt;&gt;"",IF($K$7:$K$20&lt;&gt;"",ROW($K$7:$K$20)-MIN(ROW($K$7:$K$20))+1,""),""),ROW()-ROW(A$22)+1)),"##0"),","),"")</f>
        <v/>
      </c>
      <c r="L32" t="str">
        <f t="array" ref="L32">IFERROR(CONCATENATE((INDEX($N$7:$N$20,SMALL(IF($N$7:$N$20&lt;&gt;"",IF($K$7:$K$20&lt;&gt;"",ROW($K$7:$K$20)-MIN(ROW($K$7:$K$20))+1,""),""),ROW()-ROW(A$22)+1))),","),"")</f>
        <v/>
      </c>
      <c r="M32" t="str">
        <f t="array" ref="M32">IFERROR(CONCATENATE((INDEX($A$7:$A$20,SMALL(IF($N$7:$N$20&lt;&gt;"",IF($K$7:$K$20&lt;&gt;"",ROW($K$7:$K$20)-MIN(ROW($K$7:$K$20))+1,""),""),ROW()-ROW(A$22)+1))),),"")</f>
        <v/>
      </c>
      <c r="Q32" t="str">
        <f t="array" ref="Q32">IFERROR(CONCATENATE((INDEX($T$7:$T$20,SMALL(IF($T$7:$T$20&lt;&gt;"",IF($Q$7:$Q$20&lt;&gt;"",ROW($Q$7:$Q$20)-MIN(ROW($Q$7:$Q$20))+1,""),""),ROW()-ROW(A$22)+1)))," "),"")</f>
        <v/>
      </c>
      <c r="R32" t="str">
        <f t="array" ref="R32">IFERROR(CONCATENATE(TEXT(INDEX($Q$7:$Q$20,SMALL(IF($T$7:$T$20&lt;&gt;"",IF($Q$7:$Q$20&lt;&gt;"",ROW($Q$7:$Q$20)-MIN(ROW($Q$7:$Q$20))+1,""),""),ROW()-ROW(A$22)+1)),"##0")," "),"")</f>
        <v/>
      </c>
      <c r="S32" t="str">
        <f t="array" ref="S32">IFERROR(CONCATENATE((INDEX($A$7:$A$20,SMALL(IF($T$7:$T$20&lt;&gt;"",IF($Q$7:$Q$20&lt;&gt;"",ROW($Q$7:$Q$20)-MIN(ROW($Q$7:$Q$20))+1,""),""),ROW()-ROW(A$22)+1))),),"")</f>
        <v/>
      </c>
      <c r="W32" t="str">
        <f t="array" ref="W32">IFERROR(CONCATENATE((INDEX($Z$7:$Z$20,SMALL(IF($Z$7:$Z$20&lt;&gt;"",IF($W$7:$W$20&lt;&gt;"",ROW($W$7:$W$20)-MIN(ROW($W$7:$W$20))+1,""),""),ROW()-ROW(A$22)+1)))," "),"")</f>
        <v/>
      </c>
      <c r="X32" t="str">
        <f t="array" ref="X32">IFERROR(CONCATENATE(TEXT(INDEX($W$7:$W$20,SMALL(IF($Z$7:$Z$20&lt;&gt;"",IF($W$7:$W$20&lt;&gt;"",ROW($W$7:$W$20)-MIN(ROW($W$7:$W$20))+1,""),""),ROW()-ROW(A$22)+1)),"##0")," "),"")</f>
        <v/>
      </c>
      <c r="Y32" t="str">
        <f t="array" ref="Y32">IFERROR(CONCATENATE((INDEX($A$7:$A$20,SMALL(IF($Z$7:$Z$20&lt;&gt;"",IF($W$7:$W$20&lt;&gt;"",ROW($W$7:$W$20)-MIN(ROW($W$7:$W$20))+1,""),""),ROW()-ROW(A$22)+1))),),"")</f>
        <v/>
      </c>
      <c r="AC32" t="str">
        <f t="array" ref="AC32">IFERROR(CONCATENATE((INDEX($AF$7:$AF$20,SMALL(IF($AF$7:$AF$20&lt;&gt;"",IF($AC$7:$AC$20&lt;&gt;"",ROW($AC$7:$AC$20)-MIN(ROW($AC$7:$AC$20))+1,""),""),ROW()-ROW(A$22)+1))),","),"")</f>
        <v/>
      </c>
      <c r="AD32" t="str">
        <f t="array" ref="AD32">IFERROR(CONCATENATE(TEXT(INDEX($AC$7:$AC$20,SMALL(IF($AF$7:$AF$20&lt;&gt;"",IF($AC$7:$AC$20&lt;&gt;"",ROW($AC$7:$AC$20)-MIN(ROW($AC$7:$AC$20))+1,""),""),ROW()-ROW(A$22)+1)),"##0"),","),"")</f>
        <v/>
      </c>
      <c r="AE32" t="str">
        <f t="array" ref="AE32">IFERROR(CONCATENATE((INDEX($A$7:$A$20,SMALL(IF($AF$7:$AF$20&lt;&gt;"",IF($AC$7:$AC$20&lt;&gt;"",ROW($AC$7:$AC$20)-MIN(ROW($AC$7:$AC$20))+1,""),""),ROW()-ROW(A$22)+1))),),"")</f>
        <v/>
      </c>
      <c r="AI32" t="str">
        <f t="array" ref="AI32">IFERROR(CONCATENATE((INDEX($AL$7:$AL$20,SMALL(IF($AL$7:$AL$20&lt;&gt;"",IF($AI$7:$AI$20&lt;&gt;"",ROW($AI$7:$AI$20)-MIN(ROW($AI$7:$AI$20))+1,""),""),ROW()-ROW(A$22)+1)))," "),"")</f>
        <v/>
      </c>
      <c r="AJ32" t="str">
        <f t="array" ref="AJ32">IFERROR(CONCATENATE(TEXT(INDEX($AI$7:$AI$20,SMALL(IF($AL$7:$AL$20&lt;&gt;"",IF($AI$7:$AI$20&lt;&gt;"",ROW($AI$7:$AI$20)-MIN(ROW($AI$7:$AI$20))+1,""),""),ROW()-ROW(A$22)+1)),"##0")," "),"")</f>
        <v/>
      </c>
      <c r="AK32" t="str">
        <f t="array" ref="AK32">IFERROR(CONCATENATE((INDEX($A$7:$A$20,SMALL(IF($AL$7:$AL$20&lt;&gt;"",IF($AI$7:$AI$20&lt;&gt;"",ROW($AI$7:$AI$20)-MIN(ROW($AI$7:$AI$20))+1,""),""),ROW()-ROW(A$22)+1))),),"")</f>
        <v/>
      </c>
    </row>
    <row r="33" spans="11:37" x14ac:dyDescent="0.3">
      <c r="K33" t="str">
        <f t="array" ref="K33">IFERROR(CONCATENATE(TEXT(INDEX($K$7:$K$20,SMALL(IF($N$7:$N$20&lt;&gt;"",IF($K$7:$K$20&lt;&gt;"",ROW($K$7:$K$20)-MIN(ROW($K$7:$K$20))+1,""),""),ROW()-ROW(A$22)+1)),"##0"),","),"")</f>
        <v/>
      </c>
      <c r="L33" t="str">
        <f t="array" ref="L33">IFERROR(CONCATENATE((INDEX($N$7:$N$20,SMALL(IF($N$7:$N$20&lt;&gt;"",IF($K$7:$K$20&lt;&gt;"",ROW($K$7:$K$20)-MIN(ROW($K$7:$K$20))+1,""),""),ROW()-ROW(A$22)+1))),","),"")</f>
        <v/>
      </c>
      <c r="M33" t="str">
        <f t="array" ref="M33">IFERROR(CONCATENATE((INDEX($A$7:$A$20,SMALL(IF($N$7:$N$20&lt;&gt;"",IF($K$7:$K$20&lt;&gt;"",ROW($K$7:$K$20)-MIN(ROW($K$7:$K$20))+1,""),""),ROW()-ROW(A$22)+1))),),"")</f>
        <v/>
      </c>
      <c r="Q33" t="str">
        <f t="array" ref="Q33">IFERROR(CONCATENATE((INDEX($T$7:$T$20,SMALL(IF($T$7:$T$20&lt;&gt;"",IF($Q$7:$Q$20&lt;&gt;"",ROW($Q$7:$Q$20)-MIN(ROW($Q$7:$Q$20))+1,""),""),ROW()-ROW(A$22)+1)))," "),"")</f>
        <v/>
      </c>
      <c r="R33" t="str">
        <f t="array" ref="R33">IFERROR(CONCATENATE(TEXT(INDEX($Q$7:$Q$20,SMALL(IF($T$7:$T$20&lt;&gt;"",IF($Q$7:$Q$20&lt;&gt;"",ROW($Q$7:$Q$20)-MIN(ROW($Q$7:$Q$20))+1,""),""),ROW()-ROW(A$22)+1)),"##0")," "),"")</f>
        <v/>
      </c>
      <c r="S33" t="str">
        <f t="array" ref="S33">IFERROR(CONCATENATE((INDEX($A$7:$A$20,SMALL(IF($T$7:$T$20&lt;&gt;"",IF($Q$7:$Q$20&lt;&gt;"",ROW($Q$7:$Q$20)-MIN(ROW($Q$7:$Q$20))+1,""),""),ROW()-ROW(A$22)+1))),),"")</f>
        <v/>
      </c>
      <c r="W33" t="str">
        <f t="array" ref="W33">IFERROR(CONCATENATE((INDEX($Z$7:$Z$20,SMALL(IF($Z$7:$Z$20&lt;&gt;"",IF($W$7:$W$20&lt;&gt;"",ROW($W$7:$W$20)-MIN(ROW($W$7:$W$20))+1,""),""),ROW()-ROW(A$22)+1)))," "),"")</f>
        <v/>
      </c>
      <c r="X33" t="str">
        <f t="array" ref="X33">IFERROR(CONCATENATE(TEXT(INDEX($W$7:$W$20,SMALL(IF($Z$7:$Z$20&lt;&gt;"",IF($W$7:$W$20&lt;&gt;"",ROW($W$7:$W$20)-MIN(ROW($W$7:$W$20))+1,""),""),ROW()-ROW(A$22)+1)),"##0")," "),"")</f>
        <v/>
      </c>
      <c r="Y33" t="str">
        <f t="array" ref="Y33">IFERROR(CONCATENATE((INDEX($A$7:$A$20,SMALL(IF($Z$7:$Z$20&lt;&gt;"",IF($W$7:$W$20&lt;&gt;"",ROW($W$7:$W$20)-MIN(ROW($W$7:$W$20))+1,""),""),ROW()-ROW(A$22)+1))),),"")</f>
        <v/>
      </c>
      <c r="AC33" t="str">
        <f t="array" ref="AC33">IFERROR(CONCATENATE((INDEX($AF$7:$AF$20,SMALL(IF($AF$7:$AF$20&lt;&gt;"",IF($AC$7:$AC$20&lt;&gt;"",ROW($AC$7:$AC$20)-MIN(ROW($AC$7:$AC$20))+1,""),""),ROW()-ROW(A$22)+1))),","),"")</f>
        <v/>
      </c>
      <c r="AD33" t="str">
        <f t="array" ref="AD33">IFERROR(CONCATENATE(TEXT(INDEX($AC$7:$AC$20,SMALL(IF($AF$7:$AF$20&lt;&gt;"",IF($AC$7:$AC$20&lt;&gt;"",ROW($AC$7:$AC$20)-MIN(ROW($AC$7:$AC$20))+1,""),""),ROW()-ROW(A$22)+1)),"##0"),","),"")</f>
        <v/>
      </c>
      <c r="AE33" t="str">
        <f t="array" ref="AE33">IFERROR(CONCATENATE((INDEX($A$7:$A$20,SMALL(IF($AF$7:$AF$20&lt;&gt;"",IF($AC$7:$AC$20&lt;&gt;"",ROW($AC$7:$AC$20)-MIN(ROW($AC$7:$AC$20))+1,""),""),ROW()-ROW(A$22)+1))),),"")</f>
        <v/>
      </c>
      <c r="AI33" t="str">
        <f t="array" ref="AI33">IFERROR(CONCATENATE((INDEX($AL$7:$AL$20,SMALL(IF($AL$7:$AL$20&lt;&gt;"",IF($AI$7:$AI$20&lt;&gt;"",ROW($AI$7:$AI$20)-MIN(ROW($AI$7:$AI$20))+1,""),""),ROW()-ROW(A$22)+1)))," "),"")</f>
        <v/>
      </c>
      <c r="AJ33" t="str">
        <f t="array" ref="AJ33">IFERROR(CONCATENATE(TEXT(INDEX($AI$7:$AI$20,SMALL(IF($AL$7:$AL$20&lt;&gt;"",IF($AI$7:$AI$20&lt;&gt;"",ROW($AI$7:$AI$20)-MIN(ROW($AI$7:$AI$20))+1,""),""),ROW()-ROW(A$22)+1)),"##0")," "),"")</f>
        <v/>
      </c>
      <c r="AK33" t="str">
        <f t="array" ref="AK33">IFERROR(CONCATENATE((INDEX($A$7:$A$20,SMALL(IF($AL$7:$AL$20&lt;&gt;"",IF($AI$7:$AI$20&lt;&gt;"",ROW($AI$7:$AI$20)-MIN(ROW($AI$7:$AI$20))+1,""),""),ROW()-ROW(A$22)+1))),),"")</f>
        <v/>
      </c>
    </row>
    <row r="34" spans="11:37" x14ac:dyDescent="0.3">
      <c r="K34" t="str">
        <f t="array" ref="K34">IFERROR(CONCATENATE(TEXT(INDEX($K$7:$K$20,SMALL(IF($N$7:$N$20&lt;&gt;"",IF($K$7:$K$20&lt;&gt;"",ROW($K$7:$K$20)-MIN(ROW($K$7:$K$20))+1,""),""),ROW()-ROW(A$22)+1)),"##0"),","),"")</f>
        <v/>
      </c>
      <c r="L34" t="str">
        <f t="array" ref="L34">IFERROR(CONCATENATE((INDEX($N$7:$N$20,SMALL(IF($N$7:$N$20&lt;&gt;"",IF($K$7:$K$20&lt;&gt;"",ROW($K$7:$K$20)-MIN(ROW($K$7:$K$20))+1,""),""),ROW()-ROW(A$22)+1))),","),"")</f>
        <v/>
      </c>
      <c r="M34" t="str">
        <f t="array" ref="M34">IFERROR(CONCATENATE((INDEX($A$7:$A$20,SMALL(IF($N$7:$N$20&lt;&gt;"",IF($K$7:$K$20&lt;&gt;"",ROW($K$7:$K$20)-MIN(ROW($K$7:$K$20))+1,""),""),ROW()-ROW(A$22)+1))),),"")</f>
        <v/>
      </c>
      <c r="Q34" t="str">
        <f t="array" ref="Q34">IFERROR(CONCATENATE((INDEX($T$7:$T$20,SMALL(IF($T$7:$T$20&lt;&gt;"",IF($Q$7:$Q$20&lt;&gt;"",ROW($Q$7:$Q$20)-MIN(ROW($Q$7:$Q$20))+1,""),""),ROW()-ROW(A$22)+1)))," "),"")</f>
        <v/>
      </c>
      <c r="R34" t="str">
        <f t="array" ref="R34">IFERROR(CONCATENATE(TEXT(INDEX($Q$7:$Q$20,SMALL(IF($T$7:$T$20&lt;&gt;"",IF($Q$7:$Q$20&lt;&gt;"",ROW($Q$7:$Q$20)-MIN(ROW($Q$7:$Q$20))+1,""),""),ROW()-ROW(A$22)+1)),"##0")," "),"")</f>
        <v/>
      </c>
      <c r="S34" t="str">
        <f t="array" ref="S34">IFERROR(CONCATENATE((INDEX($A$7:$A$20,SMALL(IF($T$7:$T$20&lt;&gt;"",IF($Q$7:$Q$20&lt;&gt;"",ROW($Q$7:$Q$20)-MIN(ROW($Q$7:$Q$20))+1,""),""),ROW()-ROW(A$22)+1))),),"")</f>
        <v/>
      </c>
      <c r="W34" t="str">
        <f t="array" ref="W34">IFERROR(CONCATENATE((INDEX($Z$7:$Z$20,SMALL(IF($Z$7:$Z$20&lt;&gt;"",IF($W$7:$W$20&lt;&gt;"",ROW($W$7:$W$20)-MIN(ROW($W$7:$W$20))+1,""),""),ROW()-ROW(A$22)+1)))," "),"")</f>
        <v/>
      </c>
      <c r="X34" t="str">
        <f t="array" ref="X34">IFERROR(CONCATENATE(TEXT(INDEX($W$7:$W$20,SMALL(IF($Z$7:$Z$20&lt;&gt;"",IF($W$7:$W$20&lt;&gt;"",ROW($W$7:$W$20)-MIN(ROW($W$7:$W$20))+1,""),""),ROW()-ROW(A$22)+1)),"##0")," "),"")</f>
        <v/>
      </c>
      <c r="Y34" t="str">
        <f t="array" ref="Y34">IFERROR(CONCATENATE((INDEX($A$7:$A$20,SMALL(IF($Z$7:$Z$20&lt;&gt;"",IF($W$7:$W$20&lt;&gt;"",ROW($W$7:$W$20)-MIN(ROW($W$7:$W$20))+1,""),""),ROW()-ROW(A$22)+1))),),"")</f>
        <v/>
      </c>
      <c r="AC34" t="str">
        <f t="array" ref="AC34">IFERROR(CONCATENATE((INDEX($AF$7:$AF$20,SMALL(IF($AF$7:$AF$20&lt;&gt;"",IF($AC$7:$AC$20&lt;&gt;"",ROW($AC$7:$AC$20)-MIN(ROW($AC$7:$AC$20))+1,""),""),ROW()-ROW(A$22)+1))),","),"")</f>
        <v/>
      </c>
      <c r="AD34" t="str">
        <f t="array" ref="AD34">IFERROR(CONCATENATE(TEXT(INDEX($AC$7:$AC$20,SMALL(IF($AF$7:$AF$20&lt;&gt;"",IF($AC$7:$AC$20&lt;&gt;"",ROW($AC$7:$AC$20)-MIN(ROW($AC$7:$AC$20))+1,""),""),ROW()-ROW(A$22)+1)),"##0"),","),"")</f>
        <v/>
      </c>
      <c r="AE34" t="str">
        <f t="array" ref="AE34">IFERROR(CONCATENATE((INDEX($A$7:$A$20,SMALL(IF($AF$7:$AF$20&lt;&gt;"",IF($AC$7:$AC$20&lt;&gt;"",ROW($AC$7:$AC$20)-MIN(ROW($AC$7:$AC$20))+1,""),""),ROW()-ROW(A$22)+1))),),"")</f>
        <v/>
      </c>
      <c r="AI34" t="str">
        <f t="array" ref="AI34">IFERROR(CONCATENATE((INDEX($AL$7:$AL$20,SMALL(IF($AL$7:$AL$20&lt;&gt;"",IF($AI$7:$AI$20&lt;&gt;"",ROW($AI$7:$AI$20)-MIN(ROW($AI$7:$AI$20))+1,""),""),ROW()-ROW(A$22)+1)))," "),"")</f>
        <v/>
      </c>
      <c r="AJ34" t="str">
        <f t="array" ref="AJ34">IFERROR(CONCATENATE(TEXT(INDEX($AI$7:$AI$20,SMALL(IF($AL$7:$AL$20&lt;&gt;"",IF($AI$7:$AI$20&lt;&gt;"",ROW($AI$7:$AI$20)-MIN(ROW($AI$7:$AI$20))+1,""),""),ROW()-ROW(A$22)+1)),"##0")," "),"")</f>
        <v/>
      </c>
      <c r="AK34" t="str">
        <f t="array" ref="AK34">IFERROR(CONCATENATE((INDEX($A$7:$A$20,SMALL(IF($AL$7:$AL$20&lt;&gt;"",IF($AI$7:$AI$20&lt;&gt;"",ROW($AI$7:$AI$20)-MIN(ROW($AI$7:$AI$20))+1,""),""),ROW()-ROW(A$22)+1))),),"")</f>
        <v/>
      </c>
    </row>
    <row r="35" spans="11:37" x14ac:dyDescent="0.3">
      <c r="K35" t="str">
        <f t="array" ref="K35">IFERROR(CONCATENATE(TEXT(INDEX($K$7:$K$20,SMALL(IF($N$7:$N$20&lt;&gt;"",IF($K$7:$K$20&lt;&gt;"",ROW($K$7:$K$20)-MIN(ROW($K$7:$K$20))+1,""),""),ROW()-ROW(A$22)+1)),"##0"),","),"")</f>
        <v/>
      </c>
      <c r="L35" t="str">
        <f t="array" ref="L35">IFERROR(CONCATENATE((INDEX($N$7:$N$20,SMALL(IF($N$7:$N$20&lt;&gt;"",IF($K$7:$K$20&lt;&gt;"",ROW($K$7:$K$20)-MIN(ROW($K$7:$K$20))+1,""),""),ROW()-ROW(A$22)+1))),","),"")</f>
        <v/>
      </c>
      <c r="M35" t="str">
        <f t="array" ref="M35">IFERROR(CONCATENATE((INDEX($A$7:$A$20,SMALL(IF($N$7:$N$20&lt;&gt;"",IF($K$7:$K$20&lt;&gt;"",ROW($K$7:$K$20)-MIN(ROW($K$7:$K$20))+1,""),""),ROW()-ROW(A$22)+1))),),"")</f>
        <v/>
      </c>
      <c r="Q35" t="str">
        <f t="array" ref="Q35">IFERROR(CONCATENATE((INDEX($T$7:$T$20,SMALL(IF($T$7:$T$20&lt;&gt;"",IF($Q$7:$Q$20&lt;&gt;"",ROW($Q$7:$Q$20)-MIN(ROW($Q$7:$Q$20))+1,""),""),ROW()-ROW(A$22)+1)))," "),"")</f>
        <v/>
      </c>
      <c r="R35" t="str">
        <f t="array" ref="R35">IFERROR(CONCATENATE(TEXT(INDEX($Q$7:$Q$20,SMALL(IF($T$7:$T$20&lt;&gt;"",IF($Q$7:$Q$20&lt;&gt;"",ROW($Q$7:$Q$20)-MIN(ROW($Q$7:$Q$20))+1,""),""),ROW()-ROW(A$22)+1)),"##0")," "),"")</f>
        <v/>
      </c>
      <c r="S35" t="str">
        <f t="array" ref="S35">IFERROR(CONCATENATE((INDEX($A$7:$A$20,SMALL(IF($T$7:$T$20&lt;&gt;"",IF($Q$7:$Q$20&lt;&gt;"",ROW($Q$7:$Q$20)-MIN(ROW($Q$7:$Q$20))+1,""),""),ROW()-ROW(A$22)+1))),),"")</f>
        <v/>
      </c>
      <c r="W35" t="str">
        <f t="array" ref="W35">IFERROR(CONCATENATE((INDEX($Z$7:$Z$20,SMALL(IF($Z$7:$Z$20&lt;&gt;"",IF($W$7:$W$20&lt;&gt;"",ROW($W$7:$W$20)-MIN(ROW($W$7:$W$20))+1,""),""),ROW()-ROW(A$22)+1)))," "),"")</f>
        <v/>
      </c>
      <c r="X35" t="str">
        <f t="array" ref="X35">IFERROR(CONCATENATE(TEXT(INDEX($W$7:$W$20,SMALL(IF($Z$7:$Z$20&lt;&gt;"",IF($W$7:$W$20&lt;&gt;"",ROW($W$7:$W$20)-MIN(ROW($W$7:$W$20))+1,""),""),ROW()-ROW(A$22)+1)),"##0")," "),"")</f>
        <v/>
      </c>
      <c r="Y35" t="str">
        <f t="array" ref="Y35">IFERROR(CONCATENATE((INDEX($A$7:$A$20,SMALL(IF($Z$7:$Z$20&lt;&gt;"",IF($W$7:$W$20&lt;&gt;"",ROW($W$7:$W$20)-MIN(ROW($W$7:$W$20))+1,""),""),ROW()-ROW(A$22)+1))),),"")</f>
        <v/>
      </c>
      <c r="AC35" t="str">
        <f t="array" ref="AC35">IFERROR(CONCATENATE((INDEX($AF$7:$AF$20,SMALL(IF($AF$7:$AF$20&lt;&gt;"",IF($AC$7:$AC$20&lt;&gt;"",ROW($AC$7:$AC$20)-MIN(ROW($AC$7:$AC$20))+1,""),""),ROW()-ROW(A$22)+1))),","),"")</f>
        <v/>
      </c>
      <c r="AD35" t="str">
        <f t="array" ref="AD35">IFERROR(CONCATENATE(TEXT(INDEX($AC$7:$AC$20,SMALL(IF($AF$7:$AF$20&lt;&gt;"",IF($AC$7:$AC$20&lt;&gt;"",ROW($AC$7:$AC$20)-MIN(ROW($AC$7:$AC$20))+1,""),""),ROW()-ROW(A$22)+1)),"##0"),","),"")</f>
        <v/>
      </c>
      <c r="AE35" t="str">
        <f t="array" ref="AE35">IFERROR(CONCATENATE((INDEX($A$7:$A$20,SMALL(IF($AF$7:$AF$20&lt;&gt;"",IF($AC$7:$AC$20&lt;&gt;"",ROW($AC$7:$AC$20)-MIN(ROW($AC$7:$AC$20))+1,""),""),ROW()-ROW(A$22)+1))),),"")</f>
        <v/>
      </c>
      <c r="AI35" t="str">
        <f t="array" ref="AI35">IFERROR(CONCATENATE((INDEX($AL$7:$AL$20,SMALL(IF($AL$7:$AL$20&lt;&gt;"",IF($AI$7:$AI$20&lt;&gt;"",ROW($AI$7:$AI$20)-MIN(ROW($AI$7:$AI$20))+1,""),""),ROW()-ROW(A$22)+1)))," "),"")</f>
        <v/>
      </c>
      <c r="AJ35" t="str">
        <f t="array" ref="AJ35">IFERROR(CONCATENATE(TEXT(INDEX($AI$7:$AI$20,SMALL(IF($AL$7:$AL$20&lt;&gt;"",IF($AI$7:$AI$20&lt;&gt;"",ROW($AI$7:$AI$20)-MIN(ROW($AI$7:$AI$20))+1,""),""),ROW()-ROW(A$22)+1)),"##0")," "),"")</f>
        <v/>
      </c>
      <c r="AK35" t="str">
        <f t="array" ref="AK35">IFERROR(CONCATENATE((INDEX($A$7:$A$20,SMALL(IF($AL$7:$AL$20&lt;&gt;"",IF($AI$7:$AI$20&lt;&gt;"",ROW($AI$7:$AI$20)-MIN(ROW($AI$7:$AI$20))+1,""),""),ROW()-ROW(A$22)+1))),),"")</f>
        <v/>
      </c>
    </row>
  </sheetData>
  <mergeCells count="6">
    <mergeCell ref="AH5:AM5"/>
    <mergeCell ref="A5:I5"/>
    <mergeCell ref="J5:O5"/>
    <mergeCell ref="P5:U5"/>
    <mergeCell ref="V5:AA5"/>
    <mergeCell ref="AB5:AG5"/>
  </mergeCells>
  <conditionalFormatting sqref="AD10">
    <cfRule type="cellIs" dxfId="79" priority="65" operator="lessThanOrEqual">
      <formula>H10</formula>
    </cfRule>
  </conditionalFormatting>
  <conditionalFormatting sqref="AD11">
    <cfRule type="cellIs" dxfId="78" priority="67" operator="lessThanOrEqual">
      <formula>H11</formula>
    </cfRule>
  </conditionalFormatting>
  <conditionalFormatting sqref="AD14">
    <cfRule type="cellIs" dxfId="77" priority="69" operator="lessThanOrEqual">
      <formula>H14</formula>
    </cfRule>
  </conditionalFormatting>
  <conditionalFormatting sqref="AD17">
    <cfRule type="cellIs" dxfId="76" priority="71" operator="lessThanOrEqual">
      <formula>H17</formula>
    </cfRule>
  </conditionalFormatting>
  <conditionalFormatting sqref="AD20">
    <cfRule type="cellIs" dxfId="75" priority="73" operator="lessThanOrEqual">
      <formula>H20</formula>
    </cfRule>
  </conditionalFormatting>
  <conditionalFormatting sqref="AD7">
    <cfRule type="cellIs" dxfId="74" priority="59" operator="lessThanOrEqual">
      <formula>H7</formula>
    </cfRule>
  </conditionalFormatting>
  <conditionalFormatting sqref="AD8">
    <cfRule type="cellIs" dxfId="73" priority="61" operator="lessThanOrEqual">
      <formula>H8</formula>
    </cfRule>
  </conditionalFormatting>
  <conditionalFormatting sqref="AD9">
    <cfRule type="cellIs" dxfId="72" priority="63" operator="lessThanOrEqual">
      <formula>H9</formula>
    </cfRule>
  </conditionalFormatting>
  <conditionalFormatting sqref="AE10">
    <cfRule type="cellIs" dxfId="71" priority="66" operator="lessThanOrEqual">
      <formula>I10</formula>
    </cfRule>
  </conditionalFormatting>
  <conditionalFormatting sqref="AE11">
    <cfRule type="cellIs" dxfId="70" priority="68" operator="lessThanOrEqual">
      <formula>I11</formula>
    </cfRule>
  </conditionalFormatting>
  <conditionalFormatting sqref="AE14">
    <cfRule type="cellIs" dxfId="69" priority="70" operator="lessThanOrEqual">
      <formula>I14</formula>
    </cfRule>
  </conditionalFormatting>
  <conditionalFormatting sqref="AE17">
    <cfRule type="cellIs" dxfId="68" priority="72" operator="lessThanOrEqual">
      <formula>I17</formula>
    </cfRule>
  </conditionalFormatting>
  <conditionalFormatting sqref="AE20">
    <cfRule type="cellIs" dxfId="67" priority="74" operator="lessThanOrEqual">
      <formula>I20</formula>
    </cfRule>
  </conditionalFormatting>
  <conditionalFormatting sqref="AE7">
    <cfRule type="cellIs" dxfId="66" priority="60" operator="lessThanOrEqual">
      <formula>I7</formula>
    </cfRule>
  </conditionalFormatting>
  <conditionalFormatting sqref="AE8">
    <cfRule type="cellIs" dxfId="65" priority="62" operator="lessThanOrEqual">
      <formula>I8</formula>
    </cfRule>
  </conditionalFormatting>
  <conditionalFormatting sqref="AE9">
    <cfRule type="cellIs" dxfId="64" priority="64" operator="lessThanOrEqual">
      <formula>I9</formula>
    </cfRule>
  </conditionalFormatting>
  <conditionalFormatting sqref="AJ17">
    <cfRule type="cellIs" dxfId="63" priority="79" operator="lessThanOrEqual">
      <formula>H17</formula>
    </cfRule>
  </conditionalFormatting>
  <conditionalFormatting sqref="AJ8">
    <cfRule type="cellIs" dxfId="62" priority="75" operator="lessThanOrEqual">
      <formula>H8</formula>
    </cfRule>
  </conditionalFormatting>
  <conditionalFormatting sqref="AJ9">
    <cfRule type="cellIs" dxfId="61" priority="77" operator="lessThanOrEqual">
      <formula>H9</formula>
    </cfRule>
  </conditionalFormatting>
  <conditionalFormatting sqref="AK17">
    <cfRule type="cellIs" dxfId="60" priority="80" operator="lessThanOrEqual">
      <formula>I17</formula>
    </cfRule>
  </conditionalFormatting>
  <conditionalFormatting sqref="AK8">
    <cfRule type="cellIs" dxfId="59" priority="76" operator="lessThanOrEqual">
      <formula>I8</formula>
    </cfRule>
  </conditionalFormatting>
  <conditionalFormatting sqref="AK9">
    <cfRule type="cellIs" dxfId="58" priority="78" operator="lessThanOrEqual">
      <formula>I9</formula>
    </cfRule>
  </conditionalFormatting>
  <conditionalFormatting sqref="L10">
    <cfRule type="cellIs" dxfId="57" priority="5" operator="lessThanOrEqual">
      <formula>H10</formula>
    </cfRule>
  </conditionalFormatting>
  <conditionalFormatting sqref="L11">
    <cfRule type="cellIs" dxfId="56" priority="7" operator="lessThanOrEqual">
      <formula>H11</formula>
    </cfRule>
  </conditionalFormatting>
  <conditionalFormatting sqref="L13">
    <cfRule type="cellIs" dxfId="55" priority="9" operator="lessThanOrEqual">
      <formula>H13</formula>
    </cfRule>
  </conditionalFormatting>
  <conditionalFormatting sqref="L14">
    <cfRule type="cellIs" dxfId="54" priority="11" operator="lessThanOrEqual">
      <formula>H14</formula>
    </cfRule>
  </conditionalFormatting>
  <conditionalFormatting sqref="L15">
    <cfRule type="cellIs" dxfId="53" priority="13" operator="lessThanOrEqual">
      <formula>H15</formula>
    </cfRule>
  </conditionalFormatting>
  <conditionalFormatting sqref="L16">
    <cfRule type="cellIs" dxfId="52" priority="15" operator="lessThanOrEqual">
      <formula>H16</formula>
    </cfRule>
  </conditionalFormatting>
  <conditionalFormatting sqref="L17">
    <cfRule type="cellIs" dxfId="51" priority="17" operator="lessThanOrEqual">
      <formula>H17</formula>
    </cfRule>
  </conditionalFormatting>
  <conditionalFormatting sqref="L18">
    <cfRule type="cellIs" dxfId="50" priority="19" operator="lessThanOrEqual">
      <formula>H18</formula>
    </cfRule>
  </conditionalFormatting>
  <conditionalFormatting sqref="L19">
    <cfRule type="cellIs" dxfId="49" priority="21" operator="lessThanOrEqual">
      <formula>H19</formula>
    </cfRule>
  </conditionalFormatting>
  <conditionalFormatting sqref="L20">
    <cfRule type="cellIs" dxfId="48" priority="23" operator="lessThanOrEqual">
      <formula>H20</formula>
    </cfRule>
  </conditionalFormatting>
  <conditionalFormatting sqref="L7:L8">
    <cfRule type="cellIs" dxfId="47" priority="1" operator="lessThanOrEqual">
      <formula>H7</formula>
    </cfRule>
  </conditionalFormatting>
  <conditionalFormatting sqref="L9">
    <cfRule type="cellIs" dxfId="46" priority="3" operator="lessThanOrEqual">
      <formula>H9</formula>
    </cfRule>
  </conditionalFormatting>
  <conditionalFormatting sqref="M10">
    <cfRule type="cellIs" dxfId="45" priority="6" operator="lessThanOrEqual">
      <formula>I10</formula>
    </cfRule>
  </conditionalFormatting>
  <conditionalFormatting sqref="M11:M12">
    <cfRule type="cellIs" dxfId="44" priority="8" operator="lessThanOrEqual">
      <formula>I11</formula>
    </cfRule>
  </conditionalFormatting>
  <conditionalFormatting sqref="M13">
    <cfRule type="cellIs" dxfId="43" priority="10" operator="lessThanOrEqual">
      <formula>I13</formula>
    </cfRule>
  </conditionalFormatting>
  <conditionalFormatting sqref="M14">
    <cfRule type="cellIs" dxfId="42" priority="12" operator="lessThanOrEqual">
      <formula>I14</formula>
    </cfRule>
  </conditionalFormatting>
  <conditionalFormatting sqref="M15">
    <cfRule type="cellIs" dxfId="41" priority="14" operator="lessThanOrEqual">
      <formula>I15</formula>
    </cfRule>
  </conditionalFormatting>
  <conditionalFormatting sqref="M16">
    <cfRule type="cellIs" dxfId="40" priority="16" operator="lessThanOrEqual">
      <formula>I16</formula>
    </cfRule>
  </conditionalFormatting>
  <conditionalFormatting sqref="M17">
    <cfRule type="cellIs" dxfId="39" priority="18" operator="lessThanOrEqual">
      <formula>I17</formula>
    </cfRule>
  </conditionalFormatting>
  <conditionalFormatting sqref="M18">
    <cfRule type="cellIs" dxfId="38" priority="20" operator="lessThanOrEqual">
      <formula>I18</formula>
    </cfRule>
  </conditionalFormatting>
  <conditionalFormatting sqref="M19">
    <cfRule type="cellIs" dxfId="37" priority="22" operator="lessThanOrEqual">
      <formula>I19</formula>
    </cfRule>
  </conditionalFormatting>
  <conditionalFormatting sqref="M20">
    <cfRule type="cellIs" dxfId="36" priority="24" operator="lessThanOrEqual">
      <formula>I20</formula>
    </cfRule>
  </conditionalFormatting>
  <conditionalFormatting sqref="M7:M8">
    <cfRule type="cellIs" dxfId="35" priority="2" operator="lessThanOrEqual">
      <formula>I7</formula>
    </cfRule>
  </conditionalFormatting>
  <conditionalFormatting sqref="M9">
    <cfRule type="cellIs" dxfId="34" priority="4" operator="lessThanOrEqual">
      <formula>I9</formula>
    </cfRule>
  </conditionalFormatting>
  <conditionalFormatting sqref="R10">
    <cfRule type="cellIs" dxfId="33" priority="29" operator="lessThanOrEqual">
      <formula>H10</formula>
    </cfRule>
  </conditionalFormatting>
  <conditionalFormatting sqref="R11">
    <cfRule type="cellIs" dxfId="32" priority="31" operator="lessThanOrEqual">
      <formula>H11</formula>
    </cfRule>
  </conditionalFormatting>
  <conditionalFormatting sqref="R12">
    <cfRule type="cellIs" dxfId="31" priority="33" operator="lessThanOrEqual">
      <formula>H12</formula>
    </cfRule>
  </conditionalFormatting>
  <conditionalFormatting sqref="R17">
    <cfRule type="cellIs" dxfId="30" priority="35" operator="lessThanOrEqual">
      <formula>H17</formula>
    </cfRule>
  </conditionalFormatting>
  <conditionalFormatting sqref="R18">
    <cfRule type="cellIs" dxfId="29" priority="37" operator="lessThanOrEqual">
      <formula>H18</formula>
    </cfRule>
  </conditionalFormatting>
  <conditionalFormatting sqref="R20">
    <cfRule type="cellIs" dxfId="28" priority="39" operator="lessThanOrEqual">
      <formula>H20</formula>
    </cfRule>
  </conditionalFormatting>
  <conditionalFormatting sqref="R7">
    <cfRule type="cellIs" dxfId="27" priority="25" operator="lessThanOrEqual">
      <formula>H7</formula>
    </cfRule>
  </conditionalFormatting>
  <conditionalFormatting sqref="R8">
    <cfRule type="cellIs" dxfId="26" priority="27" operator="lessThanOrEqual">
      <formula>H8</formula>
    </cfRule>
  </conditionalFormatting>
  <conditionalFormatting sqref="S10">
    <cfRule type="cellIs" dxfId="25" priority="30" operator="lessThanOrEqual">
      <formula>I10</formula>
    </cfRule>
  </conditionalFormatting>
  <conditionalFormatting sqref="S11">
    <cfRule type="cellIs" dxfId="24" priority="32" operator="lessThanOrEqual">
      <formula>I11</formula>
    </cfRule>
  </conditionalFormatting>
  <conditionalFormatting sqref="S12">
    <cfRule type="cellIs" dxfId="23" priority="34" operator="lessThanOrEqual">
      <formula>I12</formula>
    </cfRule>
  </conditionalFormatting>
  <conditionalFormatting sqref="S17">
    <cfRule type="cellIs" dxfId="22" priority="36" operator="lessThanOrEqual">
      <formula>I17</formula>
    </cfRule>
  </conditionalFormatting>
  <conditionalFormatting sqref="S18">
    <cfRule type="cellIs" dxfId="21" priority="38" operator="lessThanOrEqual">
      <formula>I18</formula>
    </cfRule>
  </conditionalFormatting>
  <conditionalFormatting sqref="S20">
    <cfRule type="cellIs" dxfId="20" priority="40" operator="lessThanOrEqual">
      <formula>I20</formula>
    </cfRule>
  </conditionalFormatting>
  <conditionalFormatting sqref="S7">
    <cfRule type="cellIs" dxfId="19" priority="26" operator="lessThanOrEqual">
      <formula>I7</formula>
    </cfRule>
  </conditionalFormatting>
  <conditionalFormatting sqref="S8">
    <cfRule type="cellIs" dxfId="18" priority="28" operator="lessThanOrEqual">
      <formula>I8</formula>
    </cfRule>
  </conditionalFormatting>
  <conditionalFormatting sqref="X10">
    <cfRule type="cellIs" dxfId="17" priority="47" operator="lessThanOrEqual">
      <formula>H10</formula>
    </cfRule>
  </conditionalFormatting>
  <conditionalFormatting sqref="X11">
    <cfRule type="cellIs" dxfId="16" priority="49" operator="lessThanOrEqual">
      <formula>H11</formula>
    </cfRule>
  </conditionalFormatting>
  <conditionalFormatting sqref="X12">
    <cfRule type="cellIs" dxfId="15" priority="51" operator="lessThanOrEqual">
      <formula>H12</formula>
    </cfRule>
  </conditionalFormatting>
  <conditionalFormatting sqref="X13">
    <cfRule type="cellIs" dxfId="14" priority="53" operator="lessThanOrEqual">
      <formula>H13</formula>
    </cfRule>
  </conditionalFormatting>
  <conditionalFormatting sqref="X17">
    <cfRule type="cellIs" dxfId="13" priority="55" operator="lessThanOrEqual">
      <formula>H17</formula>
    </cfRule>
  </conditionalFormatting>
  <conditionalFormatting sqref="X20">
    <cfRule type="cellIs" dxfId="12" priority="57" operator="lessThanOrEqual">
      <formula>H20</formula>
    </cfRule>
  </conditionalFormatting>
  <conditionalFormatting sqref="X7">
    <cfRule type="cellIs" dxfId="11" priority="41" operator="lessThanOrEqual">
      <formula>H7</formula>
    </cfRule>
  </conditionalFormatting>
  <conditionalFormatting sqref="X8">
    <cfRule type="cellIs" dxfId="10" priority="43" operator="lessThanOrEqual">
      <formula>H8</formula>
    </cfRule>
  </conditionalFormatting>
  <conditionalFormatting sqref="X9">
    <cfRule type="cellIs" dxfId="9" priority="45" operator="lessThanOrEqual">
      <formula>H9</formula>
    </cfRule>
  </conditionalFormatting>
  <conditionalFormatting sqref="Y10">
    <cfRule type="cellIs" dxfId="8" priority="48" operator="lessThanOrEqual">
      <formula>I10</formula>
    </cfRule>
  </conditionalFormatting>
  <conditionalFormatting sqref="Y11">
    <cfRule type="cellIs" dxfId="7" priority="50" operator="lessThanOrEqual">
      <formula>I11</formula>
    </cfRule>
  </conditionalFormatting>
  <conditionalFormatting sqref="Y12">
    <cfRule type="cellIs" dxfId="6" priority="52" operator="lessThanOrEqual">
      <formula>I12</formula>
    </cfRule>
  </conditionalFormatting>
  <conditionalFormatting sqref="Y13">
    <cfRule type="cellIs" dxfId="5" priority="54" operator="lessThanOrEqual">
      <formula>I13</formula>
    </cfRule>
  </conditionalFormatting>
  <conditionalFormatting sqref="Y17">
    <cfRule type="cellIs" dxfId="4" priority="56" operator="lessThanOrEqual">
      <formula>I17</formula>
    </cfRule>
  </conditionalFormatting>
  <conditionalFormatting sqref="Y20">
    <cfRule type="cellIs" dxfId="3" priority="58" operator="lessThanOrEqual">
      <formula>I20</formula>
    </cfRule>
  </conditionalFormatting>
  <conditionalFormatting sqref="Y7">
    <cfRule type="cellIs" dxfId="2" priority="42" operator="lessThanOrEqual">
      <formula>I7</formula>
    </cfRule>
  </conditionalFormatting>
  <conditionalFormatting sqref="Y8">
    <cfRule type="cellIs" dxfId="1" priority="44" operator="lessThanOrEqual">
      <formula>I8</formula>
    </cfRule>
  </conditionalFormatting>
  <conditionalFormatting sqref="Y9">
    <cfRule type="cellIs" dxfId="0" priority="46" operator="lessThanOrEqual">
      <formula>I9</formula>
    </cfRule>
  </conditionalFormatting>
  <hyperlinks>
    <hyperlink ref="U7" r:id="rId1"/>
    <hyperlink ref="AA7" r:id="rId2"/>
    <hyperlink ref="AG7" r:id="rId3"/>
    <hyperlink ref="O8" r:id="rId4"/>
    <hyperlink ref="U8" r:id="rId5"/>
    <hyperlink ref="AA8" r:id="rId6"/>
    <hyperlink ref="AG8" r:id="rId7"/>
    <hyperlink ref="AM8" r:id="rId8"/>
    <hyperlink ref="O9" r:id="rId9"/>
    <hyperlink ref="U9" r:id="rId10"/>
    <hyperlink ref="AA9" r:id="rId11"/>
    <hyperlink ref="AG9" r:id="rId12"/>
    <hyperlink ref="AM9" r:id="rId13"/>
    <hyperlink ref="O10" r:id="rId14"/>
    <hyperlink ref="U10" r:id="rId15"/>
    <hyperlink ref="AA10" r:id="rId16"/>
    <hyperlink ref="AG10" r:id="rId17"/>
    <hyperlink ref="O11" r:id="rId18"/>
    <hyperlink ref="U11" r:id="rId19"/>
    <hyperlink ref="AA11" r:id="rId20"/>
    <hyperlink ref="AG11" r:id="rId21"/>
    <hyperlink ref="U12" r:id="rId22"/>
    <hyperlink ref="AA12" r:id="rId23"/>
    <hyperlink ref="AG12" r:id="rId24"/>
    <hyperlink ref="O13" r:id="rId25"/>
    <hyperlink ref="AA13" r:id="rId26"/>
    <hyperlink ref="O14" r:id="rId27"/>
    <hyperlink ref="AG14" r:id="rId28"/>
    <hyperlink ref="O15" r:id="rId29"/>
    <hyperlink ref="O16" r:id="rId30"/>
    <hyperlink ref="O17" r:id="rId31"/>
    <hyperlink ref="U17" r:id="rId32"/>
    <hyperlink ref="AA17" r:id="rId33"/>
    <hyperlink ref="AG17" r:id="rId34"/>
    <hyperlink ref="AM17" r:id="rId35"/>
    <hyperlink ref="O18" r:id="rId36"/>
    <hyperlink ref="U18" r:id="rId37"/>
    <hyperlink ref="O19" r:id="rId38"/>
    <hyperlink ref="O20" r:id="rId39"/>
    <hyperlink ref="U20" r:id="rId40"/>
    <hyperlink ref="AA20" r:id="rId41"/>
    <hyperlink ref="AG20" r:id="rId42"/>
    <hyperlink ref="AM20" r:id="rId43"/>
  </hyperlinks>
  <pageMargins left="0.7" right="0.7" top="0.75" bottom="0.75" header="0.3" footer="0.3"/>
  <legacyDrawing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GTC_03_HTR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Chip Cotten</cp:lastModifiedBy>
  <dcterms:created xsi:type="dcterms:W3CDTF">2017-06-22T18:59:52Z</dcterms:created>
  <dcterms:modified xsi:type="dcterms:W3CDTF">2017-06-22T19:03:32Z</dcterms:modified>
</cp:coreProperties>
</file>