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B5F8ED6-7E07-4A93-88A1-F64C98CF727E}" xr6:coauthVersionLast="47" xr6:coauthVersionMax="47" xr10:uidLastSave="{00000000-0000-0000-0000-000000000000}"/>
  <bookViews>
    <workbookView xWindow="-120" yWindow="-120" windowWidth="29040" windowHeight="17640" xr2:uid="{69DCC580-1789-40C4-AC79-3FBA51970DEC}"/>
  </bookViews>
  <sheets>
    <sheet name="Industry" sheetId="1" r:id="rId1"/>
    <sheet name="Occup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7" i="1" s="1"/>
  <c r="D68" i="1"/>
  <c r="E68" i="1"/>
  <c r="F68" i="1"/>
  <c r="G68" i="1"/>
  <c r="G67" i="1" s="1"/>
  <c r="H68" i="1"/>
  <c r="I68" i="1"/>
  <c r="J68" i="1"/>
  <c r="K68" i="1"/>
  <c r="K67" i="1" s="1"/>
  <c r="L68" i="1"/>
  <c r="M68" i="1"/>
  <c r="N68" i="1"/>
  <c r="O68" i="1"/>
  <c r="O67" i="1" s="1"/>
  <c r="P68" i="1"/>
  <c r="Q68" i="1"/>
  <c r="R68" i="1"/>
  <c r="S68" i="1"/>
  <c r="S67" i="1" s="1"/>
  <c r="T68" i="1"/>
  <c r="U68" i="1"/>
  <c r="B68" i="1"/>
  <c r="U67" i="1"/>
  <c r="D67" i="1"/>
  <c r="E67" i="1"/>
  <c r="F67" i="1"/>
  <c r="H67" i="1"/>
  <c r="I67" i="1"/>
  <c r="J67" i="1"/>
  <c r="L67" i="1"/>
  <c r="M67" i="1"/>
  <c r="N67" i="1"/>
  <c r="P67" i="1"/>
  <c r="Q67" i="1"/>
  <c r="R67" i="1"/>
  <c r="T67" i="1"/>
  <c r="B67" i="1"/>
  <c r="B25" i="1"/>
  <c r="E29" i="1"/>
  <c r="B58" i="1"/>
  <c r="B13" i="1" s="1"/>
  <c r="C58" i="1"/>
  <c r="C21" i="1" s="1"/>
  <c r="D58" i="1"/>
  <c r="D17" i="1" s="1"/>
  <c r="E58" i="1"/>
  <c r="F58" i="1"/>
  <c r="E31" i="1" s="1"/>
  <c r="G58" i="1"/>
  <c r="F21" i="1" s="1"/>
  <c r="H58" i="1"/>
  <c r="G13" i="1" s="1"/>
  <c r="I58" i="1"/>
  <c r="I13" i="1" s="1"/>
  <c r="J58" i="1"/>
  <c r="J31" i="1" s="1"/>
  <c r="K58" i="1"/>
  <c r="K21" i="1" s="1"/>
  <c r="L58" i="1"/>
  <c r="L21" i="1" s="1"/>
  <c r="M58" i="1"/>
  <c r="M31" i="1" s="1"/>
  <c r="N58" i="1"/>
  <c r="N17" i="1" s="1"/>
  <c r="O58" i="1"/>
  <c r="O9" i="1" s="1"/>
  <c r="P58" i="1"/>
  <c r="P17" i="1" s="1"/>
  <c r="Q58" i="1"/>
  <c r="R58" i="1"/>
  <c r="R31" i="1" s="1"/>
  <c r="S58" i="1"/>
  <c r="S9" i="1" s="1"/>
  <c r="T58" i="1"/>
  <c r="T21" i="1" s="1"/>
  <c r="U58" i="1"/>
  <c r="U25" i="1" s="1"/>
  <c r="C59" i="1"/>
  <c r="C22" i="1" s="1"/>
  <c r="D59" i="1"/>
  <c r="E59" i="1"/>
  <c r="F59" i="1"/>
  <c r="G59" i="1"/>
  <c r="F22" i="1" s="1"/>
  <c r="H59" i="1"/>
  <c r="G14" i="1" s="1"/>
  <c r="I59" i="1"/>
  <c r="I14" i="1" s="1"/>
  <c r="J59" i="1"/>
  <c r="J32" i="1" s="1"/>
  <c r="K59" i="1"/>
  <c r="K22" i="1" s="1"/>
  <c r="L59" i="1"/>
  <c r="L22" i="1" s="1"/>
  <c r="M59" i="1"/>
  <c r="M26" i="1" s="1"/>
  <c r="N59" i="1"/>
  <c r="O59" i="1"/>
  <c r="O10" i="1" s="1"/>
  <c r="P59" i="1"/>
  <c r="P14" i="1" s="1"/>
  <c r="Q59" i="1"/>
  <c r="R59" i="1"/>
  <c r="R18" i="1" s="1"/>
  <c r="S59" i="1"/>
  <c r="S26" i="1" s="1"/>
  <c r="T59" i="1"/>
  <c r="T10" i="1" s="1"/>
  <c r="C60" i="1"/>
  <c r="C11" i="1" s="1"/>
  <c r="D60" i="1"/>
  <c r="E60" i="1"/>
  <c r="F60" i="1"/>
  <c r="G60" i="1"/>
  <c r="F23" i="1" s="1"/>
  <c r="H60" i="1"/>
  <c r="G15" i="1" s="1"/>
  <c r="I60" i="1"/>
  <c r="I27" i="1" s="1"/>
  <c r="J60" i="1"/>
  <c r="J33" i="1" s="1"/>
  <c r="K60" i="1"/>
  <c r="K15" i="1" s="1"/>
  <c r="L60" i="1"/>
  <c r="L23" i="1" s="1"/>
  <c r="M60" i="1"/>
  <c r="M27" i="1" s="1"/>
  <c r="N60" i="1"/>
  <c r="O60" i="1"/>
  <c r="P60" i="1"/>
  <c r="P27" i="1" s="1"/>
  <c r="Q60" i="1"/>
  <c r="Q23" i="1" s="1"/>
  <c r="R60" i="1"/>
  <c r="R19" i="1" s="1"/>
  <c r="S60" i="1"/>
  <c r="S19" i="1" s="1"/>
  <c r="T60" i="1"/>
  <c r="U60" i="1"/>
  <c r="U11" i="1" s="1"/>
  <c r="U61" i="1"/>
  <c r="U28" i="1" s="1"/>
  <c r="C61" i="1"/>
  <c r="C12" i="1" s="1"/>
  <c r="D61" i="1"/>
  <c r="E61" i="1"/>
  <c r="F61" i="1"/>
  <c r="E34" i="1" s="1"/>
  <c r="E38" i="1" s="1"/>
  <c r="G61" i="1"/>
  <c r="F24" i="1" s="1"/>
  <c r="H61" i="1"/>
  <c r="H28" i="1" s="1"/>
  <c r="I61" i="1"/>
  <c r="I28" i="1" s="1"/>
  <c r="J61" i="1"/>
  <c r="J34" i="1" s="1"/>
  <c r="K61" i="1"/>
  <c r="K28" i="1" s="1"/>
  <c r="L61" i="1"/>
  <c r="M61" i="1"/>
  <c r="M28" i="1" s="1"/>
  <c r="N61" i="1"/>
  <c r="N28" i="1" s="1"/>
  <c r="O61" i="1"/>
  <c r="P61" i="1"/>
  <c r="Q61" i="1"/>
  <c r="Q28" i="1" s="1"/>
  <c r="R61" i="1"/>
  <c r="R12" i="1" s="1"/>
  <c r="S61" i="1"/>
  <c r="T61" i="1"/>
  <c r="B61" i="1"/>
  <c r="B60" i="1"/>
  <c r="B27" i="1" s="1"/>
  <c r="B59" i="1"/>
  <c r="U59" i="1"/>
  <c r="U18" i="1" s="1"/>
  <c r="N7" i="1"/>
  <c r="O7" i="1"/>
  <c r="P7" i="1"/>
  <c r="Q7" i="1"/>
  <c r="R7" i="1"/>
  <c r="S7" i="1"/>
  <c r="T7" i="1"/>
  <c r="U7" i="1"/>
  <c r="C7" i="1"/>
  <c r="D7" i="1"/>
  <c r="E7" i="1"/>
  <c r="F7" i="1"/>
  <c r="G7" i="1"/>
  <c r="H7" i="1"/>
  <c r="I7" i="1"/>
  <c r="J7" i="1"/>
  <c r="K7" i="1"/>
  <c r="L7" i="1"/>
  <c r="M7" i="1"/>
  <c r="B7" i="1"/>
  <c r="Q29" i="1"/>
  <c r="R29" i="1"/>
  <c r="S29" i="1"/>
  <c r="T29" i="1"/>
  <c r="U29" i="1"/>
  <c r="L29" i="1"/>
  <c r="M29" i="1"/>
  <c r="N29" i="1"/>
  <c r="O29" i="1"/>
  <c r="P29" i="1"/>
  <c r="G29" i="1"/>
  <c r="H29" i="1"/>
  <c r="I29" i="1"/>
  <c r="J29" i="1"/>
  <c r="K29" i="1"/>
  <c r="C29" i="1"/>
  <c r="D29" i="1"/>
  <c r="F29" i="1"/>
  <c r="B29" i="1"/>
  <c r="C32" i="1" l="1"/>
  <c r="C13" i="1"/>
  <c r="M11" i="1"/>
  <c r="B21" i="1"/>
  <c r="J11" i="1"/>
  <c r="D31" i="1"/>
  <c r="D13" i="1"/>
  <c r="C23" i="1"/>
  <c r="C14" i="1"/>
  <c r="B17" i="1"/>
  <c r="H31" i="1"/>
  <c r="H35" i="1" s="1"/>
  <c r="D9" i="1"/>
  <c r="E13" i="1"/>
  <c r="D21" i="1"/>
  <c r="D25" i="1"/>
  <c r="C18" i="1"/>
  <c r="C26" i="1"/>
  <c r="B9" i="1"/>
  <c r="H9" i="1"/>
  <c r="Q19" i="1"/>
  <c r="C31" i="1"/>
  <c r="B31" i="1"/>
  <c r="H13" i="1"/>
  <c r="B33" i="1"/>
  <c r="B23" i="1"/>
  <c r="B19" i="1"/>
  <c r="B11" i="1"/>
  <c r="B15" i="1"/>
  <c r="H32" i="1"/>
  <c r="H36" i="1" s="1"/>
  <c r="H23" i="1"/>
  <c r="H14" i="1"/>
  <c r="O26" i="1"/>
  <c r="I33" i="1"/>
  <c r="I37" i="1" s="1"/>
  <c r="D34" i="1"/>
  <c r="D38" i="1" s="1"/>
  <c r="D24" i="1"/>
  <c r="D20" i="1"/>
  <c r="D12" i="1"/>
  <c r="D16" i="1"/>
  <c r="D28" i="1"/>
  <c r="C33" i="1"/>
  <c r="C37" i="1" s="1"/>
  <c r="C9" i="1"/>
  <c r="C15" i="1"/>
  <c r="C25" i="1"/>
  <c r="B32" i="1"/>
  <c r="B36" i="1" s="1"/>
  <c r="B22" i="1"/>
  <c r="B18" i="1"/>
  <c r="B10" i="1"/>
  <c r="B14" i="1"/>
  <c r="B26" i="1"/>
  <c r="H17" i="1"/>
  <c r="H11" i="1"/>
  <c r="H22" i="1"/>
  <c r="H25" i="1"/>
  <c r="G10" i="1"/>
  <c r="D33" i="1"/>
  <c r="D37" i="1" s="1"/>
  <c r="D23" i="1"/>
  <c r="D19" i="1"/>
  <c r="D11" i="1"/>
  <c r="D15" i="1"/>
  <c r="D27" i="1"/>
  <c r="C17" i="1"/>
  <c r="H19" i="1"/>
  <c r="H10" i="1"/>
  <c r="H27" i="1"/>
  <c r="C36" i="1"/>
  <c r="K31" i="1"/>
  <c r="F32" i="1"/>
  <c r="F36" i="1" s="1"/>
  <c r="I16" i="1"/>
  <c r="D32" i="1"/>
  <c r="D36" i="1" s="1"/>
  <c r="D22" i="1"/>
  <c r="D18" i="1"/>
  <c r="D10" i="1"/>
  <c r="D14" i="1"/>
  <c r="D26" i="1"/>
  <c r="C19" i="1"/>
  <c r="C10" i="1"/>
  <c r="C27" i="1"/>
  <c r="B34" i="1"/>
  <c r="B38" i="1" s="1"/>
  <c r="B24" i="1"/>
  <c r="B20" i="1"/>
  <c r="B12" i="1"/>
  <c r="B16" i="1"/>
  <c r="B28" i="1"/>
  <c r="H33" i="1"/>
  <c r="H37" i="1" s="1"/>
  <c r="H18" i="1"/>
  <c r="H21" i="1"/>
  <c r="H15" i="1"/>
  <c r="H26" i="1"/>
  <c r="H34" i="1"/>
  <c r="H38" i="1" s="1"/>
  <c r="H20" i="1"/>
  <c r="H12" i="1"/>
  <c r="H24" i="1"/>
  <c r="H16" i="1"/>
  <c r="C34" i="1"/>
  <c r="C20" i="1"/>
  <c r="C16" i="1"/>
  <c r="C24" i="1"/>
  <c r="C38" i="1"/>
  <c r="C28" i="1"/>
  <c r="B37" i="1"/>
  <c r="L9" i="1"/>
  <c r="S22" i="1"/>
  <c r="Q15" i="1"/>
  <c r="N20" i="1"/>
  <c r="M15" i="1"/>
  <c r="L17" i="1"/>
  <c r="K20" i="1"/>
  <c r="J15" i="1"/>
  <c r="I23" i="1"/>
  <c r="I26" i="1"/>
  <c r="G22" i="1"/>
  <c r="F18" i="1"/>
  <c r="F26" i="1"/>
  <c r="E25" i="1"/>
  <c r="T25" i="1"/>
  <c r="K24" i="1"/>
  <c r="R33" i="1"/>
  <c r="R37" i="1" s="1"/>
  <c r="Q27" i="1"/>
  <c r="N13" i="1"/>
  <c r="L31" i="1"/>
  <c r="L13" i="1"/>
  <c r="K12" i="1"/>
  <c r="J27" i="1"/>
  <c r="I11" i="1"/>
  <c r="G32" i="1"/>
  <c r="G36" i="1" s="1"/>
  <c r="G26" i="1"/>
  <c r="F10" i="1"/>
  <c r="E9" i="1"/>
  <c r="U20" i="1"/>
  <c r="R9" i="1"/>
  <c r="R28" i="1"/>
  <c r="O18" i="1"/>
  <c r="M33" i="1"/>
  <c r="M37" i="1" s="1"/>
  <c r="L25" i="1"/>
  <c r="J19" i="1"/>
  <c r="J23" i="1"/>
  <c r="I19" i="1"/>
  <c r="G18" i="1"/>
  <c r="F14" i="1"/>
  <c r="E21" i="1"/>
  <c r="E32" i="1"/>
  <c r="E36" i="1" s="1"/>
  <c r="S32" i="1"/>
  <c r="S10" i="1"/>
  <c r="Q34" i="1"/>
  <c r="Q38" i="1" s="1"/>
  <c r="Q12" i="1"/>
  <c r="Q24" i="1"/>
  <c r="P10" i="1"/>
  <c r="O22" i="1"/>
  <c r="O13" i="1"/>
  <c r="N9" i="1"/>
  <c r="N21" i="1"/>
  <c r="M20" i="1"/>
  <c r="M24" i="1"/>
  <c r="L34" i="1"/>
  <c r="L38" i="1" s="1"/>
  <c r="L28" i="1"/>
  <c r="L12" i="1"/>
  <c r="L20" i="1"/>
  <c r="L16" i="1"/>
  <c r="L24" i="1"/>
  <c r="K34" i="1"/>
  <c r="K38" i="1" s="1"/>
  <c r="K19" i="1"/>
  <c r="K11" i="1"/>
  <c r="K27" i="1"/>
  <c r="K23" i="1"/>
  <c r="K14" i="1"/>
  <c r="J18" i="1"/>
  <c r="J10" i="1"/>
  <c r="J14" i="1"/>
  <c r="J26" i="1"/>
  <c r="J22" i="1"/>
  <c r="I32" i="1"/>
  <c r="I36" i="1" s="1"/>
  <c r="I22" i="1"/>
  <c r="I10" i="1"/>
  <c r="I18" i="1"/>
  <c r="I25" i="1"/>
  <c r="G31" i="1"/>
  <c r="G17" i="1"/>
  <c r="G9" i="1"/>
  <c r="G21" i="1"/>
  <c r="G25" i="1"/>
  <c r="F31" i="1"/>
  <c r="F35" i="1" s="1"/>
  <c r="F17" i="1"/>
  <c r="F9" i="1"/>
  <c r="F13" i="1"/>
  <c r="F25" i="1"/>
  <c r="E20" i="1"/>
  <c r="E12" i="1"/>
  <c r="E24" i="1"/>
  <c r="E16" i="1"/>
  <c r="E28" i="1"/>
  <c r="J38" i="1"/>
  <c r="S14" i="1"/>
  <c r="R13" i="1"/>
  <c r="Q33" i="1"/>
  <c r="Q11" i="1"/>
  <c r="O14" i="1"/>
  <c r="N25" i="1"/>
  <c r="N24" i="1"/>
  <c r="M19" i="1"/>
  <c r="M23" i="1"/>
  <c r="L33" i="1"/>
  <c r="L37" i="1" s="1"/>
  <c r="L27" i="1"/>
  <c r="L11" i="1"/>
  <c r="L19" i="1"/>
  <c r="L15" i="1"/>
  <c r="K33" i="1"/>
  <c r="K37" i="1" s="1"/>
  <c r="K18" i="1"/>
  <c r="K10" i="1"/>
  <c r="K26" i="1"/>
  <c r="K13" i="1"/>
  <c r="J9" i="1"/>
  <c r="J13" i="1"/>
  <c r="J25" i="1"/>
  <c r="J21" i="1"/>
  <c r="I31" i="1"/>
  <c r="I35" i="1" s="1"/>
  <c r="I21" i="1"/>
  <c r="I9" i="1"/>
  <c r="I17" i="1"/>
  <c r="G34" i="1"/>
  <c r="G38" i="1" s="1"/>
  <c r="G20" i="1"/>
  <c r="G12" i="1"/>
  <c r="G24" i="1"/>
  <c r="G28" i="1"/>
  <c r="G16" i="1"/>
  <c r="F34" i="1"/>
  <c r="F38" i="1" s="1"/>
  <c r="F20" i="1"/>
  <c r="F12" i="1"/>
  <c r="F16" i="1"/>
  <c r="F28" i="1"/>
  <c r="E19" i="1"/>
  <c r="E11" i="1"/>
  <c r="E23" i="1"/>
  <c r="E15" i="1"/>
  <c r="E27" i="1"/>
  <c r="J36" i="1"/>
  <c r="S18" i="1"/>
  <c r="R25" i="1"/>
  <c r="Q20" i="1"/>
  <c r="Q16" i="1"/>
  <c r="O32" i="1"/>
  <c r="O36" i="1" s="1"/>
  <c r="N31" i="1"/>
  <c r="M34" i="1"/>
  <c r="M38" i="1" s="1"/>
  <c r="M12" i="1"/>
  <c r="M16" i="1"/>
  <c r="L32" i="1"/>
  <c r="L36" i="1" s="1"/>
  <c r="L26" i="1"/>
  <c r="L10" i="1"/>
  <c r="L18" i="1"/>
  <c r="L14" i="1"/>
  <c r="K32" i="1"/>
  <c r="K36" i="1" s="1"/>
  <c r="K9" i="1"/>
  <c r="K25" i="1"/>
  <c r="K16" i="1"/>
  <c r="J20" i="1"/>
  <c r="J12" i="1"/>
  <c r="J16" i="1"/>
  <c r="J28" i="1"/>
  <c r="J24" i="1"/>
  <c r="I34" i="1"/>
  <c r="I38" i="1" s="1"/>
  <c r="I24" i="1"/>
  <c r="I12" i="1"/>
  <c r="I20" i="1"/>
  <c r="I15" i="1"/>
  <c r="G33" i="1"/>
  <c r="G37" i="1" s="1"/>
  <c r="G19" i="1"/>
  <c r="G11" i="1"/>
  <c r="G23" i="1"/>
  <c r="G27" i="1"/>
  <c r="F33" i="1"/>
  <c r="F37" i="1" s="1"/>
  <c r="F19" i="1"/>
  <c r="F11" i="1"/>
  <c r="F15" i="1"/>
  <c r="F27" i="1"/>
  <c r="E33" i="1"/>
  <c r="E37" i="1" s="1"/>
  <c r="E18" i="1"/>
  <c r="E10" i="1"/>
  <c r="E22" i="1"/>
  <c r="E14" i="1"/>
  <c r="E26" i="1"/>
  <c r="J37" i="1"/>
  <c r="T12" i="1"/>
  <c r="T28" i="1"/>
  <c r="T11" i="1"/>
  <c r="T15" i="1"/>
  <c r="T27" i="1"/>
  <c r="T23" i="1"/>
  <c r="N22" i="1"/>
  <c r="N14" i="1"/>
  <c r="N26" i="1"/>
  <c r="N10" i="1"/>
  <c r="N18" i="1"/>
  <c r="Q21" i="1"/>
  <c r="Q13" i="1"/>
  <c r="Q9" i="1"/>
  <c r="T24" i="1"/>
  <c r="P33" i="1"/>
  <c r="P37" i="1" s="1"/>
  <c r="S28" i="1"/>
  <c r="S12" i="1"/>
  <c r="S16" i="1"/>
  <c r="S20" i="1"/>
  <c r="S34" i="1"/>
  <c r="S38" i="1" s="1"/>
  <c r="O34" i="1"/>
  <c r="O38" i="1" s="1"/>
  <c r="O16" i="1"/>
  <c r="O28" i="1"/>
  <c r="O12" i="1"/>
  <c r="O24" i="1"/>
  <c r="O20" i="1"/>
  <c r="S33" i="1"/>
  <c r="S37" i="1" s="1"/>
  <c r="O15" i="1"/>
  <c r="O27" i="1"/>
  <c r="O11" i="1"/>
  <c r="O23" i="1"/>
  <c r="O19" i="1"/>
  <c r="Q22" i="1"/>
  <c r="Q32" i="1"/>
  <c r="Q36" i="1" s="1"/>
  <c r="Q10" i="1"/>
  <c r="Q26" i="1"/>
  <c r="Q14" i="1"/>
  <c r="Q18" i="1"/>
  <c r="M32" i="1"/>
  <c r="M36" i="1" s="1"/>
  <c r="M14" i="1"/>
  <c r="M22" i="1"/>
  <c r="M10" i="1"/>
  <c r="M18" i="1"/>
  <c r="T13" i="1"/>
  <c r="T9" i="1"/>
  <c r="P31" i="1"/>
  <c r="P35" i="1" s="1"/>
  <c r="P25" i="1"/>
  <c r="P13" i="1"/>
  <c r="P21" i="1"/>
  <c r="P9" i="1"/>
  <c r="T33" i="1"/>
  <c r="T37" i="1" s="1"/>
  <c r="M17" i="1"/>
  <c r="T17" i="1"/>
  <c r="T20" i="1"/>
  <c r="S11" i="1"/>
  <c r="S27" i="1"/>
  <c r="Q31" i="1"/>
  <c r="Q35" i="1" s="1"/>
  <c r="P19" i="1"/>
  <c r="P23" i="1"/>
  <c r="U13" i="1"/>
  <c r="U21" i="1"/>
  <c r="R20" i="1"/>
  <c r="R24" i="1"/>
  <c r="N34" i="1"/>
  <c r="N38" i="1" s="1"/>
  <c r="U24" i="1"/>
  <c r="U16" i="1"/>
  <c r="R23" i="1"/>
  <c r="R27" i="1"/>
  <c r="R15" i="1"/>
  <c r="R11" i="1"/>
  <c r="N33" i="1"/>
  <c r="N37" i="1" s="1"/>
  <c r="N23" i="1"/>
  <c r="N15" i="1"/>
  <c r="N27" i="1"/>
  <c r="N11" i="1"/>
  <c r="N19" i="1"/>
  <c r="T32" i="1"/>
  <c r="T36" i="1" s="1"/>
  <c r="T22" i="1"/>
  <c r="T18" i="1"/>
  <c r="P32" i="1"/>
  <c r="P36" i="1" s="1"/>
  <c r="S25" i="1"/>
  <c r="S21" i="1"/>
  <c r="S17" i="1"/>
  <c r="S13" i="1"/>
  <c r="O31" i="1"/>
  <c r="O35" i="1" s="1"/>
  <c r="O17" i="1"/>
  <c r="K35" i="1"/>
  <c r="K17" i="1"/>
  <c r="C35" i="1"/>
  <c r="U9" i="1"/>
  <c r="T19" i="1"/>
  <c r="S31" i="1"/>
  <c r="S35" i="1" s="1"/>
  <c r="S24" i="1"/>
  <c r="R16" i="1"/>
  <c r="Q25" i="1"/>
  <c r="P18" i="1"/>
  <c r="P22" i="1"/>
  <c r="P26" i="1"/>
  <c r="O21" i="1"/>
  <c r="O25" i="1"/>
  <c r="N12" i="1"/>
  <c r="N16" i="1"/>
  <c r="U10" i="1"/>
  <c r="U26" i="1"/>
  <c r="P28" i="1"/>
  <c r="P16" i="1"/>
  <c r="P24" i="1"/>
  <c r="P12" i="1"/>
  <c r="P20" i="1"/>
  <c r="R26" i="1"/>
  <c r="R14" i="1"/>
  <c r="R10" i="1"/>
  <c r="R32" i="1"/>
  <c r="R36" i="1" s="1"/>
  <c r="M35" i="1"/>
  <c r="M25" i="1"/>
  <c r="M13" i="1"/>
  <c r="M21" i="1"/>
  <c r="M9" i="1"/>
  <c r="T16" i="1"/>
  <c r="U14" i="1"/>
  <c r="Q17" i="1"/>
  <c r="T26" i="1"/>
  <c r="T14" i="1"/>
  <c r="S23" i="1"/>
  <c r="S15" i="1"/>
  <c r="R34" i="1"/>
  <c r="R38" i="1" s="1"/>
  <c r="R22" i="1"/>
  <c r="P34" i="1"/>
  <c r="P38" i="1" s="1"/>
  <c r="P11" i="1"/>
  <c r="P15" i="1"/>
  <c r="O33" i="1"/>
  <c r="O37" i="1" s="1"/>
  <c r="N32" i="1"/>
  <c r="N36" i="1" s="1"/>
  <c r="Q37" i="1"/>
  <c r="S36" i="1"/>
  <c r="R21" i="1"/>
  <c r="R17" i="1"/>
  <c r="J17" i="1"/>
  <c r="E17" i="1"/>
  <c r="U23" i="1"/>
  <c r="T31" i="1"/>
  <c r="T35" i="1" s="1"/>
  <c r="L35" i="1"/>
  <c r="G35" i="1"/>
  <c r="D35" i="1"/>
  <c r="U34" i="1"/>
  <c r="U38" i="1" s="1"/>
  <c r="U19" i="1"/>
  <c r="U12" i="1"/>
  <c r="U15" i="1"/>
  <c r="U22" i="1"/>
  <c r="U27" i="1"/>
  <c r="T34" i="1"/>
  <c r="T38" i="1" s="1"/>
  <c r="U33" i="1"/>
  <c r="U37" i="1" s="1"/>
  <c r="R35" i="1"/>
  <c r="N35" i="1"/>
  <c r="J35" i="1"/>
  <c r="E35" i="1"/>
  <c r="B35" i="1"/>
  <c r="U31" i="1"/>
  <c r="U35" i="1" s="1"/>
  <c r="U32" i="1"/>
  <c r="U36" i="1" s="1"/>
  <c r="U17" i="1"/>
  <c r="R62" i="1"/>
  <c r="Q62" i="1"/>
  <c r="Q64" i="1" s="1"/>
  <c r="N62" i="1"/>
  <c r="N66" i="1" s="1"/>
  <c r="M62" i="1"/>
  <c r="M66" i="1" s="1"/>
  <c r="J62" i="1"/>
  <c r="J63" i="1" s="1"/>
  <c r="I62" i="1"/>
  <c r="I64" i="1" s="1"/>
  <c r="F62" i="1"/>
  <c r="F66" i="1" s="1"/>
  <c r="E62" i="1"/>
  <c r="E64" i="1" s="1"/>
  <c r="P62" i="1"/>
  <c r="P63" i="1" s="1"/>
  <c r="T62" i="1"/>
  <c r="H62" i="1"/>
  <c r="U62" i="1"/>
  <c r="U63" i="1" s="1"/>
  <c r="S62" i="1"/>
  <c r="G62" i="1"/>
  <c r="L62" i="1"/>
  <c r="O62" i="1"/>
  <c r="K62" i="1"/>
  <c r="K63" i="1" s="1"/>
  <c r="D62" i="1"/>
  <c r="D66" i="1" s="1"/>
  <c r="C62" i="1"/>
  <c r="C65" i="1" s="1"/>
  <c r="B62" i="1"/>
  <c r="B66" i="1" s="1"/>
  <c r="I63" i="1" l="1"/>
  <c r="D64" i="1"/>
  <c r="B65" i="1"/>
  <c r="E66" i="1"/>
  <c r="N63" i="1"/>
  <c r="E65" i="1"/>
  <c r="E63" i="1"/>
  <c r="D63" i="1"/>
  <c r="D65" i="1"/>
  <c r="C66" i="1"/>
  <c r="B64" i="1"/>
  <c r="B63" i="1"/>
  <c r="C64" i="1"/>
  <c r="C63" i="1"/>
  <c r="U66" i="1"/>
  <c r="U64" i="1"/>
  <c r="U65" i="1"/>
  <c r="T64" i="1"/>
  <c r="T65" i="1"/>
  <c r="T66" i="1"/>
  <c r="T63" i="1"/>
  <c r="S64" i="1"/>
  <c r="S66" i="1"/>
  <c r="S65" i="1"/>
  <c r="S63" i="1"/>
  <c r="R64" i="1"/>
  <c r="R66" i="1"/>
  <c r="R65" i="1"/>
  <c r="R63" i="1"/>
  <c r="Q63" i="1"/>
  <c r="Q65" i="1"/>
  <c r="Q66" i="1"/>
  <c r="P65" i="1"/>
  <c r="P64" i="1"/>
  <c r="P66" i="1"/>
  <c r="O65" i="1"/>
  <c r="O66" i="1"/>
  <c r="O64" i="1"/>
  <c r="O63" i="1"/>
  <c r="N64" i="1"/>
  <c r="N65" i="1"/>
  <c r="M64" i="1"/>
  <c r="M63" i="1"/>
  <c r="M65" i="1"/>
  <c r="L65" i="1"/>
  <c r="L64" i="1"/>
  <c r="L66" i="1"/>
  <c r="L63" i="1"/>
  <c r="K65" i="1"/>
  <c r="K64" i="1"/>
  <c r="K66" i="1"/>
  <c r="J66" i="1"/>
  <c r="J64" i="1"/>
  <c r="J65" i="1"/>
  <c r="I65" i="1"/>
  <c r="I66" i="1"/>
  <c r="H64" i="1"/>
  <c r="H65" i="1"/>
  <c r="H66" i="1"/>
  <c r="H63" i="1"/>
  <c r="G63" i="1"/>
  <c r="G65" i="1"/>
  <c r="G66" i="1"/>
  <c r="G64" i="1"/>
  <c r="F63" i="1"/>
  <c r="F65" i="1"/>
  <c r="F64" i="1"/>
</calcChain>
</file>

<file path=xl/sharedStrings.xml><?xml version="1.0" encoding="utf-8"?>
<sst xmlns="http://schemas.openxmlformats.org/spreadsheetml/2006/main" count="243" uniqueCount="92">
  <si>
    <t>Agriculture, forestry, fishing &amp; hunting</t>
  </si>
  <si>
    <t>Mining, quarrying, &amp; oil &amp; gas extraction</t>
  </si>
  <si>
    <t>Construction</t>
  </si>
  <si>
    <t>Manufacturing</t>
  </si>
  <si>
    <t>Wholesale trade</t>
  </si>
  <si>
    <t>Retail trade</t>
  </si>
  <si>
    <t>Transportation &amp; warehousing</t>
  </si>
  <si>
    <t>Utilities</t>
  </si>
  <si>
    <t>Information</t>
  </si>
  <si>
    <t>Finance &amp; insurance</t>
  </si>
  <si>
    <t>Real estate &amp; rental &amp; leasing</t>
  </si>
  <si>
    <t>Professional, scientific, &amp; technical services</t>
  </si>
  <si>
    <t>Management of companies &amp; enterprises</t>
  </si>
  <si>
    <t>Administrative &amp; support &amp; waste management services</t>
  </si>
  <si>
    <t>Educational services</t>
  </si>
  <si>
    <t>Health care &amp; social assistance</t>
  </si>
  <si>
    <t>Arts, entertainment, &amp; recreation</t>
  </si>
  <si>
    <t>Accommodation &amp; food services</t>
  </si>
  <si>
    <t>Other services, except public administration</t>
  </si>
  <si>
    <t>Public administration</t>
  </si>
  <si>
    <t>White</t>
  </si>
  <si>
    <t>Black or African American</t>
  </si>
  <si>
    <t>Asian</t>
  </si>
  <si>
    <t>Hispanic or Latino</t>
  </si>
  <si>
    <t>Male</t>
  </si>
  <si>
    <t>Female</t>
  </si>
  <si>
    <t>Total Employed</t>
  </si>
  <si>
    <t>Total 16 years and over</t>
  </si>
  <si>
    <t>Number</t>
  </si>
  <si>
    <t>Percent</t>
  </si>
  <si>
    <t>Employed persons by detailed industry, sex, race, and Hispanic or Latino ethnicity (bls.gov)</t>
  </si>
  <si>
    <t>Native</t>
  </si>
  <si>
    <t>Average Income</t>
  </si>
  <si>
    <t xml:space="preserve">Veterans </t>
  </si>
  <si>
    <t>Disability</t>
  </si>
  <si>
    <t>• U.S. employed veterans, by industry 2020 | Statista</t>
  </si>
  <si>
    <t xml:space="preserve">High School Diploma </t>
  </si>
  <si>
    <t xml:space="preserve">Bachelors </t>
  </si>
  <si>
    <t>Associate</t>
  </si>
  <si>
    <t>Diploma</t>
  </si>
  <si>
    <t>Poverty Line to 30,000</t>
  </si>
  <si>
    <t>30,000 to 90,000</t>
  </si>
  <si>
    <t>90,000 to 400,000</t>
  </si>
  <si>
    <t>400,000 to Max</t>
  </si>
  <si>
    <t>Top 1%</t>
  </si>
  <si>
    <t>Upper Class</t>
  </si>
  <si>
    <t>Middle Class</t>
  </si>
  <si>
    <t xml:space="preserve">Poverty Line/Poor </t>
  </si>
  <si>
    <t>Weight of Poverty Line/Poor</t>
  </si>
  <si>
    <t>Weight of Middle Class</t>
  </si>
  <si>
    <t>Weight of Upper Class</t>
  </si>
  <si>
    <t>Weight of Top 1%</t>
  </si>
  <si>
    <t>Doctorate</t>
  </si>
  <si>
    <t>Certificate</t>
  </si>
  <si>
    <t>Masters</t>
  </si>
  <si>
    <t>License</t>
  </si>
  <si>
    <t>Percentage of Middle Class</t>
  </si>
  <si>
    <t>Percentage of Upper Class</t>
  </si>
  <si>
    <t>Percentage of Top 1%</t>
  </si>
  <si>
    <t>Percentage of Poverty Line/Poor</t>
  </si>
  <si>
    <t>Total</t>
  </si>
  <si>
    <t>By Sector</t>
  </si>
  <si>
    <t>White in Middle Class</t>
  </si>
  <si>
    <t>White in Upper Class</t>
  </si>
  <si>
    <t>White in Top 1%</t>
  </si>
  <si>
    <t>Black or African American in Middle Class</t>
  </si>
  <si>
    <t>Black or African American in Upper Class</t>
  </si>
  <si>
    <t>Black or African American in Top 1%</t>
  </si>
  <si>
    <t>Asian in Middle Class</t>
  </si>
  <si>
    <t>Asian in Upper Class</t>
  </si>
  <si>
    <t>Asian in Top 1%</t>
  </si>
  <si>
    <t>Native in Povety Line/Poor</t>
  </si>
  <si>
    <t>Asian in Poverty Line/Poor</t>
  </si>
  <si>
    <t>Black or African American in Poverty Line/Poor</t>
  </si>
  <si>
    <t>White in Poverty Line/Poor</t>
  </si>
  <si>
    <t>Native in Middle Class</t>
  </si>
  <si>
    <t>Native in Upper Class</t>
  </si>
  <si>
    <t>Native in Top 1%</t>
  </si>
  <si>
    <t>Hispanic or Latino in Poverty Line/Poor</t>
  </si>
  <si>
    <t>Hispanic or Latino in Middle Class</t>
  </si>
  <si>
    <t>Hispanic or Latino in Upper Class</t>
  </si>
  <si>
    <t>Hispanic or Latino in Top 1%</t>
  </si>
  <si>
    <t>Males in Poverty Line/Poor</t>
  </si>
  <si>
    <t>Males in Middle Class</t>
  </si>
  <si>
    <t>Males in Upper Class</t>
  </si>
  <si>
    <t>Males in Top 1%</t>
  </si>
  <si>
    <t>Females in Poverty Line/Poor</t>
  </si>
  <si>
    <t>Females in Middle Class</t>
  </si>
  <si>
    <t>Females in Upper Class</t>
  </si>
  <si>
    <t>Females in Top 1%</t>
  </si>
  <si>
    <t>Below Poverty Line Out of All Elgible</t>
  </si>
  <si>
    <t>Current Population Below Poverty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</si>
</sst>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B9FD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DB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2" fillId="0" borderId="0" xfId="1"/>
    <xf numFmtId="0" fontId="0" fillId="9" borderId="0" xfId="0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vertical="center" wrapText="1"/>
    </xf>
    <xf numFmtId="44" fontId="5" fillId="6" borderId="1" xfId="2" applyFont="1" applyFill="1" applyBorder="1" applyAlignment="1">
      <alignment horizontal="right"/>
    </xf>
    <xf numFmtId="0" fontId="0" fillId="7" borderId="1" xfId="0" applyFill="1" applyBorder="1" applyAlignment="1">
      <alignment vertical="center" wrapText="1"/>
    </xf>
    <xf numFmtId="0" fontId="0" fillId="7" borderId="1" xfId="0" applyFont="1" applyFill="1" applyBorder="1" applyAlignment="1">
      <alignment horizontal="right"/>
    </xf>
    <xf numFmtId="0" fontId="0" fillId="7" borderId="1" xfId="1" applyFont="1" applyFill="1" applyBorder="1" applyAlignment="1">
      <alignment horizontal="right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 applyAlignment="1">
      <alignment horizontal="right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1" fontId="0" fillId="6" borderId="1" xfId="0" applyNumberFormat="1" applyFill="1" applyBorder="1"/>
    <xf numFmtId="166" fontId="0" fillId="6" borderId="1" xfId="0" applyNumberFormat="1" applyFill="1" applyBorder="1"/>
    <xf numFmtId="1" fontId="0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 vertical="center" wrapText="1"/>
    </xf>
    <xf numFmtId="0" fontId="0" fillId="6" borderId="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" fontId="0" fillId="6" borderId="3" xfId="0" applyNumberFormat="1" applyFill="1" applyBorder="1"/>
    <xf numFmtId="164" fontId="0" fillId="6" borderId="3" xfId="0" applyNumberForma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9FDFA"/>
      <color rgb="FFEFDBED"/>
      <color rgb="FFFFFF99"/>
      <color rgb="FFFF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a.com/statistics/616736/employment-distribution-of-veterans-by-industry/" TargetMode="External"/><Relationship Id="rId1" Type="http://schemas.openxmlformats.org/officeDocument/2006/relationships/hyperlink" Target="https://www.bls.gov/cps/cpsaat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BF46-243B-4F61-B60B-DCDFD44E9DEF}">
  <dimension ref="A1:Y69"/>
  <sheetViews>
    <sheetView tabSelected="1" topLeftCell="A31" zoomScale="92" zoomScaleNormal="92" workbookViewId="0">
      <selection activeCell="B42" sqref="B42"/>
    </sheetView>
  </sheetViews>
  <sheetFormatPr defaultRowHeight="15" x14ac:dyDescent="0.25"/>
  <cols>
    <col min="1" max="1" width="35.42578125" style="1" customWidth="1"/>
    <col min="2" max="21" width="11.5703125" bestFit="1" customWidth="1"/>
  </cols>
  <sheetData>
    <row r="1" spans="1:25" ht="89.2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5" x14ac:dyDescent="0.25">
      <c r="A2" s="6" t="s">
        <v>27</v>
      </c>
      <c r="B2" s="7">
        <v>152581</v>
      </c>
      <c r="C2" s="7">
        <v>152581</v>
      </c>
      <c r="D2" s="7">
        <v>152581</v>
      </c>
      <c r="E2" s="7">
        <v>152581</v>
      </c>
      <c r="F2" s="7">
        <v>152581</v>
      </c>
      <c r="G2" s="7">
        <v>152581</v>
      </c>
      <c r="H2" s="7">
        <v>152581</v>
      </c>
      <c r="I2" s="7">
        <v>152581</v>
      </c>
      <c r="J2" s="7">
        <v>152581</v>
      </c>
      <c r="K2" s="7">
        <v>152581</v>
      </c>
      <c r="L2" s="7">
        <v>152581</v>
      </c>
      <c r="M2" s="7">
        <v>152581</v>
      </c>
      <c r="N2" s="7">
        <v>152581</v>
      </c>
      <c r="O2" s="7">
        <v>152581</v>
      </c>
      <c r="P2" s="7">
        <v>152581</v>
      </c>
      <c r="Q2" s="7">
        <v>152581</v>
      </c>
      <c r="R2" s="7">
        <v>152581</v>
      </c>
      <c r="S2" s="7">
        <v>152581</v>
      </c>
      <c r="T2" s="7">
        <v>152581</v>
      </c>
      <c r="U2" s="7">
        <v>152581</v>
      </c>
      <c r="V2" t="s">
        <v>28</v>
      </c>
      <c r="W2" t="s">
        <v>60</v>
      </c>
      <c r="Y2" s="2" t="s">
        <v>30</v>
      </c>
    </row>
    <row r="3" spans="1:25" x14ac:dyDescent="0.25">
      <c r="A3" s="6" t="s">
        <v>26</v>
      </c>
      <c r="B3" s="7">
        <v>2291</v>
      </c>
      <c r="C3" s="7">
        <v>603</v>
      </c>
      <c r="D3" s="7">
        <v>11271</v>
      </c>
      <c r="E3" s="7">
        <v>14718</v>
      </c>
      <c r="F3" s="7">
        <v>19623</v>
      </c>
      <c r="G3" s="7">
        <v>19623</v>
      </c>
      <c r="H3" s="7">
        <v>8017</v>
      </c>
      <c r="I3" s="7">
        <v>1360</v>
      </c>
      <c r="J3" s="7">
        <v>2721</v>
      </c>
      <c r="K3" s="7">
        <v>7497</v>
      </c>
      <c r="L3" s="7">
        <v>3229</v>
      </c>
      <c r="M3" s="7">
        <v>12877</v>
      </c>
      <c r="N3" s="7">
        <v>64</v>
      </c>
      <c r="O3" s="7">
        <v>6418</v>
      </c>
      <c r="P3" s="7">
        <v>13521</v>
      </c>
      <c r="Q3" s="7">
        <v>21204</v>
      </c>
      <c r="R3" s="7">
        <v>2896</v>
      </c>
      <c r="S3" s="7">
        <v>9739</v>
      </c>
      <c r="T3" s="7">
        <v>7186</v>
      </c>
      <c r="U3" s="7">
        <v>7410</v>
      </c>
      <c r="V3" t="s">
        <v>28</v>
      </c>
      <c r="W3" t="s">
        <v>60</v>
      </c>
      <c r="Y3" s="2" t="s">
        <v>35</v>
      </c>
    </row>
    <row r="4" spans="1:25" x14ac:dyDescent="0.25">
      <c r="A4" s="8" t="s">
        <v>20</v>
      </c>
      <c r="B4" s="25">
        <v>91.9</v>
      </c>
      <c r="C4" s="25">
        <v>86.9</v>
      </c>
      <c r="D4" s="25">
        <v>87.9</v>
      </c>
      <c r="E4" s="25">
        <v>79.5</v>
      </c>
      <c r="F4" s="25">
        <v>77.7</v>
      </c>
      <c r="G4" s="25">
        <v>77.7</v>
      </c>
      <c r="H4" s="25">
        <v>69</v>
      </c>
      <c r="I4" s="25">
        <v>84.2</v>
      </c>
      <c r="J4" s="25">
        <v>75.900000000000006</v>
      </c>
      <c r="K4" s="25">
        <v>76.7</v>
      </c>
      <c r="L4" s="25">
        <v>82.4</v>
      </c>
      <c r="M4" s="25">
        <v>77.099999999999994</v>
      </c>
      <c r="N4" s="25">
        <v>77.900000000000006</v>
      </c>
      <c r="O4" s="25">
        <v>77.400000000000006</v>
      </c>
      <c r="P4" s="25">
        <v>79.8</v>
      </c>
      <c r="Q4" s="25">
        <v>72.3</v>
      </c>
      <c r="R4" s="25">
        <v>79.599999999999994</v>
      </c>
      <c r="S4" s="25">
        <v>74.599999999999994</v>
      </c>
      <c r="T4" s="25">
        <v>78.2</v>
      </c>
      <c r="U4" s="25">
        <v>73.3</v>
      </c>
      <c r="V4" t="s">
        <v>29</v>
      </c>
      <c r="W4" t="s">
        <v>60</v>
      </c>
    </row>
    <row r="5" spans="1:25" x14ac:dyDescent="0.25">
      <c r="A5" s="8" t="s">
        <v>21</v>
      </c>
      <c r="B5" s="26">
        <v>3</v>
      </c>
      <c r="C5" s="25">
        <v>5.9</v>
      </c>
      <c r="D5" s="25">
        <v>6.3</v>
      </c>
      <c r="E5" s="25">
        <v>10.3</v>
      </c>
      <c r="F5" s="26">
        <v>12.5</v>
      </c>
      <c r="G5" s="26">
        <v>12.5</v>
      </c>
      <c r="H5" s="26">
        <v>21.3</v>
      </c>
      <c r="I5" s="26">
        <v>9.6999999999999993</v>
      </c>
      <c r="J5" s="26">
        <v>11.6</v>
      </c>
      <c r="K5" s="26">
        <v>11.6</v>
      </c>
      <c r="L5" s="26">
        <v>10.5</v>
      </c>
      <c r="M5" s="26">
        <v>7.1</v>
      </c>
      <c r="N5" s="26">
        <v>10.9</v>
      </c>
      <c r="O5" s="26">
        <v>15.3</v>
      </c>
      <c r="P5" s="26">
        <v>11.3</v>
      </c>
      <c r="Q5" s="26">
        <v>17.100000000000001</v>
      </c>
      <c r="R5" s="26">
        <v>9.6999999999999993</v>
      </c>
      <c r="S5" s="26">
        <v>12.6</v>
      </c>
      <c r="T5" s="26">
        <v>10.5</v>
      </c>
      <c r="U5" s="26">
        <v>16.899999999999999</v>
      </c>
      <c r="V5" t="s">
        <v>29</v>
      </c>
      <c r="W5" t="s">
        <v>60</v>
      </c>
    </row>
    <row r="6" spans="1:25" x14ac:dyDescent="0.25">
      <c r="A6" s="8" t="s">
        <v>22</v>
      </c>
      <c r="B6" s="26">
        <v>1.2</v>
      </c>
      <c r="C6" s="25">
        <v>3.6</v>
      </c>
      <c r="D6" s="25">
        <v>2.1</v>
      </c>
      <c r="E6" s="25">
        <v>7.1</v>
      </c>
      <c r="F6" s="26">
        <v>5.8</v>
      </c>
      <c r="G6" s="26">
        <v>5.8</v>
      </c>
      <c r="H6" s="26">
        <v>5.8</v>
      </c>
      <c r="I6" s="26">
        <v>3.6</v>
      </c>
      <c r="J6" s="26">
        <v>9.5</v>
      </c>
      <c r="K6" s="26">
        <v>8.9</v>
      </c>
      <c r="L6" s="26">
        <v>4.3</v>
      </c>
      <c r="M6" s="26">
        <v>13.1</v>
      </c>
      <c r="N6" s="26">
        <v>6.9</v>
      </c>
      <c r="O6" s="26">
        <v>3.2</v>
      </c>
      <c r="P6" s="26">
        <v>5.8</v>
      </c>
      <c r="Q6" s="26">
        <v>7.3</v>
      </c>
      <c r="R6" s="26">
        <v>4.5999999999999996</v>
      </c>
      <c r="S6" s="26">
        <v>7.3</v>
      </c>
      <c r="T6" s="26">
        <v>7.7</v>
      </c>
      <c r="U6" s="26">
        <v>4.9000000000000004</v>
      </c>
      <c r="V6" t="s">
        <v>29</v>
      </c>
      <c r="W6" t="s">
        <v>60</v>
      </c>
    </row>
    <row r="7" spans="1:25" x14ac:dyDescent="0.25">
      <c r="A7" s="8" t="s">
        <v>31</v>
      </c>
      <c r="B7" s="26">
        <f>100-B4-B5-B6</f>
        <v>3.8999999999999941</v>
      </c>
      <c r="C7" s="26">
        <f t="shared" ref="C7:M7" si="0">100-C4-C5-C6</f>
        <v>3.5999999999999939</v>
      </c>
      <c r="D7" s="26">
        <f t="shared" si="0"/>
        <v>3.6999999999999944</v>
      </c>
      <c r="E7" s="26">
        <f t="shared" si="0"/>
        <v>3.0999999999999996</v>
      </c>
      <c r="F7" s="26">
        <f t="shared" si="0"/>
        <v>3.9999999999999973</v>
      </c>
      <c r="G7" s="26">
        <f t="shared" si="0"/>
        <v>3.9999999999999973</v>
      </c>
      <c r="H7" s="26">
        <f t="shared" si="0"/>
        <v>3.8999999999999995</v>
      </c>
      <c r="I7" s="26">
        <f t="shared" si="0"/>
        <v>2.4999999999999978</v>
      </c>
      <c r="J7" s="26">
        <f t="shared" si="0"/>
        <v>2.9999999999999947</v>
      </c>
      <c r="K7" s="26">
        <f t="shared" si="0"/>
        <v>2.7999999999999972</v>
      </c>
      <c r="L7" s="26">
        <f t="shared" si="0"/>
        <v>2.7999999999999945</v>
      </c>
      <c r="M7" s="26">
        <f t="shared" si="0"/>
        <v>2.7000000000000064</v>
      </c>
      <c r="N7" s="26">
        <f>100-N4-N5-N6</f>
        <v>4.2999999999999936</v>
      </c>
      <c r="O7" s="26">
        <f t="shared" ref="O7" si="1">100-O4-O5-O6</f>
        <v>4.0999999999999934</v>
      </c>
      <c r="P7" s="26">
        <f t="shared" ref="P7" si="2">100-P4-P5-P6</f>
        <v>3.1000000000000023</v>
      </c>
      <c r="Q7" s="26">
        <f t="shared" ref="Q7" si="3">100-Q4-Q5-Q6</f>
        <v>3.3000000000000016</v>
      </c>
      <c r="R7" s="26">
        <f t="shared" ref="R7" si="4">100-R4-R5-R6</f>
        <v>6.1000000000000068</v>
      </c>
      <c r="S7" s="26">
        <f t="shared" ref="S7" si="5">100-S4-S5-S6</f>
        <v>5.5000000000000062</v>
      </c>
      <c r="T7" s="26">
        <f t="shared" ref="T7" si="6">100-T4-T5-T6</f>
        <v>3.599999999999997</v>
      </c>
      <c r="U7" s="26">
        <f t="shared" ref="U7" si="7">100-U4-U5-U6</f>
        <v>4.9000000000000039</v>
      </c>
      <c r="V7" t="s">
        <v>29</v>
      </c>
      <c r="W7" t="s">
        <v>60</v>
      </c>
    </row>
    <row r="8" spans="1:25" x14ac:dyDescent="0.25">
      <c r="A8" s="8" t="s">
        <v>23</v>
      </c>
      <c r="B8" s="25">
        <v>25.5</v>
      </c>
      <c r="C8" s="25">
        <v>17.100000000000001</v>
      </c>
      <c r="D8" s="25">
        <v>32.6</v>
      </c>
      <c r="E8" s="25">
        <v>17.399999999999999</v>
      </c>
      <c r="F8" s="25">
        <v>18.600000000000001</v>
      </c>
      <c r="G8" s="25">
        <v>18.600000000000001</v>
      </c>
      <c r="H8" s="25">
        <v>21.5</v>
      </c>
      <c r="I8" s="25">
        <v>11.8</v>
      </c>
      <c r="J8" s="25">
        <v>12.4</v>
      </c>
      <c r="K8" s="25">
        <v>11.4</v>
      </c>
      <c r="L8" s="25">
        <v>15.3</v>
      </c>
      <c r="M8" s="25">
        <v>9.9</v>
      </c>
      <c r="N8" s="25">
        <v>10.199999999999999</v>
      </c>
      <c r="O8" s="25">
        <v>30.2</v>
      </c>
      <c r="P8" s="25">
        <v>11.9</v>
      </c>
      <c r="Q8" s="25">
        <v>14.2</v>
      </c>
      <c r="R8" s="25">
        <v>13.9</v>
      </c>
      <c r="S8" s="25">
        <v>27.3</v>
      </c>
      <c r="T8" s="25">
        <v>19.899999999999999</v>
      </c>
      <c r="U8" s="25">
        <v>13</v>
      </c>
      <c r="V8" t="s">
        <v>29</v>
      </c>
      <c r="W8" t="s">
        <v>60</v>
      </c>
    </row>
    <row r="9" spans="1:25" x14ac:dyDescent="0.25">
      <c r="A9" s="8" t="s">
        <v>74</v>
      </c>
      <c r="B9" s="25">
        <f>B58*0.15</f>
        <v>68.73</v>
      </c>
      <c r="C9" s="25">
        <f>C58*0.15</f>
        <v>3.6179999999999999</v>
      </c>
      <c r="D9" s="25">
        <f>D58*0.15</f>
        <v>202.87799999999999</v>
      </c>
      <c r="E9" s="25">
        <f>F58*0.3</f>
        <v>706.42799999999988</v>
      </c>
      <c r="F9" s="25">
        <f>G58*0.3</f>
        <v>2472.498</v>
      </c>
      <c r="G9" s="25">
        <f>H58*0.3</f>
        <v>529.12199999999996</v>
      </c>
      <c r="H9" s="25">
        <f>H58*0.3</f>
        <v>529.12199999999996</v>
      </c>
      <c r="I9" s="25">
        <f>I58*0.3</f>
        <v>20.399999999999999</v>
      </c>
      <c r="J9" s="25">
        <f>J58*0.3</f>
        <v>97.955999999999989</v>
      </c>
      <c r="K9" s="25">
        <f>K58*0.3</f>
        <v>236.15549999999996</v>
      </c>
      <c r="L9" s="25">
        <f>L58*0.3</f>
        <v>116.24399999999999</v>
      </c>
      <c r="M9" s="25">
        <f>M58*0.3</f>
        <v>849.88199999999995</v>
      </c>
      <c r="N9" s="25">
        <f>N58*0.3</f>
        <v>0.57599999999999996</v>
      </c>
      <c r="O9" s="25">
        <f>O58*0.15</f>
        <v>288.80999999999995</v>
      </c>
      <c r="P9" s="25">
        <f>P58*0.3</f>
        <v>811.2600000000001</v>
      </c>
      <c r="Q9" s="25">
        <f>Q58*0.3</f>
        <v>1399.4639999999999</v>
      </c>
      <c r="R9" s="25">
        <f t="shared" ref="R9:S9" si="8">R58*0.15</f>
        <v>212.85599999999999</v>
      </c>
      <c r="S9" s="25">
        <f t="shared" si="8"/>
        <v>1928.3220000000001</v>
      </c>
      <c r="T9" s="25">
        <f>T58*0.3</f>
        <v>1465.9440000000002</v>
      </c>
      <c r="U9" s="25">
        <f>U58*0.15</f>
        <v>66.69</v>
      </c>
      <c r="V9" t="s">
        <v>28</v>
      </c>
      <c r="W9" t="s">
        <v>61</v>
      </c>
    </row>
    <row r="10" spans="1:25" x14ac:dyDescent="0.25">
      <c r="A10" s="8" t="s">
        <v>62</v>
      </c>
      <c r="B10" s="25">
        <f t="shared" ref="B10:B12" si="9">B59*0.15</f>
        <v>247.428</v>
      </c>
      <c r="C10" s="25">
        <f t="shared" ref="C10:C12" si="10">C59*0.15</f>
        <v>61.506</v>
      </c>
      <c r="D10" s="25">
        <f t="shared" ref="D10:D12" si="11">D59*0.15</f>
        <v>1775.1825000000001</v>
      </c>
      <c r="E10" s="25">
        <f>F59*0.3</f>
        <v>4003.0920000000001</v>
      </c>
      <c r="F10" s="25">
        <f>G59*0.3</f>
        <v>3090.6224999999999</v>
      </c>
      <c r="G10" s="25">
        <f>H59*0.3</f>
        <v>1539.2639999999999</v>
      </c>
      <c r="H10" s="25">
        <f t="shared" ref="H10:H12" si="12">H59*0.3</f>
        <v>1539.2639999999999</v>
      </c>
      <c r="I10" s="25">
        <f t="shared" ref="I10:I12" si="13">I59*0.3</f>
        <v>199.92</v>
      </c>
      <c r="J10" s="25">
        <f t="shared" ref="J10:J12" si="14">J59*0.3</f>
        <v>697.93649999999991</v>
      </c>
      <c r="K10" s="25">
        <f t="shared" ref="K10:K12" si="15">K59*0.3</f>
        <v>674.7299999999999</v>
      </c>
      <c r="L10" s="25">
        <f t="shared" ref="L10:L12" si="16">L59*0.3</f>
        <v>1017.135</v>
      </c>
      <c r="M10" s="25">
        <f t="shared" ref="M10:M12" si="17">M59*0.3</f>
        <v>231.786</v>
      </c>
      <c r="N10" s="25">
        <f t="shared" ref="N10:N12" si="18">N59*0.3</f>
        <v>6.24</v>
      </c>
      <c r="O10" s="25">
        <f t="shared" ref="O10:O12" si="19">O59*0.15</f>
        <v>616.12800000000004</v>
      </c>
      <c r="P10" s="25">
        <f t="shared" ref="P10:P12" si="20">P59*0.3</f>
        <v>3468.1365000000001</v>
      </c>
      <c r="Q10" s="25">
        <f t="shared" ref="Q10:Q12" si="21">Q59*0.3</f>
        <v>4071.1679999999997</v>
      </c>
      <c r="R10" s="25">
        <f t="shared" ref="R10" si="22">R59*0.15</f>
        <v>228.06</v>
      </c>
      <c r="S10" s="25">
        <f t="shared" ref="S10" si="23">S59*0.15</f>
        <v>73.042500000000004</v>
      </c>
      <c r="T10" s="25">
        <f t="shared" ref="T10:T12" si="24">T59*0.3</f>
        <v>474.27600000000001</v>
      </c>
      <c r="U10" s="25">
        <f t="shared" ref="U10:U12" si="25">U59*0.15</f>
        <v>11.544750000000001</v>
      </c>
      <c r="V10" t="s">
        <v>28</v>
      </c>
      <c r="W10" t="s">
        <v>61</v>
      </c>
    </row>
    <row r="11" spans="1:25" x14ac:dyDescent="0.25">
      <c r="A11" s="8" t="s">
        <v>63</v>
      </c>
      <c r="B11" s="25">
        <f t="shared" si="9"/>
        <v>17.182500000000001</v>
      </c>
      <c r="C11" s="25">
        <f t="shared" si="10"/>
        <v>29.396249999999998</v>
      </c>
      <c r="D11" s="25">
        <f t="shared" si="11"/>
        <v>84.532500000000013</v>
      </c>
      <c r="E11" s="25">
        <f>F60*0.3</f>
        <v>706.42799999999988</v>
      </c>
      <c r="F11" s="25">
        <f>G60*0.3</f>
        <v>294.34500000000003</v>
      </c>
      <c r="G11" s="25">
        <f>H60*0.3</f>
        <v>288.61199999999997</v>
      </c>
      <c r="H11" s="25">
        <f t="shared" si="12"/>
        <v>288.61199999999997</v>
      </c>
      <c r="I11" s="25">
        <f t="shared" si="13"/>
        <v>214.2</v>
      </c>
      <c r="J11" s="25">
        <f t="shared" si="14"/>
        <v>85.711499999999987</v>
      </c>
      <c r="K11" s="25">
        <f t="shared" si="15"/>
        <v>1180.7774999999999</v>
      </c>
      <c r="L11" s="25">
        <f t="shared" si="16"/>
        <v>48.435000000000002</v>
      </c>
      <c r="M11" s="25">
        <f t="shared" si="17"/>
        <v>2626.9079999999999</v>
      </c>
      <c r="N11" s="25">
        <f t="shared" si="18"/>
        <v>13.056000000000001</v>
      </c>
      <c r="O11" s="25">
        <f t="shared" si="19"/>
        <v>57.761999999999993</v>
      </c>
      <c r="P11" s="25">
        <f t="shared" si="20"/>
        <v>202.81500000000003</v>
      </c>
      <c r="Q11" s="25">
        <f t="shared" si="21"/>
        <v>667.92600000000004</v>
      </c>
      <c r="R11" s="25">
        <f t="shared" ref="R11" si="26">R60*0.15</f>
        <v>21.720000000000002</v>
      </c>
      <c r="S11" s="25">
        <f t="shared" ref="S11" si="27">S60*0.15</f>
        <v>73.042500000000004</v>
      </c>
      <c r="T11" s="25">
        <f t="shared" si="24"/>
        <v>129.34799999999998</v>
      </c>
      <c r="U11" s="25">
        <f t="shared" si="25"/>
        <v>116.70749999999998</v>
      </c>
      <c r="V11" t="s">
        <v>28</v>
      </c>
      <c r="W11" t="s">
        <v>61</v>
      </c>
    </row>
    <row r="12" spans="1:25" x14ac:dyDescent="0.25">
      <c r="A12" s="8" t="s">
        <v>64</v>
      </c>
      <c r="B12" s="25">
        <f t="shared" si="9"/>
        <v>0</v>
      </c>
      <c r="C12" s="25">
        <f t="shared" si="10"/>
        <v>0.22612499999999999</v>
      </c>
      <c r="D12" s="25">
        <f t="shared" si="11"/>
        <v>0</v>
      </c>
      <c r="E12" s="25">
        <f>F61*0.3</f>
        <v>14.71725</v>
      </c>
      <c r="F12" s="25">
        <f>G61*0.3</f>
        <v>14.71725</v>
      </c>
      <c r="G12" s="25">
        <f>H61*0.3</f>
        <v>6.0127499999999996</v>
      </c>
      <c r="H12" s="25">
        <f t="shared" si="12"/>
        <v>6.0127499999999996</v>
      </c>
      <c r="I12" s="25">
        <f t="shared" si="13"/>
        <v>0</v>
      </c>
      <c r="J12" s="25">
        <f t="shared" si="14"/>
        <v>40.815000000000005</v>
      </c>
      <c r="K12" s="25">
        <f t="shared" si="15"/>
        <v>5.6227499999999999</v>
      </c>
      <c r="L12" s="25">
        <f t="shared" si="16"/>
        <v>2.4217499999999998</v>
      </c>
      <c r="M12" s="25">
        <f t="shared" si="17"/>
        <v>0</v>
      </c>
      <c r="N12" s="25">
        <f t="shared" si="18"/>
        <v>0</v>
      </c>
      <c r="O12" s="25">
        <f t="shared" si="19"/>
        <v>0</v>
      </c>
      <c r="P12" s="25">
        <f t="shared" si="20"/>
        <v>0</v>
      </c>
      <c r="Q12" s="25">
        <f t="shared" si="21"/>
        <v>0</v>
      </c>
      <c r="R12" s="25">
        <f t="shared" ref="R12" si="28">R61*0.15</f>
        <v>0</v>
      </c>
      <c r="S12" s="25">
        <f t="shared" ref="S12" si="29">S61*0.15</f>
        <v>3.6521249999999998</v>
      </c>
      <c r="T12" s="25">
        <f t="shared" si="24"/>
        <v>0</v>
      </c>
      <c r="U12" s="25">
        <f t="shared" si="25"/>
        <v>0</v>
      </c>
      <c r="V12" t="s">
        <v>28</v>
      </c>
      <c r="W12" t="s">
        <v>61</v>
      </c>
    </row>
    <row r="13" spans="1:25" ht="30" x14ac:dyDescent="0.25">
      <c r="A13" s="8" t="s">
        <v>73</v>
      </c>
      <c r="B13" s="25">
        <f>B58*0.05</f>
        <v>22.910000000000004</v>
      </c>
      <c r="C13" s="25">
        <f>C58*0.1</f>
        <v>2.4120000000000004</v>
      </c>
      <c r="D13" s="25">
        <f>D58*0.1</f>
        <v>135.25200000000001</v>
      </c>
      <c r="E13" s="25">
        <f>F58*0.1</f>
        <v>235.476</v>
      </c>
      <c r="F13" s="25">
        <f>G58*0.15</f>
        <v>1236.249</v>
      </c>
      <c r="G13" s="25">
        <f>H58*0.05</f>
        <v>88.187000000000012</v>
      </c>
      <c r="H13" s="25">
        <f>H58*0.1</f>
        <v>176.37400000000002</v>
      </c>
      <c r="I13" s="25">
        <f>I58*0.1</f>
        <v>6.8000000000000007</v>
      </c>
      <c r="J13" s="25">
        <f>J58*0.15</f>
        <v>48.977999999999994</v>
      </c>
      <c r="K13" s="25">
        <f>K58*0.05</f>
        <v>39.359250000000003</v>
      </c>
      <c r="L13" s="25">
        <f>L58*0.1</f>
        <v>38.747999999999998</v>
      </c>
      <c r="M13" s="25">
        <f>M58*0.1</f>
        <v>283.29400000000004</v>
      </c>
      <c r="N13" s="25">
        <f>N58*0.1</f>
        <v>0.192</v>
      </c>
      <c r="O13" s="25">
        <f>O58*0.05</f>
        <v>96.27</v>
      </c>
      <c r="P13" s="25">
        <f>P58*0.1</f>
        <v>270.42</v>
      </c>
      <c r="Q13" s="25">
        <f>Q58*0.15</f>
        <v>699.73199999999997</v>
      </c>
      <c r="R13" s="25">
        <f>R58*0.1</f>
        <v>141.904</v>
      </c>
      <c r="S13" s="25">
        <f>S58*0.1</f>
        <v>1285.5480000000002</v>
      </c>
      <c r="T13" s="25">
        <f>T58*0.15</f>
        <v>732.97200000000009</v>
      </c>
      <c r="U13" s="25">
        <f>U58*0.075</f>
        <v>33.344999999999999</v>
      </c>
      <c r="V13" t="s">
        <v>28</v>
      </c>
      <c r="W13" t="s">
        <v>61</v>
      </c>
    </row>
    <row r="14" spans="1:25" ht="30" x14ac:dyDescent="0.25">
      <c r="A14" s="8" t="s">
        <v>65</v>
      </c>
      <c r="B14" s="25">
        <f t="shared" ref="B14:B16" si="30">B59*0.05</f>
        <v>82.475999999999999</v>
      </c>
      <c r="C14" s="25">
        <f t="shared" ref="C14:C16" si="31">C59*0.1</f>
        <v>41.004000000000005</v>
      </c>
      <c r="D14" s="25">
        <f t="shared" ref="D14:D16" si="32">D59*0.1</f>
        <v>1183.4550000000002</v>
      </c>
      <c r="E14" s="25">
        <f>F59*0.1</f>
        <v>1334.3640000000003</v>
      </c>
      <c r="F14" s="25">
        <f>G59*0.15</f>
        <v>1545.31125</v>
      </c>
      <c r="G14" s="25">
        <f>H59*0.05</f>
        <v>256.54400000000004</v>
      </c>
      <c r="H14" s="25">
        <f t="shared" ref="H14:H16" si="33">H59*0.1</f>
        <v>513.08800000000008</v>
      </c>
      <c r="I14" s="25">
        <f t="shared" ref="I14:I16" si="34">I59*0.1</f>
        <v>66.64</v>
      </c>
      <c r="J14" s="25">
        <f t="shared" ref="J14:J16" si="35">J59*0.15</f>
        <v>348.96824999999995</v>
      </c>
      <c r="K14" s="25">
        <f t="shared" ref="K14:K16" si="36">K59*0.05</f>
        <v>112.455</v>
      </c>
      <c r="L14" s="25">
        <f t="shared" ref="L14:L16" si="37">L59*0.1</f>
        <v>339.04500000000007</v>
      </c>
      <c r="M14" s="25">
        <f t="shared" ref="M14:M16" si="38">M59*0.1</f>
        <v>77.262</v>
      </c>
      <c r="N14" s="25">
        <f t="shared" ref="N14:N16" si="39">N59*0.1</f>
        <v>2.08</v>
      </c>
      <c r="O14" s="25">
        <f t="shared" ref="O14:O16" si="40">O59*0.05</f>
        <v>205.37600000000003</v>
      </c>
      <c r="P14" s="25">
        <f t="shared" ref="P14:P16" si="41">P59*0.1</f>
        <v>1156.0454999999999</v>
      </c>
      <c r="Q14" s="25">
        <f t="shared" ref="Q14:Q16" si="42">Q59*0.15</f>
        <v>2035.5839999999998</v>
      </c>
      <c r="R14" s="25">
        <f t="shared" ref="R14:R16" si="43">R59*0.1</f>
        <v>152.04000000000002</v>
      </c>
      <c r="S14" s="25">
        <f t="shared" ref="S14:S15" si="44">S59*0.1</f>
        <v>48.695000000000007</v>
      </c>
      <c r="T14" s="25">
        <f t="shared" ref="T14:T15" si="45">T59*0.15</f>
        <v>237.13800000000001</v>
      </c>
      <c r="U14" s="25">
        <f t="shared" ref="U14:U16" si="46">U59*0.075</f>
        <v>5.7723750000000003</v>
      </c>
      <c r="V14" t="s">
        <v>28</v>
      </c>
      <c r="W14" t="s">
        <v>61</v>
      </c>
    </row>
    <row r="15" spans="1:25" ht="30" x14ac:dyDescent="0.25">
      <c r="A15" s="8" t="s">
        <v>66</v>
      </c>
      <c r="B15" s="25">
        <f t="shared" si="30"/>
        <v>5.7275000000000009</v>
      </c>
      <c r="C15" s="25">
        <f t="shared" si="31"/>
        <v>19.5975</v>
      </c>
      <c r="D15" s="25">
        <f t="shared" si="32"/>
        <v>56.355000000000011</v>
      </c>
      <c r="E15" s="25">
        <f>F60*0.1</f>
        <v>235.476</v>
      </c>
      <c r="F15" s="25">
        <f>G60*0.15</f>
        <v>147.17250000000001</v>
      </c>
      <c r="G15" s="25">
        <f>H60*0.05</f>
        <v>48.102000000000004</v>
      </c>
      <c r="H15" s="25">
        <f t="shared" si="33"/>
        <v>96.204000000000008</v>
      </c>
      <c r="I15" s="25">
        <f t="shared" si="34"/>
        <v>71.400000000000006</v>
      </c>
      <c r="J15" s="25">
        <f t="shared" si="35"/>
        <v>42.855749999999993</v>
      </c>
      <c r="K15" s="25">
        <f t="shared" si="36"/>
        <v>196.79625000000001</v>
      </c>
      <c r="L15" s="25">
        <f t="shared" si="37"/>
        <v>16.145000000000003</v>
      </c>
      <c r="M15" s="25">
        <f t="shared" si="38"/>
        <v>875.63600000000008</v>
      </c>
      <c r="N15" s="25">
        <f t="shared" si="39"/>
        <v>4.3520000000000003</v>
      </c>
      <c r="O15" s="25">
        <f t="shared" si="40"/>
        <v>19.254000000000001</v>
      </c>
      <c r="P15" s="25">
        <f t="shared" si="41"/>
        <v>67.605000000000004</v>
      </c>
      <c r="Q15" s="25">
        <f t="shared" si="42"/>
        <v>333.96300000000002</v>
      </c>
      <c r="R15" s="25">
        <f t="shared" si="43"/>
        <v>14.480000000000002</v>
      </c>
      <c r="S15" s="25">
        <f t="shared" si="44"/>
        <v>48.695000000000007</v>
      </c>
      <c r="T15" s="25">
        <f t="shared" si="45"/>
        <v>64.673999999999992</v>
      </c>
      <c r="U15" s="25">
        <f t="shared" si="46"/>
        <v>58.353749999999991</v>
      </c>
      <c r="V15" t="s">
        <v>28</v>
      </c>
      <c r="W15" t="s">
        <v>61</v>
      </c>
    </row>
    <row r="16" spans="1:25" x14ac:dyDescent="0.25">
      <c r="A16" s="8" t="s">
        <v>67</v>
      </c>
      <c r="B16" s="25">
        <f t="shared" si="30"/>
        <v>0</v>
      </c>
      <c r="C16" s="25">
        <f t="shared" si="31"/>
        <v>0.15075000000000002</v>
      </c>
      <c r="D16" s="25">
        <f t="shared" si="32"/>
        <v>0</v>
      </c>
      <c r="E16" s="25">
        <f>F61*0.1</f>
        <v>4.9057500000000012</v>
      </c>
      <c r="F16" s="25">
        <f>G61*0.15</f>
        <v>7.358625</v>
      </c>
      <c r="G16" s="25">
        <f>H61*0.05</f>
        <v>1.0021250000000002</v>
      </c>
      <c r="H16" s="25">
        <f t="shared" si="33"/>
        <v>2.0042500000000003</v>
      </c>
      <c r="I16" s="25">
        <f t="shared" si="34"/>
        <v>0</v>
      </c>
      <c r="J16" s="25">
        <f t="shared" si="35"/>
        <v>20.407500000000002</v>
      </c>
      <c r="K16" s="25">
        <f t="shared" si="36"/>
        <v>0.93712499999999999</v>
      </c>
      <c r="L16" s="25">
        <f t="shared" si="37"/>
        <v>0.80725000000000002</v>
      </c>
      <c r="M16" s="25">
        <f t="shared" si="38"/>
        <v>0</v>
      </c>
      <c r="N16" s="25">
        <f t="shared" si="39"/>
        <v>0</v>
      </c>
      <c r="O16" s="25">
        <f t="shared" si="40"/>
        <v>0</v>
      </c>
      <c r="P16" s="25">
        <f t="shared" si="41"/>
        <v>0</v>
      </c>
      <c r="Q16" s="25">
        <f t="shared" si="42"/>
        <v>0</v>
      </c>
      <c r="R16" s="25">
        <f t="shared" si="43"/>
        <v>0</v>
      </c>
      <c r="S16" s="25">
        <f>S61*0.1</f>
        <v>2.4347500000000002</v>
      </c>
      <c r="T16" s="25">
        <f>T61*0.15</f>
        <v>0</v>
      </c>
      <c r="U16" s="25">
        <f t="shared" si="46"/>
        <v>0</v>
      </c>
      <c r="V16" t="s">
        <v>28</v>
      </c>
      <c r="W16" t="s">
        <v>61</v>
      </c>
    </row>
    <row r="17" spans="1:23" x14ac:dyDescent="0.25">
      <c r="A17" s="8" t="s">
        <v>72</v>
      </c>
      <c r="B17" s="25">
        <f>B58*0.3</f>
        <v>137.46</v>
      </c>
      <c r="C17" s="25">
        <f>C58*0.3</f>
        <v>7.2359999999999998</v>
      </c>
      <c r="D17" s="25">
        <f>D58*0.3</f>
        <v>405.75599999999997</v>
      </c>
      <c r="E17" s="25">
        <f>F58*0.6</f>
        <v>1412.8559999999998</v>
      </c>
      <c r="F17" s="25">
        <f>G58*0.6</f>
        <v>4944.9960000000001</v>
      </c>
      <c r="G17" s="25">
        <f>H58*0.6</f>
        <v>1058.2439999999999</v>
      </c>
      <c r="H17" s="25">
        <f>H58*0.6</f>
        <v>1058.2439999999999</v>
      </c>
      <c r="I17" s="25">
        <f>I58*0.15</f>
        <v>10.199999999999999</v>
      </c>
      <c r="J17" s="25">
        <f t="shared" ref="J17:S17" si="47">J58*0.6</f>
        <v>195.91199999999998</v>
      </c>
      <c r="K17" s="25">
        <f t="shared" si="47"/>
        <v>472.31099999999992</v>
      </c>
      <c r="L17" s="25">
        <f>L58*0.15</f>
        <v>58.121999999999993</v>
      </c>
      <c r="M17" s="25">
        <f t="shared" si="47"/>
        <v>1699.7639999999999</v>
      </c>
      <c r="N17" s="25">
        <f t="shared" si="47"/>
        <v>1.1519999999999999</v>
      </c>
      <c r="O17" s="25">
        <f t="shared" si="47"/>
        <v>1155.2399999999998</v>
      </c>
      <c r="P17" s="25">
        <f t="shared" si="47"/>
        <v>1622.5200000000002</v>
      </c>
      <c r="Q17" s="25">
        <f t="shared" si="47"/>
        <v>2798.9279999999999</v>
      </c>
      <c r="R17" s="25">
        <f t="shared" si="47"/>
        <v>851.42399999999998</v>
      </c>
      <c r="S17" s="25">
        <f t="shared" si="47"/>
        <v>7713.2880000000005</v>
      </c>
      <c r="T17" s="25">
        <f>T58*0.1</f>
        <v>488.64800000000008</v>
      </c>
      <c r="U17" s="25">
        <f>U58*0.6</f>
        <v>266.76</v>
      </c>
      <c r="V17" t="s">
        <v>28</v>
      </c>
      <c r="W17" t="s">
        <v>61</v>
      </c>
    </row>
    <row r="18" spans="1:23" x14ac:dyDescent="0.25">
      <c r="A18" s="8" t="s">
        <v>68</v>
      </c>
      <c r="B18" s="25">
        <f t="shared" ref="B18:B20" si="48">B59*0.3</f>
        <v>494.85599999999999</v>
      </c>
      <c r="C18" s="25">
        <f t="shared" ref="C18:C20" si="49">C59*0.3</f>
        <v>123.012</v>
      </c>
      <c r="D18" s="25">
        <f t="shared" ref="D18:D20" si="50">D59*0.3</f>
        <v>3550.3650000000002</v>
      </c>
      <c r="E18" s="25">
        <f>F59*0.6</f>
        <v>8006.1840000000002</v>
      </c>
      <c r="F18" s="25">
        <f>G59*0.6</f>
        <v>6181.2449999999999</v>
      </c>
      <c r="G18" s="25">
        <f>H59*0.6</f>
        <v>3078.5279999999998</v>
      </c>
      <c r="H18" s="25">
        <f t="shared" ref="H18:H20" si="51">H59*0.6</f>
        <v>3078.5279999999998</v>
      </c>
      <c r="I18" s="25">
        <f t="shared" ref="I18:I20" si="52">I59*0.15</f>
        <v>99.96</v>
      </c>
      <c r="J18" s="25">
        <f t="shared" ref="J18" si="53">J59*0.6</f>
        <v>1395.8729999999998</v>
      </c>
      <c r="K18" s="25">
        <f t="shared" ref="K18" si="54">K59*0.6</f>
        <v>1349.4599999999998</v>
      </c>
      <c r="L18" s="25">
        <f t="shared" ref="L18:L20" si="55">L59*0.15</f>
        <v>508.5675</v>
      </c>
      <c r="M18" s="25">
        <f t="shared" ref="M18" si="56">M59*0.6</f>
        <v>463.572</v>
      </c>
      <c r="N18" s="25">
        <f t="shared" ref="N18" si="57">N59*0.6</f>
        <v>12.48</v>
      </c>
      <c r="O18" s="25">
        <f t="shared" ref="O18" si="58">O59*0.6</f>
        <v>2464.5120000000002</v>
      </c>
      <c r="P18" s="25">
        <f t="shared" ref="P18" si="59">P59*0.6</f>
        <v>6936.2730000000001</v>
      </c>
      <c r="Q18" s="25">
        <f t="shared" ref="Q18" si="60">Q59*0.6</f>
        <v>8142.3359999999993</v>
      </c>
      <c r="R18" s="25">
        <f t="shared" ref="R18" si="61">R59*0.6</f>
        <v>912.24</v>
      </c>
      <c r="S18" s="25">
        <f t="shared" ref="S18" si="62">S59*0.6</f>
        <v>292.17</v>
      </c>
      <c r="T18" s="25">
        <f t="shared" ref="T18:T20" si="63">T59*0.1</f>
        <v>158.09200000000001</v>
      </c>
      <c r="U18" s="25">
        <f t="shared" ref="U18:U20" si="64">U59*0.6</f>
        <v>46.179000000000002</v>
      </c>
      <c r="V18" t="s">
        <v>28</v>
      </c>
      <c r="W18" t="s">
        <v>61</v>
      </c>
    </row>
    <row r="19" spans="1:23" x14ac:dyDescent="0.25">
      <c r="A19" s="8" t="s">
        <v>69</v>
      </c>
      <c r="B19" s="25">
        <f t="shared" si="48"/>
        <v>34.365000000000002</v>
      </c>
      <c r="C19" s="25">
        <f t="shared" si="49"/>
        <v>58.792499999999997</v>
      </c>
      <c r="D19" s="25">
        <f t="shared" si="50"/>
        <v>169.06500000000003</v>
      </c>
      <c r="E19" s="25">
        <f>F60*0.6</f>
        <v>1412.8559999999998</v>
      </c>
      <c r="F19" s="25">
        <f>G60*0.6</f>
        <v>588.69000000000005</v>
      </c>
      <c r="G19" s="25">
        <f>H60*0.6</f>
        <v>577.22399999999993</v>
      </c>
      <c r="H19" s="25">
        <f t="shared" si="51"/>
        <v>577.22399999999993</v>
      </c>
      <c r="I19" s="25">
        <f t="shared" si="52"/>
        <v>107.1</v>
      </c>
      <c r="J19" s="25">
        <f t="shared" ref="J19" si="65">J60*0.6</f>
        <v>171.42299999999997</v>
      </c>
      <c r="K19" s="25">
        <f t="shared" ref="K19" si="66">K60*0.6</f>
        <v>2361.5549999999998</v>
      </c>
      <c r="L19" s="25">
        <f t="shared" si="55"/>
        <v>24.217500000000001</v>
      </c>
      <c r="M19" s="25">
        <f t="shared" ref="M19" si="67">M60*0.6</f>
        <v>5253.8159999999998</v>
      </c>
      <c r="N19" s="25">
        <f t="shared" ref="N19" si="68">N60*0.6</f>
        <v>26.112000000000002</v>
      </c>
      <c r="O19" s="25">
        <f t="shared" ref="O19" si="69">O60*0.6</f>
        <v>231.04799999999997</v>
      </c>
      <c r="P19" s="25">
        <f t="shared" ref="P19" si="70">P60*0.6</f>
        <v>405.63000000000005</v>
      </c>
      <c r="Q19" s="25">
        <f t="shared" ref="Q19" si="71">Q60*0.6</f>
        <v>1335.8520000000001</v>
      </c>
      <c r="R19" s="25">
        <f t="shared" ref="R19" si="72">R60*0.6</f>
        <v>86.88000000000001</v>
      </c>
      <c r="S19" s="25">
        <f t="shared" ref="S19" si="73">S60*0.6</f>
        <v>292.17</v>
      </c>
      <c r="T19" s="25">
        <f t="shared" si="63"/>
        <v>43.116</v>
      </c>
      <c r="U19" s="25">
        <f t="shared" si="64"/>
        <v>466.82999999999993</v>
      </c>
      <c r="V19" t="s">
        <v>28</v>
      </c>
      <c r="W19" t="s">
        <v>61</v>
      </c>
    </row>
    <row r="20" spans="1:23" x14ac:dyDescent="0.25">
      <c r="A20" s="8" t="s">
        <v>70</v>
      </c>
      <c r="B20" s="25">
        <f t="shared" si="48"/>
        <v>0</v>
      </c>
      <c r="C20" s="25">
        <f t="shared" si="49"/>
        <v>0.45224999999999999</v>
      </c>
      <c r="D20" s="25">
        <f t="shared" si="50"/>
        <v>0</v>
      </c>
      <c r="E20" s="25">
        <f>F61*0.6</f>
        <v>29.4345</v>
      </c>
      <c r="F20" s="25">
        <f>G61*0.6</f>
        <v>29.4345</v>
      </c>
      <c r="G20" s="25">
        <f>H61*0.6</f>
        <v>12.025499999999999</v>
      </c>
      <c r="H20" s="25">
        <f t="shared" si="51"/>
        <v>12.025499999999999</v>
      </c>
      <c r="I20" s="25">
        <f t="shared" si="52"/>
        <v>0</v>
      </c>
      <c r="J20" s="25">
        <f t="shared" ref="J20" si="74">J61*0.6</f>
        <v>81.63000000000001</v>
      </c>
      <c r="K20" s="25">
        <f t="shared" ref="K20" si="75">K61*0.6</f>
        <v>11.2455</v>
      </c>
      <c r="L20" s="25">
        <f t="shared" si="55"/>
        <v>1.2108749999999999</v>
      </c>
      <c r="M20" s="25">
        <f t="shared" ref="M20" si="76">M61*0.6</f>
        <v>0</v>
      </c>
      <c r="N20" s="25">
        <f t="shared" ref="N20" si="77">N61*0.6</f>
        <v>0</v>
      </c>
      <c r="O20" s="25">
        <f t="shared" ref="O20" si="78">O61*0.6</f>
        <v>0</v>
      </c>
      <c r="P20" s="25">
        <f t="shared" ref="P20" si="79">P61*0.6</f>
        <v>0</v>
      </c>
      <c r="Q20" s="25">
        <f t="shared" ref="Q20" si="80">Q61*0.6</f>
        <v>0</v>
      </c>
      <c r="R20" s="25">
        <f t="shared" ref="R20" si="81">R61*0.6</f>
        <v>0</v>
      </c>
      <c r="S20" s="25">
        <f t="shared" ref="S20" si="82">S61*0.6</f>
        <v>14.608499999999999</v>
      </c>
      <c r="T20" s="25">
        <f t="shared" si="63"/>
        <v>0</v>
      </c>
      <c r="U20" s="25">
        <f t="shared" si="64"/>
        <v>0</v>
      </c>
      <c r="V20" t="s">
        <v>28</v>
      </c>
      <c r="W20" t="s">
        <v>61</v>
      </c>
    </row>
    <row r="21" spans="1:23" x14ac:dyDescent="0.25">
      <c r="A21" s="8" t="s">
        <v>71</v>
      </c>
      <c r="B21" s="25">
        <f>B58*0.6</f>
        <v>274.92</v>
      </c>
      <c r="C21" s="25">
        <f>C58*0.6</f>
        <v>14.472</v>
      </c>
      <c r="D21" s="25">
        <f>D58*0.6</f>
        <v>811.51199999999994</v>
      </c>
      <c r="E21" s="25">
        <f>F58*0.15</f>
        <v>353.21399999999994</v>
      </c>
      <c r="F21" s="25">
        <f>G58*0.05</f>
        <v>412.08300000000003</v>
      </c>
      <c r="G21" s="25">
        <f>H58*0.15</f>
        <v>264.56099999999998</v>
      </c>
      <c r="H21" s="25">
        <f>H58*0.15</f>
        <v>264.56099999999998</v>
      </c>
      <c r="I21" s="25">
        <f>I58*0.6</f>
        <v>40.799999999999997</v>
      </c>
      <c r="J21" s="25">
        <f>J58*0.05</f>
        <v>16.326000000000001</v>
      </c>
      <c r="K21" s="25">
        <f>K58*0.1</f>
        <v>78.718500000000006</v>
      </c>
      <c r="L21" s="25">
        <f>L58*0.05</f>
        <v>19.373999999999999</v>
      </c>
      <c r="M21" s="25">
        <f>M58*0.15</f>
        <v>424.94099999999997</v>
      </c>
      <c r="N21" s="25">
        <f>N58*0.05</f>
        <v>9.6000000000000002E-2</v>
      </c>
      <c r="O21" s="25">
        <f>O58*0.3</f>
        <v>577.61999999999989</v>
      </c>
      <c r="P21" s="25">
        <f>P58*0.15</f>
        <v>405.63000000000005</v>
      </c>
      <c r="Q21" s="25">
        <f>Q58*0.1</f>
        <v>466.48800000000006</v>
      </c>
      <c r="R21" s="25">
        <f t="shared" ref="R21" si="83">R58*0.3</f>
        <v>425.71199999999999</v>
      </c>
      <c r="S21" s="25">
        <f>S58*0.3</f>
        <v>3856.6440000000002</v>
      </c>
      <c r="T21" s="25">
        <f>T58*0.6</f>
        <v>2931.8880000000004</v>
      </c>
      <c r="U21" s="25">
        <f>U58*0.3</f>
        <v>133.38</v>
      </c>
      <c r="V21" t="s">
        <v>28</v>
      </c>
      <c r="W21" t="s">
        <v>61</v>
      </c>
    </row>
    <row r="22" spans="1:23" x14ac:dyDescent="0.25">
      <c r="A22" s="8" t="s">
        <v>75</v>
      </c>
      <c r="B22" s="25">
        <f t="shared" ref="B22:B24" si="84">B59*0.6</f>
        <v>989.71199999999999</v>
      </c>
      <c r="C22" s="25">
        <f t="shared" ref="C22:C24" si="85">C59*0.6</f>
        <v>246.024</v>
      </c>
      <c r="D22" s="25">
        <f t="shared" ref="D22:D24" si="86">D59*0.6</f>
        <v>7100.7300000000005</v>
      </c>
      <c r="E22" s="25">
        <f>F59*0.15</f>
        <v>2001.546</v>
      </c>
      <c r="F22" s="25">
        <f>G59*0.05</f>
        <v>515.1037500000001</v>
      </c>
      <c r="G22" s="25">
        <f>H59*0.15</f>
        <v>769.63199999999995</v>
      </c>
      <c r="H22" s="25">
        <f t="shared" ref="H22:H24" si="87">H59*0.15</f>
        <v>769.63199999999995</v>
      </c>
      <c r="I22" s="25">
        <f t="shared" ref="I22:I24" si="88">I59*0.6</f>
        <v>399.84</v>
      </c>
      <c r="J22" s="25">
        <f t="shared" ref="J22:J24" si="89">J59*0.05</f>
        <v>116.32275</v>
      </c>
      <c r="K22" s="25">
        <f t="shared" ref="K22:K24" si="90">K59*0.1</f>
        <v>224.91</v>
      </c>
      <c r="L22" s="25">
        <f t="shared" ref="L22:L24" si="91">L59*0.05</f>
        <v>169.52250000000004</v>
      </c>
      <c r="M22" s="25">
        <f t="shared" ref="M22:M24" si="92">M59*0.15</f>
        <v>115.893</v>
      </c>
      <c r="N22" s="25">
        <f t="shared" ref="N22:N24" si="93">N59*0.05</f>
        <v>1.04</v>
      </c>
      <c r="O22" s="25">
        <f t="shared" ref="O22:O24" si="94">O59*0.3</f>
        <v>1232.2560000000001</v>
      </c>
      <c r="P22" s="25">
        <f t="shared" ref="P22:P24" si="95">P59*0.15</f>
        <v>1734.06825</v>
      </c>
      <c r="Q22" s="25">
        <f t="shared" ref="Q22:Q24" si="96">Q59*0.1</f>
        <v>1357.056</v>
      </c>
      <c r="R22" s="25">
        <f t="shared" ref="R22" si="97">R59*0.3</f>
        <v>456.12</v>
      </c>
      <c r="S22" s="25">
        <f t="shared" ref="S22:S24" si="98">S59*0.3</f>
        <v>146.08500000000001</v>
      </c>
      <c r="T22" s="25">
        <f t="shared" ref="T22:T24" si="99">T59*0.6</f>
        <v>948.55200000000002</v>
      </c>
      <c r="U22" s="25">
        <f t="shared" ref="U22:U24" si="100">U59*0.3</f>
        <v>23.089500000000001</v>
      </c>
      <c r="V22" t="s">
        <v>28</v>
      </c>
      <c r="W22" t="s">
        <v>61</v>
      </c>
    </row>
    <row r="23" spans="1:23" x14ac:dyDescent="0.25">
      <c r="A23" s="8" t="s">
        <v>76</v>
      </c>
      <c r="B23" s="25">
        <f t="shared" si="84"/>
        <v>68.73</v>
      </c>
      <c r="C23" s="25">
        <f t="shared" si="85"/>
        <v>117.58499999999999</v>
      </c>
      <c r="D23" s="25">
        <f t="shared" si="86"/>
        <v>338.13000000000005</v>
      </c>
      <c r="E23" s="25">
        <f>F60*0.15</f>
        <v>353.21399999999994</v>
      </c>
      <c r="F23" s="25">
        <f>G60*0.05</f>
        <v>49.057500000000005</v>
      </c>
      <c r="G23" s="25">
        <f>H60*0.15</f>
        <v>144.30599999999998</v>
      </c>
      <c r="H23" s="25">
        <f t="shared" si="87"/>
        <v>144.30599999999998</v>
      </c>
      <c r="I23" s="25">
        <f t="shared" si="88"/>
        <v>428.4</v>
      </c>
      <c r="J23" s="25">
        <f t="shared" si="89"/>
        <v>14.28525</v>
      </c>
      <c r="K23" s="25">
        <f t="shared" si="90"/>
        <v>393.59250000000003</v>
      </c>
      <c r="L23" s="25">
        <f t="shared" si="91"/>
        <v>8.0725000000000016</v>
      </c>
      <c r="M23" s="25">
        <f t="shared" si="92"/>
        <v>1313.454</v>
      </c>
      <c r="N23" s="25">
        <f t="shared" si="93"/>
        <v>2.1760000000000002</v>
      </c>
      <c r="O23" s="25">
        <f t="shared" si="94"/>
        <v>115.52399999999999</v>
      </c>
      <c r="P23" s="25">
        <f t="shared" si="95"/>
        <v>101.40750000000001</v>
      </c>
      <c r="Q23" s="25">
        <f t="shared" si="96"/>
        <v>222.64200000000002</v>
      </c>
      <c r="R23" s="25">
        <f t="shared" ref="R23" si="101">R60*0.3</f>
        <v>43.440000000000005</v>
      </c>
      <c r="S23" s="25">
        <f t="shared" si="98"/>
        <v>146.08500000000001</v>
      </c>
      <c r="T23" s="25">
        <f t="shared" si="99"/>
        <v>258.69599999999997</v>
      </c>
      <c r="U23" s="25">
        <f t="shared" si="100"/>
        <v>233.41499999999996</v>
      </c>
      <c r="V23" t="s">
        <v>28</v>
      </c>
      <c r="W23" t="s">
        <v>61</v>
      </c>
    </row>
    <row r="24" spans="1:23" x14ac:dyDescent="0.25">
      <c r="A24" s="8" t="s">
        <v>77</v>
      </c>
      <c r="B24" s="25">
        <f t="shared" si="84"/>
        <v>0</v>
      </c>
      <c r="C24" s="25">
        <f t="shared" si="85"/>
        <v>0.90449999999999997</v>
      </c>
      <c r="D24" s="25">
        <f t="shared" si="86"/>
        <v>0</v>
      </c>
      <c r="E24" s="25">
        <f>F61*0.15</f>
        <v>7.358625</v>
      </c>
      <c r="F24" s="25">
        <f>G61*0.05</f>
        <v>2.4528750000000006</v>
      </c>
      <c r="G24" s="25">
        <f>H61*0.15</f>
        <v>3.0063749999999998</v>
      </c>
      <c r="H24" s="25">
        <f t="shared" si="87"/>
        <v>3.0063749999999998</v>
      </c>
      <c r="I24" s="25">
        <f t="shared" si="88"/>
        <v>0</v>
      </c>
      <c r="J24" s="25">
        <f t="shared" si="89"/>
        <v>6.8025000000000011</v>
      </c>
      <c r="K24" s="25">
        <f t="shared" si="90"/>
        <v>1.87425</v>
      </c>
      <c r="L24" s="25">
        <f t="shared" si="91"/>
        <v>0.40362500000000001</v>
      </c>
      <c r="M24" s="25">
        <f t="shared" si="92"/>
        <v>0</v>
      </c>
      <c r="N24" s="25">
        <f t="shared" si="93"/>
        <v>0</v>
      </c>
      <c r="O24" s="25">
        <f t="shared" si="94"/>
        <v>0</v>
      </c>
      <c r="P24" s="25">
        <f t="shared" si="95"/>
        <v>0</v>
      </c>
      <c r="Q24" s="25">
        <f t="shared" si="96"/>
        <v>0</v>
      </c>
      <c r="R24" s="25">
        <f t="shared" ref="R24" si="102">R61*0.3</f>
        <v>0</v>
      </c>
      <c r="S24" s="25">
        <f t="shared" si="98"/>
        <v>7.3042499999999997</v>
      </c>
      <c r="T24" s="25">
        <f t="shared" si="99"/>
        <v>0</v>
      </c>
      <c r="U24" s="25">
        <f t="shared" si="100"/>
        <v>0</v>
      </c>
      <c r="V24" t="s">
        <v>28</v>
      </c>
      <c r="W24" t="s">
        <v>61</v>
      </c>
    </row>
    <row r="25" spans="1:23" ht="30" x14ac:dyDescent="0.25">
      <c r="A25" s="8" t="s">
        <v>78</v>
      </c>
      <c r="B25" s="25">
        <f>B58*0.1</f>
        <v>45.820000000000007</v>
      </c>
      <c r="C25" s="25">
        <f>C58*0.1</f>
        <v>2.4120000000000004</v>
      </c>
      <c r="D25" s="25">
        <f>D58*0.05</f>
        <v>67.626000000000005</v>
      </c>
      <c r="E25" s="25">
        <f>F58*0.05</f>
        <v>117.738</v>
      </c>
      <c r="F25" s="25">
        <f>G58*0.1</f>
        <v>824.16600000000005</v>
      </c>
      <c r="G25" s="25">
        <f>H58*0.1</f>
        <v>176.37400000000002</v>
      </c>
      <c r="H25" s="25">
        <f>H58*0.05</f>
        <v>88.187000000000012</v>
      </c>
      <c r="I25" s="25">
        <f>I58*0.05</f>
        <v>3.4000000000000004</v>
      </c>
      <c r="J25" s="25">
        <f>J58*0.1</f>
        <v>32.652000000000001</v>
      </c>
      <c r="K25" s="25">
        <f>K58*0.15</f>
        <v>118.07774999999998</v>
      </c>
      <c r="L25" s="25">
        <f>L58*0.6</f>
        <v>232.48799999999997</v>
      </c>
      <c r="M25" s="25">
        <f>M58*0.05</f>
        <v>141.64700000000002</v>
      </c>
      <c r="N25" s="25">
        <f>N58*0.15</f>
        <v>0.28799999999999998</v>
      </c>
      <c r="O25" s="25">
        <f>O58*0.1</f>
        <v>192.54</v>
      </c>
      <c r="P25" s="25">
        <f>P58*0.05</f>
        <v>135.21</v>
      </c>
      <c r="Q25" s="25">
        <f>Q58*0.05</f>
        <v>233.24400000000003</v>
      </c>
      <c r="R25" s="25">
        <f>R58*0.05</f>
        <v>70.951999999999998</v>
      </c>
      <c r="S25" s="25">
        <f>S58*0.05</f>
        <v>642.77400000000011</v>
      </c>
      <c r="T25" s="25">
        <f>T58*0.05</f>
        <v>244.32400000000004</v>
      </c>
      <c r="U25" s="25">
        <f>U58*0.075</f>
        <v>33.344999999999999</v>
      </c>
      <c r="V25" t="s">
        <v>28</v>
      </c>
      <c r="W25" t="s">
        <v>61</v>
      </c>
    </row>
    <row r="26" spans="1:23" x14ac:dyDescent="0.25">
      <c r="A26" s="8" t="s">
        <v>79</v>
      </c>
      <c r="B26" s="25">
        <f t="shared" ref="B26:B28" si="103">B59*0.1</f>
        <v>164.952</v>
      </c>
      <c r="C26" s="25">
        <f t="shared" ref="C26:C28" si="104">C59*0.1</f>
        <v>41.004000000000005</v>
      </c>
      <c r="D26" s="25">
        <f t="shared" ref="D26:D28" si="105">D59*0.05</f>
        <v>591.72750000000008</v>
      </c>
      <c r="E26" s="25">
        <f>F59*0.05</f>
        <v>667.18200000000013</v>
      </c>
      <c r="F26" s="25">
        <f>G59*0.1</f>
        <v>1030.2075000000002</v>
      </c>
      <c r="G26" s="25">
        <f>H59*0.1</f>
        <v>513.08800000000008</v>
      </c>
      <c r="H26" s="25">
        <f t="shared" ref="H26:H28" si="106">H59*0.05</f>
        <v>256.54400000000004</v>
      </c>
      <c r="I26" s="25">
        <f t="shared" ref="I26:I28" si="107">I59*0.05</f>
        <v>33.32</v>
      </c>
      <c r="J26" s="25">
        <f t="shared" ref="J26:J28" si="108">J59*0.1</f>
        <v>232.6455</v>
      </c>
      <c r="K26" s="25">
        <f t="shared" ref="K26:K28" si="109">K59*0.15</f>
        <v>337.36499999999995</v>
      </c>
      <c r="L26" s="25">
        <f t="shared" ref="L26:L28" si="110">L59*0.6</f>
        <v>2034.27</v>
      </c>
      <c r="M26" s="25">
        <f t="shared" ref="M26:M28" si="111">M59*0.05</f>
        <v>38.631</v>
      </c>
      <c r="N26" s="25">
        <f t="shared" ref="N26:N28" si="112">N59*0.15</f>
        <v>3.12</v>
      </c>
      <c r="O26" s="25">
        <f t="shared" ref="O26:O28" si="113">O59*0.1</f>
        <v>410.75200000000007</v>
      </c>
      <c r="P26" s="25">
        <f t="shared" ref="P26:P28" si="114">P59*0.05</f>
        <v>578.02274999999997</v>
      </c>
      <c r="Q26" s="25">
        <f t="shared" ref="Q26:Q28" si="115">Q59*0.05</f>
        <v>678.52800000000002</v>
      </c>
      <c r="R26" s="25">
        <f t="shared" ref="R26:R28" si="116">R59*0.05</f>
        <v>76.02000000000001</v>
      </c>
      <c r="S26" s="25">
        <f t="shared" ref="S26:S28" si="117">S59*0.05</f>
        <v>24.347500000000004</v>
      </c>
      <c r="T26" s="25">
        <f t="shared" ref="T26:T28" si="118">T59*0.05</f>
        <v>79.046000000000006</v>
      </c>
      <c r="U26" s="25">
        <f t="shared" ref="U26:U28" si="119">U59*0.075</f>
        <v>5.7723750000000003</v>
      </c>
      <c r="V26" t="s">
        <v>28</v>
      </c>
      <c r="W26" t="s">
        <v>61</v>
      </c>
    </row>
    <row r="27" spans="1:23" x14ac:dyDescent="0.25">
      <c r="A27" s="8" t="s">
        <v>80</v>
      </c>
      <c r="B27" s="25">
        <f t="shared" si="103"/>
        <v>11.455000000000002</v>
      </c>
      <c r="C27" s="25">
        <f t="shared" si="104"/>
        <v>19.5975</v>
      </c>
      <c r="D27" s="25">
        <f t="shared" si="105"/>
        <v>28.177500000000006</v>
      </c>
      <c r="E27" s="25">
        <f>F60*0.05</f>
        <v>117.738</v>
      </c>
      <c r="F27" s="25">
        <f>G60*0.1</f>
        <v>98.115000000000009</v>
      </c>
      <c r="G27" s="25">
        <f>H60*0.1</f>
        <v>96.204000000000008</v>
      </c>
      <c r="H27" s="25">
        <f t="shared" si="106"/>
        <v>48.102000000000004</v>
      </c>
      <c r="I27" s="25">
        <f t="shared" si="107"/>
        <v>35.700000000000003</v>
      </c>
      <c r="J27" s="25">
        <f t="shared" si="108"/>
        <v>28.570499999999999</v>
      </c>
      <c r="K27" s="25">
        <f t="shared" si="109"/>
        <v>590.38874999999996</v>
      </c>
      <c r="L27" s="25">
        <f t="shared" si="110"/>
        <v>96.87</v>
      </c>
      <c r="M27" s="25">
        <f t="shared" si="111"/>
        <v>437.81800000000004</v>
      </c>
      <c r="N27" s="25">
        <f t="shared" si="112"/>
        <v>6.5280000000000005</v>
      </c>
      <c r="O27" s="25">
        <f t="shared" si="113"/>
        <v>38.508000000000003</v>
      </c>
      <c r="P27" s="25">
        <f t="shared" si="114"/>
        <v>33.802500000000002</v>
      </c>
      <c r="Q27" s="25">
        <f t="shared" si="115"/>
        <v>111.32100000000001</v>
      </c>
      <c r="R27" s="25">
        <f t="shared" si="116"/>
        <v>7.2400000000000011</v>
      </c>
      <c r="S27" s="25">
        <f t="shared" si="117"/>
        <v>24.347500000000004</v>
      </c>
      <c r="T27" s="25">
        <f t="shared" si="118"/>
        <v>21.558</v>
      </c>
      <c r="U27" s="25">
        <f t="shared" si="119"/>
        <v>58.353749999999991</v>
      </c>
      <c r="V27" t="s">
        <v>28</v>
      </c>
      <c r="W27" t="s">
        <v>61</v>
      </c>
    </row>
    <row r="28" spans="1:23" x14ac:dyDescent="0.25">
      <c r="A28" s="8" t="s">
        <v>81</v>
      </c>
      <c r="B28" s="25">
        <f t="shared" si="103"/>
        <v>0</v>
      </c>
      <c r="C28" s="25">
        <f t="shared" si="104"/>
        <v>0.15075000000000002</v>
      </c>
      <c r="D28" s="25">
        <f t="shared" si="105"/>
        <v>0</v>
      </c>
      <c r="E28" s="25">
        <f>F61*0.05</f>
        <v>2.4528750000000006</v>
      </c>
      <c r="F28" s="25">
        <f>G61*0.1</f>
        <v>4.9057500000000012</v>
      </c>
      <c r="G28" s="25">
        <f>H61*0.1</f>
        <v>2.0042500000000003</v>
      </c>
      <c r="H28" s="25">
        <f t="shared" si="106"/>
        <v>1.0021250000000002</v>
      </c>
      <c r="I28" s="25">
        <f t="shared" si="107"/>
        <v>0</v>
      </c>
      <c r="J28" s="25">
        <f t="shared" si="108"/>
        <v>13.605000000000002</v>
      </c>
      <c r="K28" s="25">
        <f t="shared" si="109"/>
        <v>2.811375</v>
      </c>
      <c r="L28" s="25">
        <f t="shared" si="110"/>
        <v>4.8434999999999997</v>
      </c>
      <c r="M28" s="25">
        <f t="shared" si="111"/>
        <v>0</v>
      </c>
      <c r="N28" s="25">
        <f t="shared" si="112"/>
        <v>0</v>
      </c>
      <c r="O28" s="25">
        <f t="shared" si="113"/>
        <v>0</v>
      </c>
      <c r="P28" s="25">
        <f t="shared" si="114"/>
        <v>0</v>
      </c>
      <c r="Q28" s="25">
        <f t="shared" si="115"/>
        <v>0</v>
      </c>
      <c r="R28" s="25">
        <f t="shared" si="116"/>
        <v>0</v>
      </c>
      <c r="S28" s="25">
        <f t="shared" si="117"/>
        <v>1.2173750000000001</v>
      </c>
      <c r="T28" s="25">
        <f t="shared" si="118"/>
        <v>0</v>
      </c>
      <c r="U28" s="25">
        <f t="shared" si="119"/>
        <v>0</v>
      </c>
      <c r="V28" t="s">
        <v>28</v>
      </c>
      <c r="W28" t="s">
        <v>61</v>
      </c>
    </row>
    <row r="29" spans="1:23" x14ac:dyDescent="0.25">
      <c r="A29" s="9" t="s">
        <v>24</v>
      </c>
      <c r="B29" s="10">
        <f>100-B30</f>
        <v>53</v>
      </c>
      <c r="C29" s="10">
        <f t="shared" ref="C29:E29" si="120">100-C30</f>
        <v>84.6</v>
      </c>
      <c r="D29" s="10">
        <f t="shared" si="120"/>
        <v>89</v>
      </c>
      <c r="E29" s="10">
        <f t="shared" si="120"/>
        <v>70.8</v>
      </c>
      <c r="F29" s="10">
        <f>100-F30</f>
        <v>54.7</v>
      </c>
      <c r="G29" s="10">
        <f>100-G30</f>
        <v>54.7</v>
      </c>
      <c r="H29" s="10">
        <f t="shared" ref="H29" si="121">100-H30</f>
        <v>74.900000000000006</v>
      </c>
      <c r="I29" s="10">
        <f t="shared" ref="I29" si="122">100-I30</f>
        <v>76.900000000000006</v>
      </c>
      <c r="J29" s="10">
        <f t="shared" ref="J29" si="123">100-J30</f>
        <v>60.7</v>
      </c>
      <c r="K29" s="10">
        <f t="shared" ref="K29" si="124">100-K30</f>
        <v>46.6</v>
      </c>
      <c r="L29" s="10">
        <f>100-L30</f>
        <v>50.9</v>
      </c>
      <c r="M29" s="10">
        <f t="shared" ref="M29" si="125">100-M30</f>
        <v>56.9</v>
      </c>
      <c r="N29" s="10">
        <f t="shared" ref="N29" si="126">100-N30</f>
        <v>48.8</v>
      </c>
      <c r="O29" s="10">
        <f t="shared" ref="O29" si="127">100-O30</f>
        <v>58.4</v>
      </c>
      <c r="P29" s="10">
        <f t="shared" ref="P29" si="128">100-P30</f>
        <v>30.900000000000006</v>
      </c>
      <c r="Q29" s="10">
        <f>100-Q30</f>
        <v>22.400000000000006</v>
      </c>
      <c r="R29" s="10">
        <f t="shared" ref="R29" si="129">100-R30</f>
        <v>54.4</v>
      </c>
      <c r="S29" s="10">
        <f t="shared" ref="S29" si="130">100-S30</f>
        <v>47.5</v>
      </c>
      <c r="T29" s="10">
        <f t="shared" ref="T29" si="131">100-T30</f>
        <v>48.1</v>
      </c>
      <c r="U29" s="10">
        <f t="shared" ref="U29" si="132">100-U30</f>
        <v>53.7</v>
      </c>
      <c r="V29" t="s">
        <v>29</v>
      </c>
      <c r="W29" t="s">
        <v>60</v>
      </c>
    </row>
    <row r="30" spans="1:23" x14ac:dyDescent="0.25">
      <c r="A30" s="9" t="s">
        <v>25</v>
      </c>
      <c r="B30" s="10">
        <v>47</v>
      </c>
      <c r="C30" s="10">
        <v>15.4</v>
      </c>
      <c r="D30" s="10">
        <v>11</v>
      </c>
      <c r="E30" s="10">
        <v>29.2</v>
      </c>
      <c r="F30" s="10">
        <v>45.3</v>
      </c>
      <c r="G30" s="10">
        <v>45.3</v>
      </c>
      <c r="H30" s="10">
        <v>25.1</v>
      </c>
      <c r="I30" s="10">
        <v>23.1</v>
      </c>
      <c r="J30" s="10">
        <v>39.299999999999997</v>
      </c>
      <c r="K30" s="10">
        <v>53.4</v>
      </c>
      <c r="L30" s="10">
        <v>49.1</v>
      </c>
      <c r="M30" s="10">
        <v>43.1</v>
      </c>
      <c r="N30" s="10">
        <v>51.2</v>
      </c>
      <c r="O30" s="10">
        <v>41.6</v>
      </c>
      <c r="P30" s="10">
        <v>69.099999999999994</v>
      </c>
      <c r="Q30" s="10">
        <v>77.599999999999994</v>
      </c>
      <c r="R30" s="10">
        <v>45.6</v>
      </c>
      <c r="S30" s="10">
        <v>52.5</v>
      </c>
      <c r="T30" s="10">
        <v>51.9</v>
      </c>
      <c r="U30" s="10">
        <v>46.3</v>
      </c>
      <c r="V30" t="s">
        <v>29</v>
      </c>
      <c r="W30" t="s">
        <v>60</v>
      </c>
    </row>
    <row r="31" spans="1:23" x14ac:dyDescent="0.25">
      <c r="A31" s="9" t="s">
        <v>82</v>
      </c>
      <c r="B31" s="11">
        <f>B58*0.746</f>
        <v>341.81720000000001</v>
      </c>
      <c r="C31" s="11">
        <f>C58*0.845</f>
        <v>20.381399999999999</v>
      </c>
      <c r="D31" s="11">
        <f>D58*0.889</f>
        <v>1202.3902800000001</v>
      </c>
      <c r="E31" s="11">
        <f>F58*0.704</f>
        <v>1657.7510399999996</v>
      </c>
      <c r="F31" s="11">
        <f>G58*0.701</f>
        <v>5777.4036599999999</v>
      </c>
      <c r="G31" s="11">
        <f>H58*0.511</f>
        <v>901.27114000000006</v>
      </c>
      <c r="H31" s="11">
        <f>H58*0.763</f>
        <v>1345.73362</v>
      </c>
      <c r="I31" s="11">
        <f>I58*0.738</f>
        <v>50.183999999999997</v>
      </c>
      <c r="J31" s="11">
        <f>J58*0.592</f>
        <v>193.29983999999999</v>
      </c>
      <c r="K31" s="11">
        <f>K58*0.433</f>
        <v>340.85110499999996</v>
      </c>
      <c r="L31" s="11">
        <f>L58*0.504</f>
        <v>195.28992</v>
      </c>
      <c r="M31" s="11">
        <f>M58*0.563</f>
        <v>1594.9452199999998</v>
      </c>
      <c r="N31" s="11">
        <f>N58*0.477</f>
        <v>0.91583999999999988</v>
      </c>
      <c r="O31" s="11">
        <f>O58*0.595</f>
        <v>1145.6129999999998</v>
      </c>
      <c r="P31" s="11">
        <f>P58*0.315</f>
        <v>851.82300000000009</v>
      </c>
      <c r="Q31" s="11">
        <f>Q58*0.22</f>
        <v>1026.2736</v>
      </c>
      <c r="R31" s="11">
        <f>R58*0.535</f>
        <v>759.18640000000005</v>
      </c>
      <c r="S31" s="11">
        <f>S58*0.537</f>
        <v>6903.3927600000015</v>
      </c>
      <c r="T31" s="11">
        <f>T58*0.509</f>
        <v>2487.2183200000004</v>
      </c>
      <c r="U31" s="11">
        <f>U58*0.544</f>
        <v>241.86240000000001</v>
      </c>
      <c r="V31" t="s">
        <v>28</v>
      </c>
      <c r="W31" t="s">
        <v>61</v>
      </c>
    </row>
    <row r="32" spans="1:23" x14ac:dyDescent="0.25">
      <c r="A32" s="9" t="s">
        <v>83</v>
      </c>
      <c r="B32" s="11">
        <f t="shared" ref="B32:B34" si="133">B59*0.746</f>
        <v>1230.5419199999999</v>
      </c>
      <c r="C32" s="11">
        <f t="shared" ref="C32:C34" si="134">C59*0.845</f>
        <v>346.48380000000003</v>
      </c>
      <c r="D32" s="11">
        <f t="shared" ref="D32:D34" si="135">D59*0.889</f>
        <v>10520.91495</v>
      </c>
      <c r="E32" s="11">
        <f>F59*0.704</f>
        <v>9393.9225600000009</v>
      </c>
      <c r="F32" s="11">
        <f>G59*0.701</f>
        <v>7221.7545749999999</v>
      </c>
      <c r="G32" s="11">
        <f>H59*0.511</f>
        <v>2621.87968</v>
      </c>
      <c r="H32" s="11">
        <f t="shared" ref="H32:H34" si="136">H59*0.763</f>
        <v>3914.8614400000001</v>
      </c>
      <c r="I32" s="11">
        <f t="shared" ref="I32:I34" si="137">I59*0.738</f>
        <v>491.8032</v>
      </c>
      <c r="J32" s="11">
        <f t="shared" ref="J32:J34" si="138">J59*0.592</f>
        <v>1377.26136</v>
      </c>
      <c r="K32" s="11">
        <f t="shared" ref="K32:K34" si="139">K59*0.433</f>
        <v>973.86029999999994</v>
      </c>
      <c r="L32" s="11">
        <f t="shared" ref="L32:L34" si="140">L59*0.504</f>
        <v>1708.7868000000001</v>
      </c>
      <c r="M32" s="11">
        <f t="shared" ref="M32:M34" si="141">M59*0.563</f>
        <v>434.98505999999998</v>
      </c>
      <c r="N32" s="11">
        <f t="shared" ref="N32:N34" si="142">N59*0.477</f>
        <v>9.9215999999999998</v>
      </c>
      <c r="O32" s="11">
        <f t="shared" ref="O32:O34" si="143">O59*0.595</f>
        <v>2443.9744000000001</v>
      </c>
      <c r="P32" s="11">
        <f t="shared" ref="P32:P34" si="144">P59*0.315</f>
        <v>3641.5433250000001</v>
      </c>
      <c r="Q32" s="11">
        <f t="shared" ref="Q32:Q34" si="145">Q59*0.22</f>
        <v>2985.5232000000001</v>
      </c>
      <c r="R32" s="11">
        <f t="shared" ref="R32:R34" si="146">R59*0.535</f>
        <v>813.4140000000001</v>
      </c>
      <c r="S32" s="11">
        <f t="shared" ref="S32:S34" si="147">S59*0.537</f>
        <v>261.49215000000004</v>
      </c>
      <c r="T32" s="11">
        <f t="shared" ref="T32:T34" si="148">T59*0.509</f>
        <v>804.68828000000008</v>
      </c>
      <c r="U32" s="11">
        <f>U59*0.544</f>
        <v>41.868960000000008</v>
      </c>
      <c r="V32" t="s">
        <v>28</v>
      </c>
      <c r="W32" t="s">
        <v>61</v>
      </c>
    </row>
    <row r="33" spans="1:23" x14ac:dyDescent="0.25">
      <c r="A33" s="9" t="s">
        <v>84</v>
      </c>
      <c r="B33" s="11">
        <f t="shared" si="133"/>
        <v>85.454300000000003</v>
      </c>
      <c r="C33" s="11">
        <f t="shared" si="134"/>
        <v>165.59887499999999</v>
      </c>
      <c r="D33" s="11">
        <f t="shared" si="135"/>
        <v>500.99595000000005</v>
      </c>
      <c r="E33" s="11">
        <f>F60*0.704</f>
        <v>1657.7510399999996</v>
      </c>
      <c r="F33" s="11">
        <f>G60*0.701</f>
        <v>687.78615000000002</v>
      </c>
      <c r="G33" s="11">
        <f>H60*0.511</f>
        <v>491.60244</v>
      </c>
      <c r="H33" s="11">
        <f t="shared" si="136"/>
        <v>734.03652</v>
      </c>
      <c r="I33" s="11">
        <f t="shared" si="137"/>
        <v>526.93200000000002</v>
      </c>
      <c r="J33" s="11">
        <f t="shared" si="138"/>
        <v>169.13735999999997</v>
      </c>
      <c r="K33" s="11">
        <f t="shared" si="139"/>
        <v>1704.255525</v>
      </c>
      <c r="L33" s="11">
        <f t="shared" si="140"/>
        <v>81.370800000000003</v>
      </c>
      <c r="M33" s="11">
        <f t="shared" si="141"/>
        <v>4929.83068</v>
      </c>
      <c r="N33" s="11">
        <f t="shared" si="142"/>
        <v>20.759039999999999</v>
      </c>
      <c r="O33" s="11">
        <f t="shared" si="143"/>
        <v>229.12259999999998</v>
      </c>
      <c r="P33" s="11">
        <f t="shared" si="144"/>
        <v>212.95575000000002</v>
      </c>
      <c r="Q33" s="11">
        <f t="shared" si="145"/>
        <v>489.81240000000003</v>
      </c>
      <c r="R33" s="11">
        <f t="shared" si="146"/>
        <v>77.468000000000004</v>
      </c>
      <c r="S33" s="11">
        <f t="shared" si="147"/>
        <v>261.49215000000004</v>
      </c>
      <c r="T33" s="11">
        <f t="shared" si="148"/>
        <v>219.46043999999998</v>
      </c>
      <c r="U33" s="11">
        <f t="shared" ref="U33:U34" si="149">U60*0.544</f>
        <v>423.25920000000002</v>
      </c>
      <c r="V33" t="s">
        <v>28</v>
      </c>
      <c r="W33" t="s">
        <v>61</v>
      </c>
    </row>
    <row r="34" spans="1:23" x14ac:dyDescent="0.25">
      <c r="A34" s="9" t="s">
        <v>85</v>
      </c>
      <c r="B34" s="11">
        <f t="shared" si="133"/>
        <v>0</v>
      </c>
      <c r="C34" s="11">
        <f t="shared" si="134"/>
        <v>1.2738375</v>
      </c>
      <c r="D34" s="11">
        <f t="shared" si="135"/>
        <v>0</v>
      </c>
      <c r="E34" s="11">
        <f>F61*0.704</f>
        <v>34.536480000000005</v>
      </c>
      <c r="F34" s="11">
        <f>G61*0.701</f>
        <v>34.389307500000001</v>
      </c>
      <c r="G34" s="11">
        <f>H61*0.511</f>
        <v>10.2417175</v>
      </c>
      <c r="H34" s="11">
        <f t="shared" si="136"/>
        <v>15.292427500000001</v>
      </c>
      <c r="I34" s="11">
        <f t="shared" si="137"/>
        <v>0</v>
      </c>
      <c r="J34" s="11">
        <f t="shared" si="138"/>
        <v>80.541600000000003</v>
      </c>
      <c r="K34" s="11">
        <f t="shared" si="139"/>
        <v>8.1155024999999998</v>
      </c>
      <c r="L34" s="11">
        <f t="shared" si="140"/>
        <v>4.0685399999999996</v>
      </c>
      <c r="M34" s="11">
        <f t="shared" si="141"/>
        <v>0</v>
      </c>
      <c r="N34" s="11">
        <f t="shared" si="142"/>
        <v>0</v>
      </c>
      <c r="O34" s="11">
        <f t="shared" si="143"/>
        <v>0</v>
      </c>
      <c r="P34" s="11">
        <f t="shared" si="144"/>
        <v>0</v>
      </c>
      <c r="Q34" s="11">
        <f t="shared" si="145"/>
        <v>0</v>
      </c>
      <c r="R34" s="11">
        <f t="shared" si="146"/>
        <v>0</v>
      </c>
      <c r="S34" s="11">
        <f t="shared" si="147"/>
        <v>13.074607500000001</v>
      </c>
      <c r="T34" s="11">
        <f t="shared" si="148"/>
        <v>0</v>
      </c>
      <c r="U34" s="11">
        <f t="shared" si="149"/>
        <v>0</v>
      </c>
      <c r="V34" t="s">
        <v>28</v>
      </c>
      <c r="W34" t="s">
        <v>61</v>
      </c>
    </row>
    <row r="35" spans="1:23" x14ac:dyDescent="0.25">
      <c r="A35" s="9" t="s">
        <v>86</v>
      </c>
      <c r="B35" s="11">
        <f t="shared" ref="B35:T37" si="150">B58-B31</f>
        <v>116.38280000000003</v>
      </c>
      <c r="C35" s="11">
        <f t="shared" si="150"/>
        <v>3.7386000000000017</v>
      </c>
      <c r="D35" s="11">
        <f t="shared" si="150"/>
        <v>150.12971999999991</v>
      </c>
      <c r="E35" s="11">
        <f>F58-E31</f>
        <v>697.00896000000012</v>
      </c>
      <c r="F35" s="11">
        <f>G58-F31</f>
        <v>2464.2563399999999</v>
      </c>
      <c r="G35" s="11">
        <f>H58-G31</f>
        <v>862.46885999999995</v>
      </c>
      <c r="H35" s="11">
        <f t="shared" si="150"/>
        <v>418.00638000000004</v>
      </c>
      <c r="I35" s="11">
        <f t="shared" si="150"/>
        <v>17.816000000000003</v>
      </c>
      <c r="J35" s="11">
        <f t="shared" si="150"/>
        <v>133.22015999999999</v>
      </c>
      <c r="K35" s="11">
        <f t="shared" si="150"/>
        <v>446.33389499999998</v>
      </c>
      <c r="L35" s="11">
        <f t="shared" si="150"/>
        <v>192.19007999999997</v>
      </c>
      <c r="M35" s="11">
        <f t="shared" si="150"/>
        <v>1237.9947800000002</v>
      </c>
      <c r="N35" s="11">
        <f t="shared" si="150"/>
        <v>1.0041600000000002</v>
      </c>
      <c r="O35" s="11">
        <f t="shared" si="150"/>
        <v>779.78700000000003</v>
      </c>
      <c r="P35" s="11">
        <f t="shared" si="150"/>
        <v>1852.3770000000002</v>
      </c>
      <c r="Q35" s="11">
        <f t="shared" si="150"/>
        <v>3638.6064000000001</v>
      </c>
      <c r="R35" s="11">
        <f t="shared" si="150"/>
        <v>659.85359999999991</v>
      </c>
      <c r="S35" s="11">
        <f t="shared" si="150"/>
        <v>5952.0872399999998</v>
      </c>
      <c r="T35" s="11">
        <f t="shared" si="150"/>
        <v>2399.2616800000001</v>
      </c>
      <c r="U35" s="11">
        <f>U58-U31</f>
        <v>202.73759999999996</v>
      </c>
      <c r="V35" t="s">
        <v>28</v>
      </c>
      <c r="W35" t="s">
        <v>61</v>
      </c>
    </row>
    <row r="36" spans="1:23" x14ac:dyDescent="0.25">
      <c r="A36" s="9" t="s">
        <v>87</v>
      </c>
      <c r="B36" s="11">
        <f t="shared" si="150"/>
        <v>418.97808000000009</v>
      </c>
      <c r="C36" s="11">
        <f t="shared" si="150"/>
        <v>63.55619999999999</v>
      </c>
      <c r="D36" s="11">
        <f t="shared" si="150"/>
        <v>1313.6350500000008</v>
      </c>
      <c r="E36" s="11">
        <f>F59-E32</f>
        <v>3949.7174400000004</v>
      </c>
      <c r="F36" s="11">
        <f>G59-F32</f>
        <v>3080.3204250000008</v>
      </c>
      <c r="G36" s="11">
        <f>H59-G32</f>
        <v>2509.0003200000001</v>
      </c>
      <c r="H36" s="11">
        <f t="shared" ref="H36" si="151">H59-H32</f>
        <v>1216.01856</v>
      </c>
      <c r="I36" s="11">
        <f t="shared" si="150"/>
        <v>174.59679999999997</v>
      </c>
      <c r="J36" s="11">
        <f t="shared" si="150"/>
        <v>949.19363999999996</v>
      </c>
      <c r="K36" s="11">
        <f t="shared" si="150"/>
        <v>1275.2397000000001</v>
      </c>
      <c r="L36" s="11">
        <f t="shared" si="150"/>
        <v>1681.6632000000002</v>
      </c>
      <c r="M36" s="11">
        <f t="shared" si="150"/>
        <v>337.63494000000003</v>
      </c>
      <c r="N36" s="11">
        <f t="shared" si="150"/>
        <v>10.878400000000001</v>
      </c>
      <c r="O36" s="11">
        <f t="shared" si="150"/>
        <v>1663.5456000000004</v>
      </c>
      <c r="P36" s="11">
        <f t="shared" si="150"/>
        <v>7918.9116749999994</v>
      </c>
      <c r="Q36" s="11">
        <f t="shared" si="150"/>
        <v>10585.0368</v>
      </c>
      <c r="R36" s="11">
        <f t="shared" si="150"/>
        <v>706.98599999999999</v>
      </c>
      <c r="S36" s="11">
        <f t="shared" si="150"/>
        <v>225.45785000000001</v>
      </c>
      <c r="T36" s="11">
        <f t="shared" si="150"/>
        <v>776.23172</v>
      </c>
      <c r="U36" s="11">
        <f t="shared" ref="U36:U38" si="152">U59-U32</f>
        <v>35.096039999999995</v>
      </c>
      <c r="V36" t="s">
        <v>28</v>
      </c>
      <c r="W36" t="s">
        <v>61</v>
      </c>
    </row>
    <row r="37" spans="1:23" x14ac:dyDescent="0.25">
      <c r="A37" s="9" t="s">
        <v>88</v>
      </c>
      <c r="B37" s="11">
        <f t="shared" si="150"/>
        <v>29.095700000000008</v>
      </c>
      <c r="C37" s="11">
        <f t="shared" si="150"/>
        <v>30.376125000000002</v>
      </c>
      <c r="D37" s="11">
        <f t="shared" si="150"/>
        <v>62.554050000000018</v>
      </c>
      <c r="E37" s="11">
        <f>F60-E33</f>
        <v>697.00896000000012</v>
      </c>
      <c r="F37" s="11">
        <f>G60-F33</f>
        <v>293.36385000000007</v>
      </c>
      <c r="G37" s="11">
        <f>H60-G33</f>
        <v>470.43755999999996</v>
      </c>
      <c r="H37" s="11">
        <f t="shared" ref="H37" si="153">H60-H33</f>
        <v>228.00347999999997</v>
      </c>
      <c r="I37" s="11">
        <f t="shared" si="150"/>
        <v>187.06799999999998</v>
      </c>
      <c r="J37" s="11">
        <f t="shared" si="150"/>
        <v>116.56764000000001</v>
      </c>
      <c r="K37" s="11">
        <f t="shared" si="150"/>
        <v>2231.6694750000001</v>
      </c>
      <c r="L37" s="11">
        <f t="shared" si="150"/>
        <v>80.079200000000014</v>
      </c>
      <c r="M37" s="11">
        <f t="shared" si="150"/>
        <v>3826.5293200000006</v>
      </c>
      <c r="N37" s="11">
        <f t="shared" si="150"/>
        <v>22.760960000000004</v>
      </c>
      <c r="O37" s="11">
        <f t="shared" si="150"/>
        <v>155.95740000000001</v>
      </c>
      <c r="P37" s="11">
        <f t="shared" si="150"/>
        <v>463.09425000000005</v>
      </c>
      <c r="Q37" s="11">
        <f t="shared" si="150"/>
        <v>1736.6076</v>
      </c>
      <c r="R37" s="11">
        <f t="shared" si="150"/>
        <v>67.332000000000008</v>
      </c>
      <c r="S37" s="11">
        <f t="shared" si="150"/>
        <v>225.45785000000001</v>
      </c>
      <c r="T37" s="11">
        <f t="shared" si="150"/>
        <v>211.69955999999999</v>
      </c>
      <c r="U37" s="11">
        <f t="shared" si="152"/>
        <v>354.79079999999993</v>
      </c>
      <c r="V37" t="s">
        <v>28</v>
      </c>
      <c r="W37" t="s">
        <v>61</v>
      </c>
    </row>
    <row r="38" spans="1:23" x14ac:dyDescent="0.25">
      <c r="A38" s="9" t="s">
        <v>89</v>
      </c>
      <c r="B38" s="11">
        <f t="shared" ref="B38:T38" si="154">B61-B34</f>
        <v>0</v>
      </c>
      <c r="C38" s="11">
        <f t="shared" si="154"/>
        <v>0.23366250000000011</v>
      </c>
      <c r="D38" s="11">
        <f t="shared" si="154"/>
        <v>0</v>
      </c>
      <c r="E38" s="11">
        <f>F61-E34</f>
        <v>14.52102</v>
      </c>
      <c r="F38" s="11">
        <f>G61-F34</f>
        <v>14.668192500000004</v>
      </c>
      <c r="G38" s="11">
        <f>H61-G34</f>
        <v>9.8007825000000004</v>
      </c>
      <c r="H38" s="11">
        <f t="shared" ref="H38" si="155">H61-H34</f>
        <v>4.7500724999999999</v>
      </c>
      <c r="I38" s="11">
        <f t="shared" si="154"/>
        <v>0</v>
      </c>
      <c r="J38" s="11">
        <f t="shared" si="154"/>
        <v>55.508400000000009</v>
      </c>
      <c r="K38" s="11">
        <f t="shared" si="154"/>
        <v>10.6269975</v>
      </c>
      <c r="L38" s="11">
        <f t="shared" si="154"/>
        <v>4.0039600000000002</v>
      </c>
      <c r="M38" s="11">
        <f t="shared" si="154"/>
        <v>0</v>
      </c>
      <c r="N38" s="11">
        <f t="shared" si="154"/>
        <v>0</v>
      </c>
      <c r="O38" s="11">
        <f t="shared" si="154"/>
        <v>0</v>
      </c>
      <c r="P38" s="11">
        <f t="shared" si="154"/>
        <v>0</v>
      </c>
      <c r="Q38" s="11">
        <f t="shared" si="154"/>
        <v>0</v>
      </c>
      <c r="R38" s="11">
        <f t="shared" si="154"/>
        <v>0</v>
      </c>
      <c r="S38" s="11">
        <f t="shared" si="154"/>
        <v>11.272892499999999</v>
      </c>
      <c r="T38" s="11">
        <f t="shared" si="154"/>
        <v>0</v>
      </c>
      <c r="U38" s="11">
        <f>U61-U34</f>
        <v>0</v>
      </c>
      <c r="V38" t="s">
        <v>28</v>
      </c>
      <c r="W38" t="s">
        <v>61</v>
      </c>
    </row>
    <row r="39" spans="1:23" x14ac:dyDescent="0.25">
      <c r="A39" s="12" t="s">
        <v>32</v>
      </c>
      <c r="B39" s="13">
        <v>37856</v>
      </c>
      <c r="C39" s="13">
        <v>88168</v>
      </c>
      <c r="D39" s="13">
        <v>64220</v>
      </c>
      <c r="E39" s="13">
        <v>27246</v>
      </c>
      <c r="F39" s="13">
        <v>66275</v>
      </c>
      <c r="G39" s="13">
        <v>37040</v>
      </c>
      <c r="H39" s="13">
        <v>51943</v>
      </c>
      <c r="I39" s="13">
        <v>82171</v>
      </c>
      <c r="J39" s="13">
        <v>93200</v>
      </c>
      <c r="K39" s="13">
        <v>85802</v>
      </c>
      <c r="L39" s="13">
        <v>84499</v>
      </c>
      <c r="M39" s="13">
        <v>93521</v>
      </c>
      <c r="N39" s="13">
        <v>92417</v>
      </c>
      <c r="O39" s="13">
        <v>69710</v>
      </c>
      <c r="P39" s="13">
        <v>57992</v>
      </c>
      <c r="Q39" s="13">
        <v>56152</v>
      </c>
      <c r="R39" s="13">
        <v>35643</v>
      </c>
      <c r="S39" s="13">
        <v>34714</v>
      </c>
      <c r="T39" s="13">
        <v>76020</v>
      </c>
      <c r="U39" s="13">
        <v>61299</v>
      </c>
      <c r="V39" t="s">
        <v>28</v>
      </c>
      <c r="W39" t="s">
        <v>60</v>
      </c>
    </row>
    <row r="40" spans="1:23" x14ac:dyDescent="0.25">
      <c r="A40" s="14" t="s">
        <v>33</v>
      </c>
      <c r="B40" s="15">
        <v>1.8</v>
      </c>
      <c r="C40" s="15">
        <v>0.8</v>
      </c>
      <c r="D40" s="15">
        <v>5.9</v>
      </c>
      <c r="E40" s="15">
        <v>12.2</v>
      </c>
      <c r="F40" s="15">
        <v>2.5</v>
      </c>
      <c r="G40" s="15">
        <v>7.8</v>
      </c>
      <c r="H40" s="15">
        <v>7.7</v>
      </c>
      <c r="I40" s="15">
        <v>7.7</v>
      </c>
      <c r="J40" s="15">
        <v>1.5</v>
      </c>
      <c r="K40" s="15">
        <v>5</v>
      </c>
      <c r="L40" s="15">
        <v>3</v>
      </c>
      <c r="M40" s="15">
        <v>11.4</v>
      </c>
      <c r="N40" s="15">
        <v>11.4</v>
      </c>
      <c r="O40" s="15">
        <v>22.9</v>
      </c>
      <c r="P40" s="15">
        <v>8.6999999999999993</v>
      </c>
      <c r="Q40" s="15">
        <v>8.6999999999999993</v>
      </c>
      <c r="R40" s="15">
        <v>3</v>
      </c>
      <c r="S40" s="15">
        <v>1.8</v>
      </c>
      <c r="T40" s="15">
        <v>2.8</v>
      </c>
      <c r="U40" s="15">
        <v>22.9</v>
      </c>
      <c r="V40" t="s">
        <v>29</v>
      </c>
      <c r="W40" t="s">
        <v>60</v>
      </c>
    </row>
    <row r="41" spans="1:23" x14ac:dyDescent="0.25">
      <c r="A41" s="14" t="s">
        <v>34</v>
      </c>
      <c r="B41" s="16">
        <v>3.1</v>
      </c>
      <c r="C41" s="15">
        <v>0.3</v>
      </c>
      <c r="D41" s="15">
        <v>5.9</v>
      </c>
      <c r="E41" s="15">
        <v>10.199999999999999</v>
      </c>
      <c r="F41" s="15">
        <v>1.9</v>
      </c>
      <c r="G41" s="15">
        <v>12.7</v>
      </c>
      <c r="H41" s="15">
        <v>5.2</v>
      </c>
      <c r="I41" s="15">
        <v>5.2</v>
      </c>
      <c r="J41" s="15">
        <v>1.9</v>
      </c>
      <c r="K41" s="15">
        <v>5.3</v>
      </c>
      <c r="L41" s="15">
        <v>9</v>
      </c>
      <c r="M41" s="15">
        <v>12</v>
      </c>
      <c r="N41" s="15">
        <v>12</v>
      </c>
      <c r="O41" s="15">
        <v>4.7</v>
      </c>
      <c r="P41" s="15">
        <v>21.6</v>
      </c>
      <c r="Q41" s="15">
        <v>21.6</v>
      </c>
      <c r="R41" s="15">
        <v>9</v>
      </c>
      <c r="S41" s="15">
        <v>3.1</v>
      </c>
      <c r="T41" s="15">
        <v>6.2</v>
      </c>
      <c r="U41" s="15">
        <v>4.7</v>
      </c>
      <c r="V41" t="s">
        <v>29</v>
      </c>
      <c r="W41" t="s">
        <v>60</v>
      </c>
    </row>
    <row r="42" spans="1:23" x14ac:dyDescent="0.25">
      <c r="A42" s="17" t="s">
        <v>36</v>
      </c>
      <c r="B42" s="18">
        <v>47.3</v>
      </c>
      <c r="C42" s="18">
        <v>7.9</v>
      </c>
      <c r="D42" s="18">
        <v>50.6</v>
      </c>
      <c r="E42" s="18">
        <v>18.100000000000001</v>
      </c>
      <c r="F42" s="18">
        <v>4.2</v>
      </c>
      <c r="G42" s="18">
        <v>31.4</v>
      </c>
      <c r="H42" s="18">
        <v>39.799999999999997</v>
      </c>
      <c r="I42" s="18">
        <v>50.1</v>
      </c>
      <c r="J42" s="18">
        <v>0.3</v>
      </c>
      <c r="K42" s="18">
        <v>0.9</v>
      </c>
      <c r="L42" s="18">
        <v>6.6</v>
      </c>
      <c r="M42" s="18">
        <v>0.3</v>
      </c>
      <c r="N42" s="18">
        <v>0.9</v>
      </c>
      <c r="O42" s="18">
        <v>47.8</v>
      </c>
      <c r="P42" s="18">
        <v>6.4</v>
      </c>
      <c r="Q42" s="18">
        <v>7.5</v>
      </c>
      <c r="R42" s="18">
        <v>12.5</v>
      </c>
      <c r="S42" s="18">
        <v>44</v>
      </c>
      <c r="T42" s="18">
        <v>32.5</v>
      </c>
      <c r="U42" s="18">
        <v>0</v>
      </c>
      <c r="V42" t="s">
        <v>29</v>
      </c>
      <c r="W42" t="s">
        <v>60</v>
      </c>
    </row>
    <row r="43" spans="1:23" x14ac:dyDescent="0.25">
      <c r="A43" s="17" t="s">
        <v>37</v>
      </c>
      <c r="B43" s="18">
        <v>20.8</v>
      </c>
      <c r="C43" s="18">
        <v>65.599999999999994</v>
      </c>
      <c r="D43" s="18">
        <v>19.3</v>
      </c>
      <c r="E43" s="18">
        <v>38.6</v>
      </c>
      <c r="F43" s="18">
        <v>79.599999999999994</v>
      </c>
      <c r="G43" s="18">
        <v>34.9</v>
      </c>
      <c r="H43" s="18">
        <v>20.7</v>
      </c>
      <c r="I43" s="18">
        <v>15.4</v>
      </c>
      <c r="J43" s="18">
        <v>73.5</v>
      </c>
      <c r="K43" s="18">
        <v>75.900000000000006</v>
      </c>
      <c r="L43" s="18">
        <v>59.4</v>
      </c>
      <c r="M43" s="18">
        <v>60.4</v>
      </c>
      <c r="N43" s="18">
        <v>67.5</v>
      </c>
      <c r="O43" s="18">
        <v>22.9</v>
      </c>
      <c r="P43" s="18">
        <v>63.9</v>
      </c>
      <c r="Q43" s="18">
        <v>35.1</v>
      </c>
      <c r="R43" s="18">
        <v>59.1</v>
      </c>
      <c r="S43" s="18">
        <v>20.8</v>
      </c>
      <c r="T43" s="18">
        <v>38.1</v>
      </c>
      <c r="U43" s="18">
        <v>60</v>
      </c>
      <c r="V43" t="s">
        <v>29</v>
      </c>
      <c r="W43" t="s">
        <v>60</v>
      </c>
    </row>
    <row r="44" spans="1:23" x14ac:dyDescent="0.25">
      <c r="A44" s="17" t="s">
        <v>38</v>
      </c>
      <c r="B44" s="18">
        <v>18.399999999999999</v>
      </c>
      <c r="C44" s="18">
        <v>7.9</v>
      </c>
      <c r="D44" s="18">
        <v>13.2</v>
      </c>
      <c r="E44" s="18">
        <v>31.4</v>
      </c>
      <c r="F44" s="18">
        <v>9.4</v>
      </c>
      <c r="G44" s="18">
        <v>20.3</v>
      </c>
      <c r="H44" s="18">
        <v>20.399999999999999</v>
      </c>
      <c r="I44" s="18">
        <v>15.4</v>
      </c>
      <c r="J44" s="18">
        <v>3.5</v>
      </c>
      <c r="K44" s="18">
        <v>5.5</v>
      </c>
      <c r="L44" s="18">
        <v>19.899999999999999</v>
      </c>
      <c r="M44" s="18">
        <v>2.9</v>
      </c>
      <c r="N44" s="18">
        <v>5</v>
      </c>
      <c r="O44" s="18">
        <v>10.1</v>
      </c>
      <c r="P44" s="18">
        <v>9.9</v>
      </c>
      <c r="Q44" s="18">
        <v>9.6999999999999993</v>
      </c>
      <c r="R44" s="18">
        <v>14.3</v>
      </c>
      <c r="S44" s="18">
        <v>17.399999999999999</v>
      </c>
      <c r="T44" s="18">
        <v>18.100000000000001</v>
      </c>
      <c r="U44" s="18">
        <v>15</v>
      </c>
      <c r="V44" t="s">
        <v>29</v>
      </c>
      <c r="W44" t="s">
        <v>60</v>
      </c>
    </row>
    <row r="45" spans="1:23" x14ac:dyDescent="0.25">
      <c r="A45" s="17" t="s">
        <v>39</v>
      </c>
      <c r="B45" s="18">
        <v>6.2</v>
      </c>
      <c r="C45" s="18">
        <v>2</v>
      </c>
      <c r="D45" s="18">
        <v>11.3</v>
      </c>
      <c r="E45" s="18">
        <v>5.3</v>
      </c>
      <c r="F45" s="18">
        <v>0.8</v>
      </c>
      <c r="G45" s="18">
        <v>6.8</v>
      </c>
      <c r="H45" s="18">
        <v>10</v>
      </c>
      <c r="I45" s="18">
        <v>12.8</v>
      </c>
      <c r="J45" s="18">
        <v>1.5</v>
      </c>
      <c r="K45" s="18">
        <v>0.6</v>
      </c>
      <c r="L45" s="18">
        <v>2</v>
      </c>
      <c r="M45" s="18">
        <v>0.7</v>
      </c>
      <c r="N45" s="18">
        <v>1.6</v>
      </c>
      <c r="O45" s="18">
        <v>10.1</v>
      </c>
      <c r="P45" s="18">
        <v>2.2000000000000002</v>
      </c>
      <c r="Q45" s="18">
        <v>4.5</v>
      </c>
      <c r="R45" s="18">
        <v>3.7</v>
      </c>
      <c r="S45" s="18">
        <v>10.8</v>
      </c>
      <c r="T45" s="18">
        <v>5.6</v>
      </c>
      <c r="U45" s="18">
        <v>0</v>
      </c>
      <c r="V45" t="s">
        <v>29</v>
      </c>
      <c r="W45" t="s">
        <v>60</v>
      </c>
    </row>
    <row r="46" spans="1:23" x14ac:dyDescent="0.25">
      <c r="A46" s="17" t="s">
        <v>53</v>
      </c>
      <c r="B46" s="18">
        <v>5.2</v>
      </c>
      <c r="C46" s="18">
        <v>0.7</v>
      </c>
      <c r="D46" s="18">
        <v>4</v>
      </c>
      <c r="E46" s="18">
        <v>3.3</v>
      </c>
      <c r="F46" s="18">
        <v>0.3</v>
      </c>
      <c r="G46" s="18">
        <v>3.6</v>
      </c>
      <c r="H46" s="18">
        <v>6.5</v>
      </c>
      <c r="I46" s="18">
        <v>5.0999999999999996</v>
      </c>
      <c r="J46" s="18">
        <v>0.4</v>
      </c>
      <c r="K46" s="18">
        <v>0.6</v>
      </c>
      <c r="L46" s="18">
        <v>2.8</v>
      </c>
      <c r="M46" s="18">
        <v>0.4</v>
      </c>
      <c r="N46" s="18">
        <v>0.9</v>
      </c>
      <c r="O46" s="18">
        <v>3.1</v>
      </c>
      <c r="P46" s="18">
        <v>1.4</v>
      </c>
      <c r="Q46" s="18">
        <v>4.2</v>
      </c>
      <c r="R46" s="18">
        <v>2.2999999999999998</v>
      </c>
      <c r="S46" s="18">
        <v>5.6</v>
      </c>
      <c r="T46" s="18">
        <v>3.1</v>
      </c>
      <c r="U46" s="18">
        <v>0</v>
      </c>
      <c r="V46" t="s">
        <v>29</v>
      </c>
      <c r="W46" t="s">
        <v>60</v>
      </c>
    </row>
    <row r="47" spans="1:23" x14ac:dyDescent="0.25">
      <c r="A47" s="17" t="s">
        <v>54</v>
      </c>
      <c r="B47" s="18">
        <v>2.1</v>
      </c>
      <c r="C47" s="18">
        <v>14.6</v>
      </c>
      <c r="D47" s="18">
        <v>1.4</v>
      </c>
      <c r="E47" s="18">
        <v>3.1</v>
      </c>
      <c r="F47" s="18">
        <v>5.7</v>
      </c>
      <c r="G47" s="18">
        <v>2.4</v>
      </c>
      <c r="H47" s="18">
        <v>2.2000000000000002</v>
      </c>
      <c r="I47" s="18">
        <v>1.1000000000000001</v>
      </c>
      <c r="J47" s="18">
        <v>19.899999999999999</v>
      </c>
      <c r="K47" s="18">
        <v>16.2</v>
      </c>
      <c r="L47" s="18">
        <v>7.4</v>
      </c>
      <c r="M47" s="18">
        <v>18.8</v>
      </c>
      <c r="N47" s="18">
        <v>21.2</v>
      </c>
      <c r="O47" s="18">
        <v>5.2</v>
      </c>
      <c r="P47" s="18">
        <v>15.1</v>
      </c>
      <c r="Q47" s="18">
        <v>8.6999999999999993</v>
      </c>
      <c r="R47" s="18">
        <v>7.5</v>
      </c>
      <c r="S47" s="18">
        <v>1.2</v>
      </c>
      <c r="T47" s="18">
        <v>2.2999999999999998</v>
      </c>
      <c r="U47" s="18">
        <v>15</v>
      </c>
      <c r="V47" t="s">
        <v>29</v>
      </c>
      <c r="W47" t="s">
        <v>60</v>
      </c>
    </row>
    <row r="48" spans="1:23" x14ac:dyDescent="0.25">
      <c r="A48" s="17" t="s">
        <v>52</v>
      </c>
      <c r="B48" s="18">
        <v>0</v>
      </c>
      <c r="C48" s="18">
        <v>1.3</v>
      </c>
      <c r="D48" s="18">
        <v>0.2</v>
      </c>
      <c r="E48" s="18">
        <v>0.2</v>
      </c>
      <c r="F48" s="18">
        <v>0</v>
      </c>
      <c r="G48" s="18">
        <v>0.3</v>
      </c>
      <c r="H48" s="18">
        <v>0.2</v>
      </c>
      <c r="I48" s="18">
        <v>0.1</v>
      </c>
      <c r="J48" s="18">
        <v>0.9</v>
      </c>
      <c r="K48" s="18">
        <v>0.3</v>
      </c>
      <c r="L48" s="18">
        <v>0.8</v>
      </c>
      <c r="M48" s="18">
        <v>16.5</v>
      </c>
      <c r="N48" s="18">
        <v>2.9</v>
      </c>
      <c r="O48" s="18">
        <v>0.5</v>
      </c>
      <c r="P48" s="18">
        <v>1</v>
      </c>
      <c r="Q48" s="18">
        <v>30.3</v>
      </c>
      <c r="R48" s="18">
        <v>0.6</v>
      </c>
      <c r="S48" s="18">
        <v>0.1</v>
      </c>
      <c r="T48" s="18">
        <v>0.2</v>
      </c>
      <c r="U48" s="18">
        <v>10</v>
      </c>
      <c r="V48" t="s">
        <v>29</v>
      </c>
      <c r="W48" t="s">
        <v>60</v>
      </c>
    </row>
    <row r="49" spans="1:23" x14ac:dyDescent="0.25">
      <c r="A49" s="17" t="s">
        <v>55</v>
      </c>
      <c r="B49" s="18">
        <v>0</v>
      </c>
      <c r="C49" s="18">
        <v>0</v>
      </c>
      <c r="D49" s="18">
        <v>0.1</v>
      </c>
      <c r="E49" s="18">
        <v>0.1</v>
      </c>
      <c r="F49" s="18">
        <v>0</v>
      </c>
      <c r="G49" s="18">
        <v>0.2</v>
      </c>
      <c r="H49" s="18">
        <v>0.2</v>
      </c>
      <c r="I49" s="18">
        <v>0</v>
      </c>
      <c r="J49" s="18">
        <v>0</v>
      </c>
      <c r="K49" s="18">
        <v>0</v>
      </c>
      <c r="L49" s="18">
        <v>1.1000000000000001</v>
      </c>
      <c r="M49" s="18">
        <v>0</v>
      </c>
      <c r="N49" s="18">
        <v>0</v>
      </c>
      <c r="O49" s="18">
        <v>0.3</v>
      </c>
      <c r="P49" s="18">
        <v>0.1</v>
      </c>
      <c r="Q49" s="18">
        <v>0</v>
      </c>
      <c r="R49" s="18">
        <v>0.1</v>
      </c>
      <c r="S49" s="18">
        <v>0.1</v>
      </c>
      <c r="T49" s="18">
        <v>0.1</v>
      </c>
      <c r="U49" s="18">
        <v>0</v>
      </c>
      <c r="V49" t="s">
        <v>29</v>
      </c>
      <c r="W49" t="s">
        <v>60</v>
      </c>
    </row>
    <row r="50" spans="1:23" x14ac:dyDescent="0.25">
      <c r="A50" s="19" t="s">
        <v>40</v>
      </c>
      <c r="B50" s="20">
        <v>10</v>
      </c>
      <c r="C50" s="20">
        <v>4</v>
      </c>
      <c r="D50" s="20">
        <v>8</v>
      </c>
      <c r="E50" s="20">
        <v>6</v>
      </c>
      <c r="F50" s="20">
        <v>8</v>
      </c>
      <c r="G50" s="20">
        <v>14</v>
      </c>
      <c r="H50" s="20">
        <v>11</v>
      </c>
      <c r="I50" s="20">
        <v>5</v>
      </c>
      <c r="J50" s="20">
        <v>8</v>
      </c>
      <c r="K50" s="20">
        <v>7</v>
      </c>
      <c r="L50" s="20">
        <v>8</v>
      </c>
      <c r="M50" s="20">
        <v>11</v>
      </c>
      <c r="N50" s="20">
        <v>4</v>
      </c>
      <c r="O50" s="20">
        <v>12</v>
      </c>
      <c r="P50" s="20">
        <v>10</v>
      </c>
      <c r="Q50" s="20">
        <v>11</v>
      </c>
      <c r="R50" s="20">
        <v>14</v>
      </c>
      <c r="S50" s="20">
        <v>24</v>
      </c>
      <c r="T50" s="20">
        <v>17</v>
      </c>
      <c r="U50" s="20">
        <v>6</v>
      </c>
      <c r="V50" t="s">
        <v>28</v>
      </c>
      <c r="W50" t="s">
        <v>61</v>
      </c>
    </row>
    <row r="51" spans="1:23" x14ac:dyDescent="0.25">
      <c r="A51" s="19" t="s">
        <v>41</v>
      </c>
      <c r="B51" s="20">
        <v>18</v>
      </c>
      <c r="C51" s="20">
        <v>17</v>
      </c>
      <c r="D51" s="20">
        <v>21</v>
      </c>
      <c r="E51" s="20">
        <v>16</v>
      </c>
      <c r="F51" s="20">
        <v>17</v>
      </c>
      <c r="G51" s="20">
        <v>15</v>
      </c>
      <c r="H51" s="20">
        <v>16</v>
      </c>
      <c r="I51" s="20">
        <v>14</v>
      </c>
      <c r="J51" s="20">
        <v>19</v>
      </c>
      <c r="K51" s="20">
        <v>12</v>
      </c>
      <c r="L51" s="20">
        <v>21</v>
      </c>
      <c r="M51" s="20">
        <v>6</v>
      </c>
      <c r="N51" s="20">
        <v>13</v>
      </c>
      <c r="O51" s="20">
        <v>16</v>
      </c>
      <c r="P51" s="20">
        <v>19</v>
      </c>
      <c r="Q51" s="20">
        <v>16</v>
      </c>
      <c r="R51" s="20">
        <v>15</v>
      </c>
      <c r="S51" s="20">
        <v>5</v>
      </c>
      <c r="T51" s="20">
        <v>11</v>
      </c>
      <c r="U51" s="20">
        <v>21</v>
      </c>
      <c r="V51" t="s">
        <v>28</v>
      </c>
      <c r="W51" t="s">
        <v>61</v>
      </c>
    </row>
    <row r="52" spans="1:23" x14ac:dyDescent="0.25">
      <c r="A52" s="19" t="s">
        <v>42</v>
      </c>
      <c r="B52" s="20">
        <v>5</v>
      </c>
      <c r="C52" s="20">
        <v>13</v>
      </c>
      <c r="D52" s="20">
        <v>5</v>
      </c>
      <c r="E52" s="20">
        <v>10</v>
      </c>
      <c r="F52" s="20">
        <v>8</v>
      </c>
      <c r="G52" s="20">
        <v>5</v>
      </c>
      <c r="H52" s="20">
        <v>8</v>
      </c>
      <c r="I52" s="20">
        <v>15</v>
      </c>
      <c r="J52" s="20">
        <v>7</v>
      </c>
      <c r="K52" s="20">
        <v>15</v>
      </c>
      <c r="L52" s="20">
        <v>5</v>
      </c>
      <c r="M52" s="20">
        <v>17</v>
      </c>
      <c r="N52" s="20">
        <v>17</v>
      </c>
      <c r="O52" s="20">
        <v>6</v>
      </c>
      <c r="P52" s="20">
        <v>5</v>
      </c>
      <c r="Q52" s="20">
        <v>7</v>
      </c>
      <c r="R52" s="20">
        <v>5</v>
      </c>
      <c r="S52" s="20">
        <v>5</v>
      </c>
      <c r="T52" s="20">
        <v>6</v>
      </c>
      <c r="U52" s="20">
        <v>7</v>
      </c>
      <c r="V52" t="s">
        <v>28</v>
      </c>
      <c r="W52" t="s">
        <v>61</v>
      </c>
    </row>
    <row r="53" spans="1:23" x14ac:dyDescent="0.25">
      <c r="A53" s="19" t="s">
        <v>43</v>
      </c>
      <c r="B53" s="20">
        <v>0</v>
      </c>
      <c r="C53" s="20">
        <v>1</v>
      </c>
      <c r="D53" s="20">
        <v>0</v>
      </c>
      <c r="E53" s="20">
        <v>1</v>
      </c>
      <c r="F53" s="20">
        <v>1</v>
      </c>
      <c r="G53" s="20">
        <v>1</v>
      </c>
      <c r="H53" s="20">
        <v>1</v>
      </c>
      <c r="I53" s="20">
        <v>0</v>
      </c>
      <c r="J53" s="20">
        <v>5</v>
      </c>
      <c r="K53" s="20">
        <v>1</v>
      </c>
      <c r="L53" s="20">
        <v>1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t="s">
        <v>28</v>
      </c>
      <c r="W53" t="s">
        <v>61</v>
      </c>
    </row>
    <row r="54" spans="1:23" s="3" customFormat="1" x14ac:dyDescent="0.25">
      <c r="A54" s="21" t="s">
        <v>48</v>
      </c>
      <c r="B54" s="22">
        <v>2</v>
      </c>
      <c r="C54" s="22">
        <v>1</v>
      </c>
      <c r="D54" s="22">
        <v>1.5</v>
      </c>
      <c r="E54" s="22">
        <v>1</v>
      </c>
      <c r="F54" s="22">
        <v>1.5</v>
      </c>
      <c r="G54" s="22">
        <v>3</v>
      </c>
      <c r="H54" s="22">
        <v>2</v>
      </c>
      <c r="I54" s="22">
        <v>1</v>
      </c>
      <c r="J54" s="22">
        <v>1.5</v>
      </c>
      <c r="K54" s="22">
        <v>1.5</v>
      </c>
      <c r="L54" s="22">
        <v>1.5</v>
      </c>
      <c r="M54" s="22">
        <v>2</v>
      </c>
      <c r="N54" s="22">
        <v>0.75</v>
      </c>
      <c r="O54" s="22">
        <v>2.5</v>
      </c>
      <c r="P54" s="22">
        <v>2</v>
      </c>
      <c r="Q54" s="22">
        <v>2</v>
      </c>
      <c r="R54" s="22">
        <v>3.5</v>
      </c>
      <c r="S54" s="22">
        <v>5.5</v>
      </c>
      <c r="T54" s="22">
        <v>4</v>
      </c>
      <c r="U54" s="22">
        <v>1</v>
      </c>
      <c r="V54" s="3" t="s">
        <v>28</v>
      </c>
      <c r="W54" s="3" t="s">
        <v>61</v>
      </c>
    </row>
    <row r="55" spans="1:23" s="3" customFormat="1" x14ac:dyDescent="0.25">
      <c r="A55" s="21" t="s">
        <v>49</v>
      </c>
      <c r="B55" s="22">
        <v>4</v>
      </c>
      <c r="C55" s="22">
        <v>4</v>
      </c>
      <c r="D55" s="22">
        <v>5</v>
      </c>
      <c r="E55" s="22">
        <v>4</v>
      </c>
      <c r="F55" s="22">
        <v>4</v>
      </c>
      <c r="G55" s="22">
        <v>3.5</v>
      </c>
      <c r="H55" s="22">
        <v>4</v>
      </c>
      <c r="I55" s="22">
        <v>3.5</v>
      </c>
      <c r="J55" s="22">
        <v>4.5</v>
      </c>
      <c r="K55" s="22">
        <v>2.5</v>
      </c>
      <c r="L55" s="22">
        <v>5</v>
      </c>
      <c r="M55" s="22">
        <v>1</v>
      </c>
      <c r="N55" s="22">
        <v>2.5</v>
      </c>
      <c r="O55" s="22">
        <v>4</v>
      </c>
      <c r="P55" s="22">
        <v>4.5</v>
      </c>
      <c r="Q55" s="22">
        <v>4</v>
      </c>
      <c r="R55" s="22">
        <v>3.5</v>
      </c>
      <c r="S55" s="22">
        <v>1</v>
      </c>
      <c r="T55" s="22">
        <v>2</v>
      </c>
      <c r="U55" s="22">
        <v>5</v>
      </c>
      <c r="V55" s="3" t="s">
        <v>28</v>
      </c>
      <c r="W55" s="3" t="s">
        <v>61</v>
      </c>
    </row>
    <row r="56" spans="1:23" s="3" customFormat="1" x14ac:dyDescent="0.25">
      <c r="A56" s="21" t="s">
        <v>50</v>
      </c>
      <c r="B56" s="22">
        <v>1</v>
      </c>
      <c r="C56" s="22">
        <v>2.5</v>
      </c>
      <c r="D56" s="22">
        <v>1</v>
      </c>
      <c r="E56" s="22">
        <v>2</v>
      </c>
      <c r="F56" s="22">
        <v>1.5</v>
      </c>
      <c r="G56" s="22">
        <v>1</v>
      </c>
      <c r="H56" s="22">
        <v>1.5</v>
      </c>
      <c r="I56" s="22">
        <v>3.5</v>
      </c>
      <c r="J56" s="22">
        <v>1.5</v>
      </c>
      <c r="K56" s="22">
        <v>3.5</v>
      </c>
      <c r="L56" s="22">
        <v>1</v>
      </c>
      <c r="M56" s="22">
        <v>4</v>
      </c>
      <c r="N56" s="22">
        <v>4</v>
      </c>
      <c r="O56" s="22">
        <v>1</v>
      </c>
      <c r="P56" s="22">
        <v>1</v>
      </c>
      <c r="Q56" s="22">
        <v>1.5</v>
      </c>
      <c r="R56" s="22">
        <v>1</v>
      </c>
      <c r="S56" s="22">
        <v>1</v>
      </c>
      <c r="T56" s="22">
        <v>1</v>
      </c>
      <c r="U56" s="22">
        <v>1.5</v>
      </c>
      <c r="V56" s="3" t="s">
        <v>28</v>
      </c>
      <c r="W56" s="3" t="s">
        <v>61</v>
      </c>
    </row>
    <row r="57" spans="1:23" s="3" customFormat="1" x14ac:dyDescent="0.25">
      <c r="A57" s="21" t="s">
        <v>51</v>
      </c>
      <c r="B57" s="22">
        <v>0</v>
      </c>
      <c r="C57" s="22">
        <v>0.25</v>
      </c>
      <c r="D57" s="22">
        <v>0</v>
      </c>
      <c r="E57" s="22">
        <v>0.25</v>
      </c>
      <c r="F57" s="22">
        <v>0.25</v>
      </c>
      <c r="G57" s="22">
        <v>0.25</v>
      </c>
      <c r="H57" s="22">
        <v>0.25</v>
      </c>
      <c r="I57" s="22">
        <v>0</v>
      </c>
      <c r="J57" s="22">
        <v>1</v>
      </c>
      <c r="K57" s="22">
        <v>0.25</v>
      </c>
      <c r="L57" s="22">
        <v>0.25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1</v>
      </c>
      <c r="S57" s="22">
        <v>0.25</v>
      </c>
      <c r="T57" s="22">
        <v>0</v>
      </c>
      <c r="U57" s="22">
        <v>0</v>
      </c>
      <c r="V57" s="3" t="s">
        <v>28</v>
      </c>
      <c r="W57" s="3" t="s">
        <v>61</v>
      </c>
    </row>
    <row r="58" spans="1:23" x14ac:dyDescent="0.25">
      <c r="A58" s="19" t="s">
        <v>47</v>
      </c>
      <c r="B58" s="23">
        <f>B3*(B50*B54/100)</f>
        <v>458.20000000000005</v>
      </c>
      <c r="C58" s="23">
        <f t="shared" ref="C58:U58" si="156">C3*(C50*C54/100)</f>
        <v>24.12</v>
      </c>
      <c r="D58" s="23">
        <f t="shared" si="156"/>
        <v>1352.52</v>
      </c>
      <c r="E58" s="23">
        <f t="shared" si="156"/>
        <v>883.07999999999993</v>
      </c>
      <c r="F58" s="23">
        <f t="shared" si="156"/>
        <v>2354.7599999999998</v>
      </c>
      <c r="G58" s="23">
        <f t="shared" si="156"/>
        <v>8241.66</v>
      </c>
      <c r="H58" s="23">
        <f t="shared" si="156"/>
        <v>1763.74</v>
      </c>
      <c r="I58" s="23">
        <f t="shared" si="156"/>
        <v>68</v>
      </c>
      <c r="J58" s="23">
        <f t="shared" si="156"/>
        <v>326.52</v>
      </c>
      <c r="K58" s="23">
        <f t="shared" si="156"/>
        <v>787.18499999999995</v>
      </c>
      <c r="L58" s="23">
        <f t="shared" si="156"/>
        <v>387.47999999999996</v>
      </c>
      <c r="M58" s="23">
        <f t="shared" si="156"/>
        <v>2832.94</v>
      </c>
      <c r="N58" s="23">
        <f t="shared" si="156"/>
        <v>1.92</v>
      </c>
      <c r="O58" s="23">
        <f t="shared" si="156"/>
        <v>1925.3999999999999</v>
      </c>
      <c r="P58" s="23">
        <f t="shared" si="156"/>
        <v>2704.2000000000003</v>
      </c>
      <c r="Q58" s="23">
        <f t="shared" si="156"/>
        <v>4664.88</v>
      </c>
      <c r="R58" s="23">
        <f t="shared" si="156"/>
        <v>1419.04</v>
      </c>
      <c r="S58" s="23">
        <f t="shared" si="156"/>
        <v>12855.480000000001</v>
      </c>
      <c r="T58" s="23">
        <f t="shared" si="156"/>
        <v>4886.4800000000005</v>
      </c>
      <c r="U58" s="23">
        <f t="shared" si="156"/>
        <v>444.59999999999997</v>
      </c>
      <c r="V58" t="s">
        <v>28</v>
      </c>
      <c r="W58" t="s">
        <v>61</v>
      </c>
    </row>
    <row r="59" spans="1:23" x14ac:dyDescent="0.25">
      <c r="A59" s="19" t="s">
        <v>46</v>
      </c>
      <c r="B59" s="23">
        <f>B3*(B51*B55/100)</f>
        <v>1649.52</v>
      </c>
      <c r="C59" s="23">
        <f t="shared" ref="C59:T59" si="157">C3*(C51*C55/100)</f>
        <v>410.04</v>
      </c>
      <c r="D59" s="23">
        <f t="shared" si="157"/>
        <v>11834.550000000001</v>
      </c>
      <c r="E59" s="23">
        <f t="shared" si="157"/>
        <v>9419.52</v>
      </c>
      <c r="F59" s="23">
        <f t="shared" si="157"/>
        <v>13343.640000000001</v>
      </c>
      <c r="G59" s="23">
        <f t="shared" si="157"/>
        <v>10302.075000000001</v>
      </c>
      <c r="H59" s="23">
        <f t="shared" si="157"/>
        <v>5130.88</v>
      </c>
      <c r="I59" s="23">
        <f t="shared" si="157"/>
        <v>666.4</v>
      </c>
      <c r="J59" s="23">
        <f t="shared" si="157"/>
        <v>2326.4549999999999</v>
      </c>
      <c r="K59" s="23">
        <f t="shared" si="157"/>
        <v>2249.1</v>
      </c>
      <c r="L59" s="23">
        <f t="shared" si="157"/>
        <v>3390.4500000000003</v>
      </c>
      <c r="M59" s="23">
        <f t="shared" si="157"/>
        <v>772.62</v>
      </c>
      <c r="N59" s="23">
        <f t="shared" si="157"/>
        <v>20.8</v>
      </c>
      <c r="O59" s="23">
        <f t="shared" si="157"/>
        <v>4107.5200000000004</v>
      </c>
      <c r="P59" s="23">
        <f t="shared" si="157"/>
        <v>11560.455</v>
      </c>
      <c r="Q59" s="23">
        <f t="shared" si="157"/>
        <v>13570.56</v>
      </c>
      <c r="R59" s="23">
        <f t="shared" si="157"/>
        <v>1520.4</v>
      </c>
      <c r="S59" s="23">
        <f t="shared" si="157"/>
        <v>486.95000000000005</v>
      </c>
      <c r="T59" s="23">
        <f t="shared" si="157"/>
        <v>1580.92</v>
      </c>
      <c r="U59" s="23">
        <f>U4*(U51*U55/100)</f>
        <v>76.965000000000003</v>
      </c>
      <c r="V59" t="s">
        <v>28</v>
      </c>
      <c r="W59" t="s">
        <v>61</v>
      </c>
    </row>
    <row r="60" spans="1:23" x14ac:dyDescent="0.25">
      <c r="A60" s="19" t="s">
        <v>45</v>
      </c>
      <c r="B60" s="23">
        <f>B3*(B52*B56/100)</f>
        <v>114.55000000000001</v>
      </c>
      <c r="C60" s="23">
        <f t="shared" ref="C60:U60" si="158">C3*(C52*C56/100)</f>
        <v>195.97499999999999</v>
      </c>
      <c r="D60" s="23">
        <f t="shared" si="158"/>
        <v>563.55000000000007</v>
      </c>
      <c r="E60" s="23">
        <f t="shared" si="158"/>
        <v>2943.6000000000004</v>
      </c>
      <c r="F60" s="23">
        <f t="shared" si="158"/>
        <v>2354.7599999999998</v>
      </c>
      <c r="G60" s="23">
        <f t="shared" si="158"/>
        <v>981.15000000000009</v>
      </c>
      <c r="H60" s="23">
        <f t="shared" si="158"/>
        <v>962.04</v>
      </c>
      <c r="I60" s="23">
        <f t="shared" si="158"/>
        <v>714</v>
      </c>
      <c r="J60" s="23">
        <f t="shared" si="158"/>
        <v>285.70499999999998</v>
      </c>
      <c r="K60" s="23">
        <f t="shared" si="158"/>
        <v>3935.9250000000002</v>
      </c>
      <c r="L60" s="23">
        <f t="shared" si="158"/>
        <v>161.45000000000002</v>
      </c>
      <c r="M60" s="23">
        <f t="shared" si="158"/>
        <v>8756.36</v>
      </c>
      <c r="N60" s="23">
        <f t="shared" si="158"/>
        <v>43.52</v>
      </c>
      <c r="O60" s="23">
        <f t="shared" si="158"/>
        <v>385.08</v>
      </c>
      <c r="P60" s="23">
        <f t="shared" si="158"/>
        <v>676.05000000000007</v>
      </c>
      <c r="Q60" s="23">
        <f t="shared" si="158"/>
        <v>2226.42</v>
      </c>
      <c r="R60" s="23">
        <f t="shared" si="158"/>
        <v>144.80000000000001</v>
      </c>
      <c r="S60" s="23">
        <f t="shared" si="158"/>
        <v>486.95000000000005</v>
      </c>
      <c r="T60" s="23">
        <f t="shared" si="158"/>
        <v>431.15999999999997</v>
      </c>
      <c r="U60" s="23">
        <f t="shared" si="158"/>
        <v>778.05</v>
      </c>
      <c r="V60" t="s">
        <v>28</v>
      </c>
      <c r="W60" t="s">
        <v>61</v>
      </c>
    </row>
    <row r="61" spans="1:23" x14ac:dyDescent="0.25">
      <c r="A61" s="19" t="s">
        <v>44</v>
      </c>
      <c r="B61" s="23">
        <f>B3*(B53*B57/100)</f>
        <v>0</v>
      </c>
      <c r="C61" s="23">
        <f t="shared" ref="C61:T61" si="159">C3*(C53*C57/100)</f>
        <v>1.5075000000000001</v>
      </c>
      <c r="D61" s="23">
        <f t="shared" si="159"/>
        <v>0</v>
      </c>
      <c r="E61" s="23">
        <f t="shared" si="159"/>
        <v>36.795000000000002</v>
      </c>
      <c r="F61" s="23">
        <f t="shared" si="159"/>
        <v>49.057500000000005</v>
      </c>
      <c r="G61" s="23">
        <f t="shared" si="159"/>
        <v>49.057500000000005</v>
      </c>
      <c r="H61" s="23">
        <f t="shared" si="159"/>
        <v>20.0425</v>
      </c>
      <c r="I61" s="23">
        <f t="shared" si="159"/>
        <v>0</v>
      </c>
      <c r="J61" s="23">
        <f t="shared" si="159"/>
        <v>136.05000000000001</v>
      </c>
      <c r="K61" s="23">
        <f t="shared" si="159"/>
        <v>18.7425</v>
      </c>
      <c r="L61" s="23">
        <f t="shared" si="159"/>
        <v>8.0724999999999998</v>
      </c>
      <c r="M61" s="23">
        <f t="shared" si="159"/>
        <v>0</v>
      </c>
      <c r="N61" s="23">
        <f t="shared" si="159"/>
        <v>0</v>
      </c>
      <c r="O61" s="23">
        <f t="shared" si="159"/>
        <v>0</v>
      </c>
      <c r="P61" s="23">
        <f t="shared" si="159"/>
        <v>0</v>
      </c>
      <c r="Q61" s="23">
        <f t="shared" si="159"/>
        <v>0</v>
      </c>
      <c r="R61" s="23">
        <f t="shared" si="159"/>
        <v>0</v>
      </c>
      <c r="S61" s="23">
        <f t="shared" si="159"/>
        <v>24.3475</v>
      </c>
      <c r="T61" s="23">
        <f t="shared" si="159"/>
        <v>0</v>
      </c>
      <c r="U61" s="23">
        <f>U3*(U53*U57/100)</f>
        <v>0</v>
      </c>
      <c r="V61" t="s">
        <v>28</v>
      </c>
      <c r="W61" t="s">
        <v>61</v>
      </c>
    </row>
    <row r="62" spans="1:23" x14ac:dyDescent="0.25">
      <c r="A62" s="19" t="s">
        <v>60</v>
      </c>
      <c r="B62" s="23">
        <f>B58+B59+B60+B61</f>
        <v>2222.2700000000004</v>
      </c>
      <c r="C62" s="23">
        <f t="shared" ref="C62:T62" si="160">C58+C59+C60+C61</f>
        <v>631.64250000000004</v>
      </c>
      <c r="D62" s="23">
        <f t="shared" si="160"/>
        <v>13750.62</v>
      </c>
      <c r="E62" s="23">
        <f t="shared" si="160"/>
        <v>13282.995000000001</v>
      </c>
      <c r="F62" s="23">
        <f t="shared" si="160"/>
        <v>18102.217499999999</v>
      </c>
      <c r="G62" s="23">
        <f t="shared" si="160"/>
        <v>19573.942500000001</v>
      </c>
      <c r="H62" s="23">
        <f t="shared" si="160"/>
        <v>7876.7024999999994</v>
      </c>
      <c r="I62" s="23">
        <f t="shared" si="160"/>
        <v>1448.4</v>
      </c>
      <c r="J62" s="23">
        <f t="shared" si="160"/>
        <v>3074.73</v>
      </c>
      <c r="K62" s="23">
        <f t="shared" si="160"/>
        <v>6990.9525000000003</v>
      </c>
      <c r="L62" s="23">
        <f t="shared" si="160"/>
        <v>3947.4525000000003</v>
      </c>
      <c r="M62" s="23">
        <f t="shared" si="160"/>
        <v>12361.92</v>
      </c>
      <c r="N62" s="23">
        <f t="shared" si="160"/>
        <v>66.240000000000009</v>
      </c>
      <c r="O62" s="23">
        <f t="shared" si="160"/>
        <v>6418</v>
      </c>
      <c r="P62" s="23">
        <f t="shared" si="160"/>
        <v>14940.705</v>
      </c>
      <c r="Q62" s="23">
        <f t="shared" si="160"/>
        <v>20461.86</v>
      </c>
      <c r="R62" s="23">
        <f t="shared" si="160"/>
        <v>3084.2400000000002</v>
      </c>
      <c r="S62" s="23">
        <f t="shared" si="160"/>
        <v>13853.727500000003</v>
      </c>
      <c r="T62" s="23">
        <f t="shared" si="160"/>
        <v>6898.56</v>
      </c>
      <c r="U62" s="23">
        <f>U58+U59+U60+U61</f>
        <v>1299.6149999999998</v>
      </c>
      <c r="V62" t="s">
        <v>28</v>
      </c>
      <c r="W62" t="s">
        <v>61</v>
      </c>
    </row>
    <row r="63" spans="1:23" x14ac:dyDescent="0.25">
      <c r="A63" s="19" t="s">
        <v>59</v>
      </c>
      <c r="B63" s="24">
        <f>B58/B62*100</f>
        <v>20.618556701030926</v>
      </c>
      <c r="C63" s="24">
        <f t="shared" ref="C63:U63" si="161">C58/C62*100</f>
        <v>3.8186157517899764</v>
      </c>
      <c r="D63" s="24">
        <f t="shared" si="161"/>
        <v>9.8360655737704921</v>
      </c>
      <c r="E63" s="24">
        <f t="shared" si="161"/>
        <v>6.6481994459833782</v>
      </c>
      <c r="F63" s="24">
        <f t="shared" si="161"/>
        <v>13.008130081300811</v>
      </c>
      <c r="G63" s="24">
        <f t="shared" si="161"/>
        <v>42.105263157894733</v>
      </c>
      <c r="H63" s="24">
        <f t="shared" si="161"/>
        <v>22.391857506361326</v>
      </c>
      <c r="I63" s="24">
        <f t="shared" si="161"/>
        <v>4.6948356807511731</v>
      </c>
      <c r="J63" s="24">
        <f t="shared" si="161"/>
        <v>10.619469026548673</v>
      </c>
      <c r="K63" s="24">
        <f t="shared" si="161"/>
        <v>11.260053619302948</v>
      </c>
      <c r="L63" s="24">
        <f t="shared" si="161"/>
        <v>9.8159509202453972</v>
      </c>
      <c r="M63" s="24">
        <f t="shared" si="161"/>
        <v>22.916666666666664</v>
      </c>
      <c r="N63" s="24">
        <f t="shared" si="161"/>
        <v>2.8985507246376807</v>
      </c>
      <c r="O63" s="24">
        <f t="shared" si="161"/>
        <v>30</v>
      </c>
      <c r="P63" s="24">
        <f t="shared" si="161"/>
        <v>18.09954751131222</v>
      </c>
      <c r="Q63" s="24">
        <f t="shared" si="161"/>
        <v>22.797927461139896</v>
      </c>
      <c r="R63" s="24">
        <f t="shared" si="161"/>
        <v>46.009389671361504</v>
      </c>
      <c r="S63" s="24">
        <f t="shared" si="161"/>
        <v>92.794376098418269</v>
      </c>
      <c r="T63" s="24">
        <f t="shared" si="161"/>
        <v>70.833333333333343</v>
      </c>
      <c r="U63" s="24">
        <f t="shared" si="161"/>
        <v>34.210131462009905</v>
      </c>
      <c r="V63" t="s">
        <v>29</v>
      </c>
      <c r="W63" t="s">
        <v>61</v>
      </c>
    </row>
    <row r="64" spans="1:23" x14ac:dyDescent="0.25">
      <c r="A64" s="19" t="s">
        <v>56</v>
      </c>
      <c r="B64" s="24">
        <f>B59/B62*100</f>
        <v>74.226804123711318</v>
      </c>
      <c r="C64" s="24">
        <f t="shared" ref="C64:U64" si="162">C59/C62*100</f>
        <v>64.916467780429599</v>
      </c>
      <c r="D64" s="24">
        <f t="shared" si="162"/>
        <v>86.06557377049181</v>
      </c>
      <c r="E64" s="24">
        <f t="shared" si="162"/>
        <v>70.91412742382272</v>
      </c>
      <c r="F64" s="24">
        <f t="shared" si="162"/>
        <v>73.712737127371284</v>
      </c>
      <c r="G64" s="24">
        <f t="shared" si="162"/>
        <v>52.631578947368418</v>
      </c>
      <c r="H64" s="24">
        <f t="shared" si="162"/>
        <v>65.139949109414758</v>
      </c>
      <c r="I64" s="24">
        <f t="shared" si="162"/>
        <v>46.009389671361504</v>
      </c>
      <c r="J64" s="24">
        <f t="shared" si="162"/>
        <v>75.663716814159287</v>
      </c>
      <c r="K64" s="24">
        <f t="shared" si="162"/>
        <v>32.171581769436997</v>
      </c>
      <c r="L64" s="24">
        <f t="shared" si="162"/>
        <v>85.889570552147248</v>
      </c>
      <c r="M64" s="24">
        <f t="shared" si="162"/>
        <v>6.25</v>
      </c>
      <c r="N64" s="24">
        <f t="shared" si="162"/>
        <v>31.400966183574873</v>
      </c>
      <c r="O64" s="24">
        <f t="shared" si="162"/>
        <v>64</v>
      </c>
      <c r="P64" s="24">
        <f t="shared" si="162"/>
        <v>77.375565610859738</v>
      </c>
      <c r="Q64" s="24">
        <f t="shared" si="162"/>
        <v>66.321243523316056</v>
      </c>
      <c r="R64" s="24">
        <f t="shared" si="162"/>
        <v>49.295774647887328</v>
      </c>
      <c r="S64" s="24">
        <f t="shared" si="162"/>
        <v>3.5149384885764494</v>
      </c>
      <c r="T64" s="24">
        <f t="shared" si="162"/>
        <v>22.916666666666664</v>
      </c>
      <c r="U64" s="24">
        <f t="shared" si="162"/>
        <v>5.9221384794727685</v>
      </c>
      <c r="V64" t="s">
        <v>29</v>
      </c>
      <c r="W64" t="s">
        <v>61</v>
      </c>
    </row>
    <row r="65" spans="1:23" x14ac:dyDescent="0.25">
      <c r="A65" s="19" t="s">
        <v>57</v>
      </c>
      <c r="B65" s="24">
        <f>B60/B62*100</f>
        <v>5.1546391752577314</v>
      </c>
      <c r="C65" s="24">
        <f t="shared" ref="C65:U65" si="163">C60/C62*100</f>
        <v>31.026252983293549</v>
      </c>
      <c r="D65" s="24">
        <f t="shared" si="163"/>
        <v>4.0983606557377055</v>
      </c>
      <c r="E65" s="24">
        <f t="shared" si="163"/>
        <v>22.1606648199446</v>
      </c>
      <c r="F65" s="24">
        <f t="shared" si="163"/>
        <v>13.008130081300811</v>
      </c>
      <c r="G65" s="24">
        <f t="shared" si="163"/>
        <v>5.0125313283208026</v>
      </c>
      <c r="H65" s="24">
        <f t="shared" si="163"/>
        <v>12.213740458015268</v>
      </c>
      <c r="I65" s="24">
        <f t="shared" si="163"/>
        <v>49.29577464788732</v>
      </c>
      <c r="J65" s="24">
        <f t="shared" si="163"/>
        <v>9.2920353982300874</v>
      </c>
      <c r="K65" s="24">
        <f t="shared" si="163"/>
        <v>56.300268096514749</v>
      </c>
      <c r="L65" s="24">
        <f t="shared" si="163"/>
        <v>4.0899795501022496</v>
      </c>
      <c r="M65" s="24">
        <f t="shared" si="163"/>
        <v>70.833333333333343</v>
      </c>
      <c r="N65" s="24">
        <f t="shared" si="163"/>
        <v>65.700483091787433</v>
      </c>
      <c r="O65" s="24">
        <f t="shared" si="163"/>
        <v>6</v>
      </c>
      <c r="P65" s="24">
        <f t="shared" si="163"/>
        <v>4.5248868778280551</v>
      </c>
      <c r="Q65" s="24">
        <f t="shared" si="163"/>
        <v>10.880829015544041</v>
      </c>
      <c r="R65" s="24">
        <f t="shared" si="163"/>
        <v>4.6948356807511731</v>
      </c>
      <c r="S65" s="24">
        <f t="shared" si="163"/>
        <v>3.5149384885764494</v>
      </c>
      <c r="T65" s="24">
        <f t="shared" si="163"/>
        <v>6.2499999999999991</v>
      </c>
      <c r="U65" s="24">
        <f t="shared" si="163"/>
        <v>59.867730058517331</v>
      </c>
      <c r="V65" t="s">
        <v>29</v>
      </c>
      <c r="W65" t="s">
        <v>61</v>
      </c>
    </row>
    <row r="66" spans="1:23" x14ac:dyDescent="0.25">
      <c r="A66" s="19" t="s">
        <v>58</v>
      </c>
      <c r="B66" s="24">
        <f>B61/B62*100</f>
        <v>0</v>
      </c>
      <c r="C66" s="24">
        <f t="shared" ref="C66:U66" si="164">C61/C62*100</f>
        <v>0.23866348448687352</v>
      </c>
      <c r="D66" s="24">
        <f t="shared" si="164"/>
        <v>0</v>
      </c>
      <c r="E66" s="24">
        <f t="shared" si="164"/>
        <v>0.2770083102493075</v>
      </c>
      <c r="F66" s="24">
        <f t="shared" si="164"/>
        <v>0.2710027100271003</v>
      </c>
      <c r="G66" s="24">
        <f t="shared" si="164"/>
        <v>0.25062656641604014</v>
      </c>
      <c r="H66" s="24">
        <f t="shared" si="164"/>
        <v>0.2544529262086514</v>
      </c>
      <c r="I66" s="24">
        <f t="shared" si="164"/>
        <v>0</v>
      </c>
      <c r="J66" s="24">
        <f t="shared" si="164"/>
        <v>4.4247787610619476</v>
      </c>
      <c r="K66" s="24">
        <f t="shared" si="164"/>
        <v>0.26809651474530827</v>
      </c>
      <c r="L66" s="24">
        <f t="shared" si="164"/>
        <v>0.20449897750511245</v>
      </c>
      <c r="M66" s="24">
        <f t="shared" si="164"/>
        <v>0</v>
      </c>
      <c r="N66" s="24">
        <f t="shared" si="164"/>
        <v>0</v>
      </c>
      <c r="O66" s="24">
        <f t="shared" si="164"/>
        <v>0</v>
      </c>
      <c r="P66" s="24">
        <f t="shared" si="164"/>
        <v>0</v>
      </c>
      <c r="Q66" s="24">
        <f t="shared" si="164"/>
        <v>0</v>
      </c>
      <c r="R66" s="24">
        <f t="shared" si="164"/>
        <v>0</v>
      </c>
      <c r="S66" s="24">
        <f t="shared" si="164"/>
        <v>0.17574692442882248</v>
      </c>
      <c r="T66" s="24">
        <f t="shared" si="164"/>
        <v>0</v>
      </c>
      <c r="U66" s="24">
        <f t="shared" si="164"/>
        <v>0</v>
      </c>
      <c r="V66" t="s">
        <v>29</v>
      </c>
      <c r="W66" t="s">
        <v>61</v>
      </c>
    </row>
    <row r="67" spans="1:23" x14ac:dyDescent="0.25">
      <c r="A67" s="27" t="s">
        <v>90</v>
      </c>
      <c r="B67" s="30">
        <f>B58/B68</f>
        <v>2.6342062547853505E-2</v>
      </c>
      <c r="C67" s="30">
        <f t="shared" ref="C67:T67" si="165">C58/C68</f>
        <v>1.3866664091100535E-3</v>
      </c>
      <c r="D67" s="30">
        <f t="shared" si="165"/>
        <v>7.7756801478007023E-2</v>
      </c>
      <c r="E67" s="30">
        <f t="shared" si="165"/>
        <v>5.076854778428299E-2</v>
      </c>
      <c r="F67" s="30">
        <f t="shared" si="165"/>
        <v>0.13537589525356505</v>
      </c>
      <c r="G67" s="30">
        <f t="shared" si="165"/>
        <v>0.47381563338747767</v>
      </c>
      <c r="H67" s="30">
        <f t="shared" si="165"/>
        <v>0.10139796900513123</v>
      </c>
      <c r="I67" s="30">
        <f t="shared" si="165"/>
        <v>3.9093414518857226E-3</v>
      </c>
      <c r="J67" s="30">
        <f t="shared" si="165"/>
        <v>1.8771737806907735E-2</v>
      </c>
      <c r="K67" s="30">
        <f t="shared" si="165"/>
        <v>4.5255513982392095E-2</v>
      </c>
      <c r="L67" s="30">
        <f t="shared" si="165"/>
        <v>2.2276347437892346E-2</v>
      </c>
      <c r="M67" s="30">
        <f t="shared" si="165"/>
        <v>0.16286661430448734</v>
      </c>
      <c r="N67" s="30">
        <f t="shared" si="165"/>
        <v>1.1038140570030275E-4</v>
      </c>
      <c r="O67" s="30">
        <f t="shared" si="165"/>
        <v>0.11069185340383485</v>
      </c>
      <c r="P67" s="30">
        <f t="shared" si="165"/>
        <v>0.15546531109102019</v>
      </c>
      <c r="Q67" s="30">
        <f t="shared" si="165"/>
        <v>0.26818542282459806</v>
      </c>
      <c r="R67" s="30">
        <f t="shared" si="165"/>
        <v>8.158105726299876E-2</v>
      </c>
      <c r="S67" s="30">
        <f t="shared" si="165"/>
        <v>0.73906560070423344</v>
      </c>
      <c r="T67" s="30">
        <f t="shared" si="165"/>
        <v>0.28092527673250806</v>
      </c>
      <c r="U67" s="30">
        <f>U58/U68</f>
        <v>2.5560194257476354E-2</v>
      </c>
      <c r="V67" t="s">
        <v>29</v>
      </c>
      <c r="W67" t="s">
        <v>61</v>
      </c>
    </row>
    <row r="68" spans="1:23" ht="30" x14ac:dyDescent="0.25">
      <c r="A68" s="19" t="s">
        <v>91</v>
      </c>
      <c r="B68" s="29">
        <f>B2*0.114</f>
        <v>17394.234</v>
      </c>
      <c r="C68" s="29">
        <f t="shared" ref="C68:U68" si="166">C2*0.114</f>
        <v>17394.234</v>
      </c>
      <c r="D68" s="29">
        <f t="shared" si="166"/>
        <v>17394.234</v>
      </c>
      <c r="E68" s="29">
        <f t="shared" si="166"/>
        <v>17394.234</v>
      </c>
      <c r="F68" s="29">
        <f t="shared" si="166"/>
        <v>17394.234</v>
      </c>
      <c r="G68" s="29">
        <f t="shared" si="166"/>
        <v>17394.234</v>
      </c>
      <c r="H68" s="29">
        <f t="shared" si="166"/>
        <v>17394.234</v>
      </c>
      <c r="I68" s="29">
        <f t="shared" si="166"/>
        <v>17394.234</v>
      </c>
      <c r="J68" s="29">
        <f t="shared" si="166"/>
        <v>17394.234</v>
      </c>
      <c r="K68" s="29">
        <f t="shared" si="166"/>
        <v>17394.234</v>
      </c>
      <c r="L68" s="29">
        <f t="shared" si="166"/>
        <v>17394.234</v>
      </c>
      <c r="M68" s="29">
        <f t="shared" si="166"/>
        <v>17394.234</v>
      </c>
      <c r="N68" s="29">
        <f t="shared" si="166"/>
        <v>17394.234</v>
      </c>
      <c r="O68" s="29">
        <f t="shared" si="166"/>
        <v>17394.234</v>
      </c>
      <c r="P68" s="29">
        <f t="shared" si="166"/>
        <v>17394.234</v>
      </c>
      <c r="Q68" s="29">
        <f t="shared" si="166"/>
        <v>17394.234</v>
      </c>
      <c r="R68" s="29">
        <f t="shared" si="166"/>
        <v>17394.234</v>
      </c>
      <c r="S68" s="29">
        <f t="shared" si="166"/>
        <v>17394.234</v>
      </c>
      <c r="T68" s="29">
        <f t="shared" si="166"/>
        <v>17394.234</v>
      </c>
      <c r="U68" s="29">
        <f t="shared" si="166"/>
        <v>17394.234</v>
      </c>
      <c r="V68" t="s">
        <v>28</v>
      </c>
      <c r="W68" t="s">
        <v>60</v>
      </c>
    </row>
    <row r="69" spans="1:23" ht="63.75" x14ac:dyDescent="0.25">
      <c r="A69" s="28"/>
      <c r="B69" s="5" t="s">
        <v>0</v>
      </c>
      <c r="C69" s="5" t="s">
        <v>1</v>
      </c>
      <c r="D69" s="5" t="s">
        <v>2</v>
      </c>
      <c r="E69" s="5" t="s">
        <v>3</v>
      </c>
      <c r="F69" s="5" t="s">
        <v>4</v>
      </c>
      <c r="G69" s="5" t="s">
        <v>5</v>
      </c>
      <c r="H69" s="5" t="s">
        <v>6</v>
      </c>
      <c r="I69" s="5" t="s">
        <v>7</v>
      </c>
      <c r="J69" s="5" t="s">
        <v>8</v>
      </c>
      <c r="K69" s="5" t="s">
        <v>9</v>
      </c>
      <c r="L69" s="5" t="s">
        <v>10</v>
      </c>
      <c r="M69" s="5" t="s">
        <v>11</v>
      </c>
      <c r="N69" s="5" t="s">
        <v>12</v>
      </c>
      <c r="O69" s="5" t="s">
        <v>13</v>
      </c>
      <c r="P69" s="5" t="s">
        <v>14</v>
      </c>
      <c r="Q69" s="5" t="s">
        <v>15</v>
      </c>
      <c r="R69" s="5" t="s">
        <v>16</v>
      </c>
      <c r="S69" s="5" t="s">
        <v>17</v>
      </c>
      <c r="T69" s="5" t="s">
        <v>18</v>
      </c>
      <c r="U69" s="5" t="s">
        <v>19</v>
      </c>
    </row>
  </sheetData>
  <hyperlinks>
    <hyperlink ref="Y2" r:id="rId1" display="https://www.bls.gov/cps/cpsaat18.htm" xr:uid="{137CA0D2-7DB5-4FA3-AE7D-04FBADA604C2}"/>
    <hyperlink ref="Y3" r:id="rId2" display="https://www.statista.com/statistics/616736/employment-distribution-of-veterans-by-industry/" xr:uid="{189FFEA0-2974-4F51-A9A1-C2F5A3DFD8DD}"/>
  </hyperlinks>
  <pageMargins left="0.7" right="0.7" top="0.75" bottom="0.75" header="0.3" footer="0.3"/>
  <pageSetup orientation="portrait" r:id="rId3"/>
  <ignoredErrors>
    <ignoredError sqref="T9:T12 Q21 T17:T24 Q9 Q13:Q16 O9:O16 N9 F21:F24 L17:L20 K21:K24 M21:M24 I17:I19 I20" formula="1"/>
    <ignoredError sqref="B6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1C80-EC2E-4E21-B036-D972592354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</vt:lpstr>
      <vt:lpstr>Occupation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&amp; J Beckerbauer</dc:creator>
  <cp:lastModifiedBy>Cecilia Beckerbauer</cp:lastModifiedBy>
  <dcterms:created xsi:type="dcterms:W3CDTF">2022-05-06T19:38:17Z</dcterms:created>
  <dcterms:modified xsi:type="dcterms:W3CDTF">2022-05-08T06:07:31Z</dcterms:modified>
</cp:coreProperties>
</file>