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Repos\NisquallyCreelInvestigation\original_data\"/>
    </mc:Choice>
  </mc:AlternateContent>
  <xr:revisionPtr revIDLastSave="0" documentId="13_ncr:1_{F74958D5-FB19-4F70-A5C2-FDF749CAB5BE}" xr6:coauthVersionLast="47" xr6:coauthVersionMax="47" xr10:uidLastSave="{00000000-0000-0000-0000-000000000000}"/>
  <bookViews>
    <workbookView xWindow="86280" yWindow="-120" windowWidth="29040" windowHeight="15840" activeTab="1" xr2:uid="{1063920B-2647-4EB3-92C1-83FBB13C6547}"/>
  </bookViews>
  <sheets>
    <sheet name="Sheet1" sheetId="1" r:id="rId1"/>
    <sheet name="EncountersByDate" sheetId="4" r:id="rId2"/>
    <sheet name="Sheet2" sheetId="2" r:id="rId3"/>
    <sheet name="Sheet3" sheetId="3" r:id="rId4"/>
  </sheets>
  <calcPr calcId="191028" iterate="1" iterateCount="10" iterateDelta="0.0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4" l="1"/>
  <c r="O18" i="4"/>
  <c r="P18" i="4"/>
  <c r="AF8" i="1"/>
  <c r="P41" i="4" l="1"/>
  <c r="O41" i="4"/>
  <c r="M41" i="4"/>
  <c r="L41" i="4"/>
  <c r="J41" i="4"/>
  <c r="I41" i="4"/>
  <c r="P40" i="4"/>
  <c r="O40" i="4"/>
  <c r="M40" i="4"/>
  <c r="L40" i="4"/>
  <c r="J40" i="4"/>
  <c r="I40" i="4"/>
  <c r="P39" i="4"/>
  <c r="O39" i="4"/>
  <c r="M39" i="4"/>
  <c r="L39" i="4"/>
  <c r="J39" i="4"/>
  <c r="I39" i="4"/>
  <c r="P38" i="4"/>
  <c r="O38" i="4"/>
  <c r="M38" i="4"/>
  <c r="L38" i="4"/>
  <c r="J38" i="4"/>
  <c r="I38" i="4"/>
  <c r="P37" i="4"/>
  <c r="O37" i="4"/>
  <c r="M37" i="4"/>
  <c r="L37" i="4"/>
  <c r="J37" i="4"/>
  <c r="I37" i="4"/>
  <c r="P36" i="4"/>
  <c r="O36" i="4"/>
  <c r="M36" i="4"/>
  <c r="L36" i="4"/>
  <c r="J36" i="4"/>
  <c r="I36" i="4"/>
  <c r="P35" i="4"/>
  <c r="O35" i="4"/>
  <c r="M35" i="4"/>
  <c r="L35" i="4"/>
  <c r="J35" i="4"/>
  <c r="I35" i="4"/>
  <c r="P34" i="4"/>
  <c r="O34" i="4"/>
  <c r="M34" i="4"/>
  <c r="L34" i="4"/>
  <c r="J34" i="4"/>
  <c r="I34" i="4"/>
  <c r="P33" i="4"/>
  <c r="O33" i="4"/>
  <c r="M33" i="4"/>
  <c r="L33" i="4"/>
  <c r="J33" i="4"/>
  <c r="I33" i="4"/>
  <c r="P32" i="4"/>
  <c r="O32" i="4"/>
  <c r="M32" i="4"/>
  <c r="L32" i="4"/>
  <c r="J32" i="4"/>
  <c r="I32" i="4"/>
  <c r="P31" i="4"/>
  <c r="O31" i="4"/>
  <c r="M31" i="4"/>
  <c r="L31" i="4"/>
  <c r="J31" i="4"/>
  <c r="I31" i="4"/>
  <c r="P30" i="4"/>
  <c r="O30" i="4"/>
  <c r="M30" i="4"/>
  <c r="L30" i="4"/>
  <c r="J30" i="4"/>
  <c r="I30" i="4"/>
  <c r="P29" i="4"/>
  <c r="O29" i="4"/>
  <c r="M29" i="4"/>
  <c r="L29" i="4"/>
  <c r="J29" i="4"/>
  <c r="P28" i="4"/>
  <c r="O28" i="4"/>
  <c r="M28" i="4"/>
  <c r="L28" i="4"/>
  <c r="J28" i="4"/>
  <c r="I28" i="4"/>
  <c r="P27" i="4"/>
  <c r="O27" i="4"/>
  <c r="M27" i="4"/>
  <c r="L27" i="4"/>
  <c r="J27" i="4"/>
  <c r="I27" i="4"/>
  <c r="P26" i="4"/>
  <c r="P42" i="4" s="1"/>
  <c r="O50" i="4" s="1"/>
  <c r="O26" i="4"/>
  <c r="O42" i="4" s="1"/>
  <c r="O49" i="4" s="1"/>
  <c r="M26" i="4"/>
  <c r="M42" i="4" s="1"/>
  <c r="L50" i="4" s="1"/>
  <c r="R50" i="4" s="1"/>
  <c r="L26" i="4"/>
  <c r="L42" i="4" s="1"/>
  <c r="L49" i="4" s="1"/>
  <c r="R49" i="4" s="1"/>
  <c r="J26" i="4"/>
  <c r="J42" i="4" s="1"/>
  <c r="I50" i="4" s="1"/>
  <c r="I26" i="4"/>
  <c r="V18" i="4"/>
  <c r="U18" i="4"/>
  <c r="S18" i="4"/>
  <c r="R18" i="4"/>
  <c r="J18" i="4"/>
  <c r="I18" i="4"/>
  <c r="G18" i="4"/>
  <c r="F18" i="4"/>
  <c r="D18" i="4"/>
  <c r="C18" i="4"/>
  <c r="W11" i="1"/>
  <c r="X11" i="1"/>
  <c r="W12" i="1"/>
  <c r="X12" i="1"/>
  <c r="W13" i="1"/>
  <c r="X13" i="1"/>
  <c r="W14" i="1"/>
  <c r="X14" i="1"/>
  <c r="W16" i="1"/>
  <c r="X16" i="1"/>
  <c r="W17" i="1"/>
  <c r="X17" i="1"/>
  <c r="W18" i="1"/>
  <c r="X18" i="1"/>
  <c r="W19" i="1"/>
  <c r="X19" i="1"/>
  <c r="W20" i="1"/>
  <c r="X20" i="1"/>
  <c r="W6" i="1"/>
  <c r="X6" i="1"/>
  <c r="X5" i="1"/>
  <c r="W5" i="1"/>
  <c r="L6" i="1"/>
  <c r="L7" i="1"/>
  <c r="L8" i="1"/>
  <c r="L9" i="1"/>
  <c r="L10" i="1"/>
  <c r="L11" i="1"/>
  <c r="L12" i="1"/>
  <c r="L13" i="1"/>
  <c r="L14" i="1"/>
  <c r="L15" i="1"/>
  <c r="W15" i="1" s="1"/>
  <c r="X15" i="1" s="1"/>
  <c r="L16" i="1"/>
  <c r="L17" i="1"/>
  <c r="L18" i="1"/>
  <c r="L19" i="1"/>
  <c r="L20" i="1"/>
  <c r="L5" i="1"/>
  <c r="Y6" i="1"/>
  <c r="I42" i="4" l="1"/>
  <c r="I49" i="4" s="1"/>
  <c r="Q49" i="4" s="1"/>
  <c r="W10" i="1"/>
  <c r="X10" i="1" s="1"/>
  <c r="W9" i="1"/>
  <c r="X9" i="1" s="1"/>
  <c r="W8" i="1"/>
  <c r="X8" i="1" s="1"/>
  <c r="W7" i="1"/>
  <c r="X7" i="1" s="1"/>
  <c r="Q50" i="4"/>
  <c r="AH12" i="1"/>
  <c r="AF12" i="1"/>
  <c r="AD12" i="1"/>
  <c r="AG11" i="1"/>
  <c r="AI11" i="1"/>
  <c r="AH11" i="1"/>
  <c r="AF11" i="1"/>
  <c r="AE11" i="1"/>
  <c r="AD11" i="1"/>
  <c r="AH9" i="1"/>
  <c r="AF9" i="1"/>
  <c r="AD9" i="1"/>
  <c r="AH49" i="1" l="1"/>
  <c r="AI49" i="1" s="1"/>
  <c r="AF49" i="1"/>
  <c r="AG49" i="1" s="1"/>
  <c r="AD49" i="1"/>
  <c r="AE49" i="1" s="1"/>
  <c r="W73" i="1"/>
  <c r="X73" i="1" s="1"/>
  <c r="AH34" i="1"/>
  <c r="AI34" i="1" s="1"/>
  <c r="AF34" i="1"/>
  <c r="AG34" i="1" s="1"/>
  <c r="AD34" i="1"/>
  <c r="AE34" i="1" s="1"/>
  <c r="AH42" i="1"/>
  <c r="AI42" i="1" s="1"/>
  <c r="AF42" i="1"/>
  <c r="AG42" i="1" s="1"/>
  <c r="AD42" i="1"/>
  <c r="AE42" i="1" s="1"/>
  <c r="L21" i="1"/>
  <c r="M21" i="1"/>
  <c r="Y67" i="1" s="1"/>
  <c r="K21" i="1"/>
  <c r="V72" i="1" s="1"/>
  <c r="AB68" i="1"/>
  <c r="Z67" i="1" l="1"/>
  <c r="Y72" i="1"/>
  <c r="Z72" i="1"/>
  <c r="U67" i="1"/>
  <c r="U72" i="1"/>
  <c r="Y73" i="1"/>
  <c r="Z73" i="1" s="1"/>
  <c r="U73" i="1"/>
  <c r="V73" i="1" s="1"/>
  <c r="V67" i="1"/>
  <c r="U68" i="1" s="1"/>
  <c r="V68" i="1" s="1"/>
  <c r="W68" i="1"/>
  <c r="X68" i="1" s="1"/>
  <c r="Y68" i="1"/>
  <c r="Z68" i="1" s="1"/>
  <c r="Y48" i="1" l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47" i="1"/>
  <c r="Z47" i="1" s="1"/>
  <c r="Y5" i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47" i="1"/>
  <c r="U63" i="1" l="1"/>
  <c r="V47" i="1"/>
  <c r="V63" i="1" s="1"/>
  <c r="Z63" i="1"/>
  <c r="X63" i="1"/>
  <c r="W63" i="1"/>
  <c r="Y63" i="1"/>
  <c r="Y64" i="1" l="1"/>
  <c r="Z64" i="1" s="1"/>
  <c r="U64" i="1"/>
  <c r="V64" i="1" s="1"/>
  <c r="W64" i="1"/>
  <c r="X64" i="1" s="1"/>
  <c r="AH27" i="1"/>
  <c r="AI27" i="1" s="1"/>
  <c r="AF27" i="1"/>
  <c r="AG27" i="1" s="1"/>
  <c r="AD27" i="1"/>
  <c r="AE27" i="1" s="1"/>
  <c r="AH8" i="1"/>
  <c r="AI8" i="1" s="1"/>
  <c r="AG8" i="1"/>
  <c r="AD8" i="1"/>
  <c r="AE8" i="1" s="1"/>
  <c r="AH21" i="1"/>
  <c r="AI21" i="1" s="1"/>
  <c r="AF21" i="1"/>
  <c r="AG21" i="1" s="1"/>
  <c r="AD21" i="1"/>
  <c r="AE21" i="1" s="1"/>
  <c r="V42" i="1"/>
  <c r="W42" i="1"/>
  <c r="X42" i="1"/>
  <c r="Y42" i="1"/>
  <c r="Z42" i="1"/>
  <c r="U42" i="1"/>
  <c r="Y7" i="1"/>
  <c r="Z7" i="1" s="1"/>
  <c r="Y8" i="1"/>
  <c r="Z8" i="1" s="1"/>
  <c r="Y9" i="1"/>
  <c r="Z9" i="1" s="1"/>
  <c r="Y10" i="1"/>
  <c r="Z10" i="1" s="1"/>
  <c r="Z6" i="1"/>
  <c r="U15" i="1"/>
  <c r="V15" i="1" s="1"/>
  <c r="U10" i="1"/>
  <c r="V10" i="1" s="1"/>
  <c r="U11" i="1"/>
  <c r="U9" i="1"/>
  <c r="V9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Z5" i="1"/>
  <c r="V11" i="1"/>
  <c r="U16" i="1"/>
  <c r="V16" i="1" s="1"/>
  <c r="U17" i="1"/>
  <c r="V17" i="1" s="1"/>
  <c r="U18" i="1"/>
  <c r="V18" i="1" s="1"/>
  <c r="U19" i="1"/>
  <c r="V19" i="1" s="1"/>
  <c r="U20" i="1"/>
  <c r="V20" i="1" s="1"/>
  <c r="U5" i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3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2" i="2"/>
  <c r="Y43" i="1" l="1"/>
  <c r="Z43" i="1" s="1"/>
  <c r="W43" i="1"/>
  <c r="X43" i="1" s="1"/>
  <c r="U43" i="1"/>
  <c r="V43" i="1" s="1"/>
  <c r="Y21" i="1"/>
  <c r="U21" i="1"/>
  <c r="Z21" i="1"/>
  <c r="Y22" i="1" s="1"/>
  <c r="Z22" i="1" s="1"/>
  <c r="V5" i="1"/>
  <c r="V21" i="1" s="1"/>
  <c r="U22" i="1" s="1"/>
  <c r="V22" i="1" s="1"/>
  <c r="W21" i="1"/>
  <c r="X21" i="1"/>
  <c r="W22" i="1" l="1"/>
  <c r="X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Smith</author>
  </authors>
  <commentList>
    <comment ref="G6" authorId="0" shapeId="0" xr:uid="{91294BE4-40A9-4B1C-BEB7-3CF201061C55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56 sampled</t>
        </r>
      </text>
    </comment>
    <comment ref="H6" authorId="0" shapeId="0" xr:uid="{03FB32D7-7CE1-459E-B12B-6BB58900D281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11 samples</t>
        </r>
      </text>
    </comment>
    <comment ref="E7" authorId="0" shapeId="0" xr:uid="{AABB0893-2799-4F0C-9CEF-BBFA7F288212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47</t>
        </r>
      </text>
    </comment>
    <comment ref="G7" authorId="0" shapeId="0" xr:uid="{9D83BEA3-11EB-474E-B797-B1121CB28FAC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125</t>
        </r>
      </text>
    </comment>
    <comment ref="H7" authorId="0" shapeId="0" xr:uid="{8C9CD9C7-39A1-401F-A941-5ADCE6FE14E5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20</t>
        </r>
      </text>
    </comment>
    <comment ref="E8" authorId="0" shapeId="0" xr:uid="{753937F9-E000-48EC-A761-4E9699F80FF7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129</t>
        </r>
      </text>
    </comment>
    <comment ref="G8" authorId="0" shapeId="0" xr:uid="{3705F742-8AC1-41EF-AF61-D056A5860A98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442</t>
        </r>
      </text>
    </comment>
    <comment ref="H8" authorId="0" shapeId="0" xr:uid="{4F3CD35A-A94D-42B7-ACDA-F2EBED98821B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70</t>
        </r>
      </text>
    </comment>
    <comment ref="C9" authorId="0" shapeId="0" xr:uid="{4F13ED7C-976C-4452-A3AC-6972DA05B054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752 sampled</t>
        </r>
      </text>
    </comment>
    <comment ref="E9" authorId="0" shapeId="0" xr:uid="{6E31D4BB-012A-4A89-9A27-49C0CD48D2C9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289</t>
        </r>
      </text>
    </comment>
    <comment ref="G9" authorId="0" shapeId="0" xr:uid="{518FBE21-5F49-4340-830D-1F2EA6CF39D4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628</t>
        </r>
      </text>
    </comment>
    <comment ref="H9" authorId="0" shapeId="0" xr:uid="{26E0D5BE-1E81-4CE5-8CC7-3B83DC975E22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93</t>
        </r>
      </text>
    </comment>
    <comment ref="C10" authorId="0" shapeId="0" xr:uid="{3835762B-B134-4099-A799-A0DBA9D32D3C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799 sampled</t>
        </r>
      </text>
    </comment>
    <comment ref="E10" authorId="0" shapeId="0" xr:uid="{92724186-8D84-431C-B7B6-30B4D64E7FD3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715</t>
        </r>
      </text>
    </comment>
    <comment ref="G10" authorId="0" shapeId="0" xr:uid="{D46572FF-194F-4042-AF59-CF3AE670E9EA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829</t>
        </r>
      </text>
    </comment>
    <comment ref="H10" authorId="0" shapeId="0" xr:uid="{29F8E074-EB15-46CE-BB83-A68E92B311AF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90</t>
        </r>
      </text>
    </comment>
    <comment ref="C11" authorId="0" shapeId="0" xr:uid="{795CA7D0-D8F3-464C-9EB5-046AC6F4BA30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630 sampled</t>
        </r>
      </text>
    </comment>
    <comment ref="H11" authorId="0" shapeId="0" xr:uid="{FC12CC7E-EB7A-4045-8694-464F039765DE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222
</t>
        </r>
      </text>
    </comment>
    <comment ref="H12" authorId="0" shapeId="0" xr:uid="{632F6CF3-613A-474A-9526-5E2DE4478914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131</t>
        </r>
      </text>
    </comment>
    <comment ref="AD12" authorId="0" shapeId="0" xr:uid="{B4CFB52B-C3D2-44F8-8A29-73020DE57460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CRC estimates 2140</t>
        </r>
      </text>
    </comment>
    <comment ref="AF12" authorId="0" shapeId="0" xr:uid="{C22AB9A9-F48C-4F0F-849B-7DF588AFCB09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CRC Draft estimates 2253</t>
        </r>
      </text>
    </comment>
    <comment ref="C15" authorId="0" shapeId="0" xr:uid="{BD63EEF9-183A-4503-A3C0-F3EBA8551DD7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156 sampled</t>
        </r>
      </text>
    </comment>
    <comment ref="E15" authorId="0" shapeId="0" xr:uid="{DA46BA75-84D9-45E7-B717-A61BD21EB2B0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291</t>
        </r>
      </text>
    </comment>
    <comment ref="G15" authorId="0" shapeId="0" xr:uid="{903F1311-4A86-4169-960C-F3B80DED8F31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81</t>
        </r>
      </text>
    </comment>
    <comment ref="C16" authorId="0" shapeId="0" xr:uid="{75BDD7BE-3F92-4B6E-8276-86EAC608B820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16 fish sampled</t>
        </r>
      </text>
    </comment>
    <comment ref="E16" authorId="0" shapeId="0" xr:uid="{DF6F5EFE-948F-431E-84A7-F8EE6D2CC7B5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50</t>
        </r>
      </text>
    </comment>
    <comment ref="G16" authorId="0" shapeId="0" xr:uid="{300BC8AC-0821-4EF5-8D65-8ADEA1AD4ED8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6 </t>
        </r>
      </text>
    </comment>
    <comment ref="C17" authorId="0" shapeId="0" xr:uid="{EDF45113-0FED-4A0A-AF96-53B8E85042ED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3 fish sampled</t>
        </r>
      </text>
    </comment>
    <comment ref="E17" authorId="0" shapeId="0" xr:uid="{768202CC-EA89-4CCD-BEEA-8C7FC612AA07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E18" authorId="0" shapeId="0" xr:uid="{9714F96D-27AB-45CB-804A-B97435653D58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C19" authorId="0" shapeId="0" xr:uid="{E5D63760-88D6-4D18-8D2C-2CBF93602EA4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E19" authorId="0" shapeId="0" xr:uid="{C608E66A-0849-4BFC-A5D7-A9EFD908D7C2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G19" authorId="0" shapeId="0" xr:uid="{CB342DC9-A63F-4E51-B294-1092D810B0A6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1 sampled</t>
        </r>
      </text>
    </comment>
  </commentList>
</comments>
</file>

<file path=xl/sharedStrings.xml><?xml version="1.0" encoding="utf-8"?>
<sst xmlns="http://schemas.openxmlformats.org/spreadsheetml/2006/main" count="455" uniqueCount="129">
  <si>
    <t>New Method uses weekly GN Mark rate when available and Creel weekly when not</t>
  </si>
  <si>
    <t>2021 AD R</t>
  </si>
  <si>
    <t>2021 UM R</t>
  </si>
  <si>
    <t>2022 AD R</t>
  </si>
  <si>
    <t>2022 UM R</t>
  </si>
  <si>
    <t>2023 AD R</t>
  </si>
  <si>
    <t>2023 UM R</t>
  </si>
  <si>
    <t>Creel: Total Released</t>
  </si>
  <si>
    <t>adult</t>
  </si>
  <si>
    <t>Expanded Creel AD Mark Rates</t>
  </si>
  <si>
    <t>New Method:  All releases in weeks with treaty net mark rates treated as unknowns and adjusted using treaty net mark rate</t>
  </si>
  <si>
    <t>man Wk</t>
  </si>
  <si>
    <t>Trad</t>
  </si>
  <si>
    <t>DGN MSF</t>
  </si>
  <si>
    <t>7/25-7/31</t>
  </si>
  <si>
    <t>7/24-7/30</t>
  </si>
  <si>
    <t>7/30-8/5</t>
  </si>
  <si>
    <t>Kept Total</t>
  </si>
  <si>
    <t>8/1-8/7</t>
  </si>
  <si>
    <t>7/31-8/6</t>
  </si>
  <si>
    <t>8/6-8/12</t>
  </si>
  <si>
    <t>8/8-8/14</t>
  </si>
  <si>
    <t>8/7-8/13</t>
  </si>
  <si>
    <t>8/13-8/19</t>
  </si>
  <si>
    <t>For ISIT Sport Encounter Method Tab</t>
  </si>
  <si>
    <t>8/15-8/21</t>
  </si>
  <si>
    <t>8/14-8/20</t>
  </si>
  <si>
    <t>8/20-8/26</t>
  </si>
  <si>
    <t>mark rate</t>
  </si>
  <si>
    <t>8/22-08/28</t>
  </si>
  <si>
    <t>8/21-8/27</t>
  </si>
  <si>
    <t>8/27-9/2</t>
  </si>
  <si>
    <t>total enc</t>
  </si>
  <si>
    <t>8/29-9/04</t>
  </si>
  <si>
    <t>8/28-9/03</t>
  </si>
  <si>
    <t>9/3-9/9</t>
  </si>
  <si>
    <t>AD R rate</t>
  </si>
  <si>
    <t>UM K rate</t>
  </si>
  <si>
    <t>9/05-9/11</t>
  </si>
  <si>
    <t>09/04-9/10</t>
  </si>
  <si>
    <t>9/10-9/16</t>
  </si>
  <si>
    <t>9/12-9/18</t>
  </si>
  <si>
    <t>9/11-9/17</t>
  </si>
  <si>
    <t>9/17-9/23</t>
  </si>
  <si>
    <t>total harvest</t>
  </si>
  <si>
    <t>9/19-9/25</t>
  </si>
  <si>
    <t>9/18-9/24</t>
  </si>
  <si>
    <t>9/24-9/30</t>
  </si>
  <si>
    <t>9/26-10/02</t>
  </si>
  <si>
    <t>9/25-10/01</t>
  </si>
  <si>
    <t>10/1-10/7</t>
  </si>
  <si>
    <t>10/03-10/09</t>
  </si>
  <si>
    <t>10/02-10/08</t>
  </si>
  <si>
    <t>10/8-10/14</t>
  </si>
  <si>
    <t>10/10-10/16</t>
  </si>
  <si>
    <t>10/09-10/15</t>
  </si>
  <si>
    <t>10/15-10/21</t>
  </si>
  <si>
    <t>Old Method</t>
  </si>
  <si>
    <t>10/17-10/23</t>
  </si>
  <si>
    <t>10/16-10/22</t>
  </si>
  <si>
    <t>10/22-10/28</t>
  </si>
  <si>
    <t>10/24-10/30</t>
  </si>
  <si>
    <t>10/23-10/29</t>
  </si>
  <si>
    <t>10/29-11/04</t>
  </si>
  <si>
    <t>10/33-11/06</t>
  </si>
  <si>
    <t>10/30-11/05</t>
  </si>
  <si>
    <t>11/05-11/11</t>
  </si>
  <si>
    <t>11/07-11/13</t>
  </si>
  <si>
    <t>11/06-11/12</t>
  </si>
  <si>
    <t>11/12-11/18</t>
  </si>
  <si>
    <t>total</t>
  </si>
  <si>
    <t>Total</t>
  </si>
  <si>
    <t>Jack</t>
  </si>
  <si>
    <t>Expanded Creel jack Mark Rate</t>
  </si>
  <si>
    <t>Old Method: Original Expanded Creel release numbers</t>
  </si>
  <si>
    <t>Treaty Net Full Season Harvest Mark Rate</t>
  </si>
  <si>
    <t>Method 3</t>
  </si>
  <si>
    <t>Method 4</t>
  </si>
  <si>
    <t>Method 5</t>
  </si>
  <si>
    <t>Method #3:  2022 Weekly Mark Rate applied to all releases</t>
  </si>
  <si>
    <t>Method #4:  2022 full season mark rate applied to all releases</t>
  </si>
  <si>
    <t>AD Enc</t>
  </si>
  <si>
    <t>UM Enc</t>
  </si>
  <si>
    <t>Method #5:  2022 Release only mark rate applied to all releases</t>
  </si>
  <si>
    <t>2021 AD K</t>
  </si>
  <si>
    <t>2021 UM K</t>
  </si>
  <si>
    <t>2022 AD K</t>
  </si>
  <si>
    <t>2022 UM K</t>
  </si>
  <si>
    <t>2023 AD K</t>
  </si>
  <si>
    <t>2023 UM K</t>
  </si>
  <si>
    <t>Total Encounters</t>
  </si>
  <si>
    <t>2021 AD Enc</t>
  </si>
  <si>
    <t>2021 UM Enc</t>
  </si>
  <si>
    <t>2022 AD Enc</t>
  </si>
  <si>
    <t>2022 UM Enc</t>
  </si>
  <si>
    <t>2023 AD Enc</t>
  </si>
  <si>
    <t>2023 UM Enc</t>
  </si>
  <si>
    <t>AD Runsize</t>
  </si>
  <si>
    <t>UM Runsize</t>
  </si>
  <si>
    <t>3 Year Avg</t>
  </si>
  <si>
    <t>2 Year Avg</t>
  </si>
  <si>
    <t>AD Encounter Rate</t>
  </si>
  <si>
    <t>UM Encounter</t>
  </si>
  <si>
    <t>ST WK</t>
  </si>
  <si>
    <t>Date</t>
  </si>
  <si>
    <t>Day Type</t>
  </si>
  <si>
    <t>Estimated CHMK</t>
  </si>
  <si>
    <t>Estimated CHUnK</t>
  </si>
  <si>
    <t>Estimated CHMR</t>
  </si>
  <si>
    <t>Estimated CHUnR</t>
  </si>
  <si>
    <t>Total Release</t>
  </si>
  <si>
    <t>Monday</t>
  </si>
  <si>
    <t>Tuesday</t>
  </si>
  <si>
    <t>Wednesday</t>
  </si>
  <si>
    <t>Thursday</t>
  </si>
  <si>
    <t>Friday</t>
  </si>
  <si>
    <t>Saturday</t>
  </si>
  <si>
    <t>Sunday</t>
  </si>
  <si>
    <t>Row Labels</t>
  </si>
  <si>
    <t>Sum of Total Release</t>
  </si>
  <si>
    <t>Sum of Estimated CHMK</t>
  </si>
  <si>
    <t>Sum of Estimated CHUnK</t>
  </si>
  <si>
    <t>Sum of Estimated CHMR</t>
  </si>
  <si>
    <t>Sum of Estimated CHUnR</t>
  </si>
  <si>
    <t>Grand Total</t>
  </si>
  <si>
    <t xml:space="preserve">                                          </t>
  </si>
  <si>
    <t xml:space="preserve">                                                                                                                          </t>
  </si>
  <si>
    <t>ca</t>
  </si>
  <si>
    <t>10/30-11/06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</si>
</sst>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4" xfId="1" applyNumberFormat="1" applyFont="1" applyBorder="1"/>
    <xf numFmtId="164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4" xfId="0" applyNumberFormat="1" applyBorder="1"/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14" fontId="0" fillId="2" borderId="9" xfId="0" applyNumberFormat="1" applyFill="1" applyBorder="1"/>
    <xf numFmtId="0" fontId="0" fillId="2" borderId="10" xfId="0" applyFill="1" applyBorder="1"/>
    <xf numFmtId="14" fontId="0" fillId="2" borderId="3" xfId="0" applyNumberFormat="1" applyFill="1" applyBorder="1"/>
    <xf numFmtId="0" fontId="0" fillId="2" borderId="5" xfId="0" applyFill="1" applyBorder="1"/>
    <xf numFmtId="14" fontId="0" fillId="0" borderId="6" xfId="0" applyNumberFormat="1" applyBorder="1"/>
    <xf numFmtId="14" fontId="0" fillId="0" borderId="3" xfId="0" applyNumberFormat="1" applyBorder="1"/>
    <xf numFmtId="14" fontId="0" fillId="0" borderId="9" xfId="0" applyNumberFormat="1" applyBorder="1"/>
    <xf numFmtId="0" fontId="0" fillId="0" borderId="10" xfId="0" applyBorder="1"/>
    <xf numFmtId="14" fontId="0" fillId="2" borderId="6" xfId="0" applyNumberFormat="1" applyFill="1" applyBorder="1"/>
    <xf numFmtId="0" fontId="0" fillId="2" borderId="8" xfId="0" applyFill="1" applyBorder="1"/>
    <xf numFmtId="14" fontId="0" fillId="3" borderId="6" xfId="0" applyNumberFormat="1" applyFill="1" applyBorder="1"/>
    <xf numFmtId="0" fontId="0" fillId="3" borderId="8" xfId="0" applyFill="1" applyBorder="1"/>
    <xf numFmtId="14" fontId="0" fillId="3" borderId="3" xfId="0" applyNumberFormat="1" applyFill="1" applyBorder="1"/>
    <xf numFmtId="0" fontId="0" fillId="3" borderId="5" xfId="0" applyFill="1" applyBorder="1"/>
    <xf numFmtId="14" fontId="0" fillId="0" borderId="11" xfId="0" applyNumberFormat="1" applyBorder="1"/>
    <xf numFmtId="0" fontId="0" fillId="0" borderId="12" xfId="0" applyBorder="1"/>
    <xf numFmtId="14" fontId="0" fillId="3" borderId="11" xfId="0" applyNumberFormat="1" applyFill="1" applyBorder="1"/>
    <xf numFmtId="0" fontId="4" fillId="0" borderId="13" xfId="0" applyFont="1" applyBorder="1"/>
    <xf numFmtId="0" fontId="0" fillId="0" borderId="0" xfId="0" applyNumberFormat="1"/>
    <xf numFmtId="0" fontId="4" fillId="6" borderId="1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0" fillId="0" borderId="16" xfId="0" applyBorder="1"/>
    <xf numFmtId="0" fontId="0" fillId="0" borderId="15" xfId="0" applyBorder="1"/>
    <xf numFmtId="0" fontId="0" fillId="0" borderId="9" xfId="0" applyBorder="1"/>
    <xf numFmtId="0" fontId="0" fillId="0" borderId="0" xfId="0" applyFill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0" fillId="4" borderId="4" xfId="0" applyNumberFormat="1" applyFill="1" applyBorder="1"/>
    <xf numFmtId="1" fontId="0" fillId="4" borderId="5" xfId="0" applyNumberFormat="1" applyFill="1" applyBorder="1"/>
    <xf numFmtId="1" fontId="0" fillId="5" borderId="4" xfId="0" applyNumberFormat="1" applyFill="1" applyBorder="1"/>
    <xf numFmtId="1" fontId="0" fillId="5" borderId="5" xfId="0" applyNumberFormat="1" applyFill="1" applyBorder="1"/>
    <xf numFmtId="1" fontId="0" fillId="0" borderId="0" xfId="0" applyNumberFormat="1"/>
    <xf numFmtId="9" fontId="0" fillId="0" borderId="0" xfId="1" applyFont="1"/>
    <xf numFmtId="1" fontId="0" fillId="0" borderId="1" xfId="0" applyNumberFormat="1" applyFill="1" applyBorder="1"/>
    <xf numFmtId="1" fontId="0" fillId="0" borderId="2" xfId="0" applyNumberFormat="1" applyFill="1" applyBorder="1"/>
    <xf numFmtId="1" fontId="0" fillId="0" borderId="17" xfId="0" applyNumberFormat="1" applyFill="1" applyBorder="1"/>
    <xf numFmtId="9" fontId="0" fillId="0" borderId="4" xfId="1" applyFont="1" applyFill="1" applyBorder="1"/>
    <xf numFmtId="9" fontId="0" fillId="0" borderId="5" xfId="1" applyFon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0" fontId="0" fillId="7" borderId="16" xfId="0" applyFill="1" applyBorder="1"/>
    <xf numFmtId="0" fontId="0" fillId="7" borderId="1" xfId="0" applyFill="1" applyBorder="1"/>
    <xf numFmtId="0" fontId="0" fillId="7" borderId="15" xfId="0" applyFill="1" applyBorder="1"/>
    <xf numFmtId="0" fontId="0" fillId="7" borderId="17" xfId="0" applyFill="1" applyBorder="1"/>
    <xf numFmtId="0" fontId="0" fillId="7" borderId="4" xfId="0" applyFill="1" applyBorder="1"/>
    <xf numFmtId="0" fontId="0" fillId="7" borderId="3" xfId="0" applyFill="1" applyBorder="1"/>
    <xf numFmtId="0" fontId="0" fillId="7" borderId="0" xfId="0" applyFill="1" applyBorder="1"/>
    <xf numFmtId="0" fontId="0" fillId="7" borderId="7" xfId="0" applyFill="1" applyBorder="1"/>
    <xf numFmtId="0" fontId="0" fillId="7" borderId="6" xfId="0" applyFill="1" applyBorder="1"/>
    <xf numFmtId="0" fontId="0" fillId="7" borderId="18" xfId="0" applyFill="1" applyBorder="1"/>
    <xf numFmtId="0" fontId="0" fillId="7" borderId="2" xfId="0" applyFill="1" applyBorder="1"/>
    <xf numFmtId="1" fontId="0" fillId="0" borderId="18" xfId="0" applyNumberFormat="1" applyFill="1" applyBorder="1"/>
    <xf numFmtId="1" fontId="0" fillId="0" borderId="16" xfId="1" applyNumberFormat="1" applyFont="1" applyFill="1" applyBorder="1"/>
    <xf numFmtId="1" fontId="0" fillId="0" borderId="19" xfId="1" applyNumberFormat="1" applyFont="1" applyFill="1" applyBorder="1"/>
    <xf numFmtId="1" fontId="0" fillId="0" borderId="10" xfId="1" applyNumberFormat="1" applyFont="1" applyFill="1" applyBorder="1"/>
    <xf numFmtId="9" fontId="0" fillId="0" borderId="7" xfId="1" applyFont="1" applyFill="1" applyBorder="1"/>
    <xf numFmtId="9" fontId="0" fillId="0" borderId="18" xfId="1" applyFont="1" applyFill="1" applyBorder="1"/>
    <xf numFmtId="9" fontId="0" fillId="0" borderId="8" xfId="1" applyFont="1" applyFill="1" applyBorder="1"/>
    <xf numFmtId="1" fontId="0" fillId="0" borderId="16" xfId="0" applyNumberFormat="1" applyBorder="1"/>
    <xf numFmtId="1" fontId="0" fillId="0" borderId="10" xfId="0" applyNumberFormat="1" applyBorder="1"/>
    <xf numFmtId="1" fontId="0" fillId="0" borderId="19" xfId="0" applyNumberFormat="1" applyBorder="1"/>
    <xf numFmtId="1" fontId="0" fillId="0" borderId="0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18" xfId="0" applyNumberFormat="1" applyBorder="1"/>
    <xf numFmtId="165" fontId="0" fillId="0" borderId="0" xfId="1" applyNumberFormat="1" applyFont="1"/>
    <xf numFmtId="0" fontId="0" fillId="8" borderId="20" xfId="0" applyFill="1" applyBorder="1"/>
    <xf numFmtId="0" fontId="0" fillId="8" borderId="26" xfId="0" applyFill="1" applyBorder="1"/>
    <xf numFmtId="0" fontId="0" fillId="8" borderId="21" xfId="0" applyFill="1" applyBorder="1"/>
    <xf numFmtId="0" fontId="0" fillId="8" borderId="29" xfId="0" applyFill="1" applyBorder="1"/>
    <xf numFmtId="1" fontId="0" fillId="8" borderId="22" xfId="0" applyNumberFormat="1" applyFill="1" applyBorder="1"/>
    <xf numFmtId="1" fontId="0" fillId="8" borderId="27" xfId="0" applyNumberFormat="1" applyFill="1" applyBorder="1"/>
    <xf numFmtId="1" fontId="0" fillId="8" borderId="23" xfId="0" applyNumberFormat="1" applyFill="1" applyBorder="1"/>
    <xf numFmtId="1" fontId="0" fillId="8" borderId="30" xfId="0" applyNumberFormat="1" applyFill="1" applyBorder="1"/>
    <xf numFmtId="9" fontId="0" fillId="8" borderId="22" xfId="1" applyFont="1" applyFill="1" applyBorder="1"/>
    <xf numFmtId="9" fontId="0" fillId="8" borderId="27" xfId="1" applyFont="1" applyFill="1" applyBorder="1"/>
    <xf numFmtId="9" fontId="0" fillId="8" borderId="23" xfId="1" applyFont="1" applyFill="1" applyBorder="1"/>
    <xf numFmtId="9" fontId="0" fillId="8" borderId="30" xfId="1" applyFont="1" applyFill="1" applyBorder="1"/>
    <xf numFmtId="9" fontId="0" fillId="8" borderId="32" xfId="1" applyFont="1" applyFill="1" applyBorder="1"/>
    <xf numFmtId="9" fontId="0" fillId="8" borderId="33" xfId="1" applyFont="1" applyFill="1" applyBorder="1"/>
    <xf numFmtId="9" fontId="0" fillId="8" borderId="34" xfId="1" applyFont="1" applyFill="1" applyBorder="1"/>
    <xf numFmtId="9" fontId="0" fillId="8" borderId="35" xfId="1" applyFont="1" applyFill="1" applyBorder="1"/>
    <xf numFmtId="0" fontId="0" fillId="8" borderId="16" xfId="0" applyFill="1" applyBorder="1"/>
    <xf numFmtId="1" fontId="0" fillId="8" borderId="16" xfId="1" applyNumberFormat="1" applyFont="1" applyFill="1" applyBorder="1"/>
    <xf numFmtId="9" fontId="0" fillId="8" borderId="10" xfId="1" applyFont="1" applyFill="1" applyBorder="1"/>
    <xf numFmtId="1" fontId="0" fillId="8" borderId="19" xfId="1" applyNumberFormat="1" applyFont="1" applyFill="1" applyBorder="1"/>
    <xf numFmtId="0" fontId="0" fillId="8" borderId="4" xfId="0" applyFill="1" applyBorder="1"/>
    <xf numFmtId="9" fontId="0" fillId="8" borderId="4" xfId="1" applyFont="1" applyFill="1" applyBorder="1"/>
    <xf numFmtId="9" fontId="0" fillId="8" borderId="5" xfId="1" applyFont="1" applyFill="1" applyBorder="1"/>
    <xf numFmtId="9" fontId="0" fillId="8" borderId="0" xfId="1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1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17" xfId="0" applyFill="1" applyBorder="1"/>
    <xf numFmtId="0" fontId="0" fillId="8" borderId="19" xfId="0" applyFill="1" applyBorder="1"/>
    <xf numFmtId="0" fontId="0" fillId="8" borderId="10" xfId="0" applyFill="1" applyBorder="1"/>
    <xf numFmtId="0" fontId="0" fillId="8" borderId="24" xfId="0" applyFill="1" applyBorder="1"/>
    <xf numFmtId="0" fontId="0" fillId="8" borderId="28" xfId="0" applyFill="1" applyBorder="1"/>
    <xf numFmtId="0" fontId="0" fillId="8" borderId="25" xfId="0" applyFill="1" applyBorder="1"/>
    <xf numFmtId="0" fontId="0" fillId="8" borderId="31" xfId="0" applyFill="1" applyBorder="1"/>
    <xf numFmtId="0" fontId="0" fillId="0" borderId="19" xfId="0" applyBorder="1"/>
    <xf numFmtId="0" fontId="0" fillId="8" borderId="15" xfId="0" applyFill="1" applyBorder="1"/>
    <xf numFmtId="0" fontId="0" fillId="0" borderId="16" xfId="0" applyBorder="1" applyAlignment="1"/>
    <xf numFmtId="164" fontId="0" fillId="0" borderId="0" xfId="0" applyNumberFormat="1" applyBorder="1"/>
    <xf numFmtId="164" fontId="0" fillId="0" borderId="0" xfId="1" applyNumberFormat="1" applyFont="1" applyBorder="1"/>
    <xf numFmtId="0" fontId="0" fillId="0" borderId="18" xfId="0" applyBorder="1"/>
    <xf numFmtId="0" fontId="0" fillId="0" borderId="16" xfId="0" applyBorder="1" applyAlignment="1">
      <alignment wrapText="1"/>
    </xf>
    <xf numFmtId="1" fontId="0" fillId="0" borderId="9" xfId="0" applyNumberFormat="1" applyBorder="1"/>
    <xf numFmtId="1" fontId="0" fillId="0" borderId="6" xfId="0" applyNumberFormat="1" applyBorder="1"/>
    <xf numFmtId="1" fontId="0" fillId="4" borderId="0" xfId="0" applyNumberFormat="1" applyFill="1" applyBorder="1"/>
    <xf numFmtId="1" fontId="0" fillId="5" borderId="0" xfId="0" applyNumberFormat="1" applyFill="1" applyBorder="1"/>
    <xf numFmtId="0" fontId="0" fillId="0" borderId="17" xfId="0" applyBorder="1"/>
    <xf numFmtId="1" fontId="0" fillId="0" borderId="1" xfId="0" applyNumberFormat="1" applyBorder="1"/>
    <xf numFmtId="1" fontId="0" fillId="0" borderId="17" xfId="0" applyNumberFormat="1" applyBorder="1"/>
    <xf numFmtId="1" fontId="0" fillId="0" borderId="2" xfId="0" applyNumberFormat="1" applyBorder="1"/>
    <xf numFmtId="9" fontId="0" fillId="0" borderId="0" xfId="1" applyFont="1" applyFill="1" applyBorder="1"/>
    <xf numFmtId="2" fontId="0" fillId="0" borderId="0" xfId="0" applyNumberFormat="1"/>
    <xf numFmtId="10" fontId="0" fillId="8" borderId="32" xfId="1" applyNumberFormat="1" applyFont="1" applyFill="1" applyBorder="1"/>
    <xf numFmtId="0" fontId="0" fillId="0" borderId="16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eman, Riley F (DFW)" refreshedDate="45320.442200925929" createdVersion="8" refreshedVersion="8" minRefreshableVersion="3" recordCount="106" xr:uid="{977C7A5B-642D-4861-8CDA-0C7395815DB2}">
  <cacheSource type="worksheet">
    <worksheetSource ref="A1:B107" sheet="Sheet3"/>
  </cacheSource>
  <cacheFields count="2">
    <cacheField name="ST WK" numFmtId="0">
      <sharedItems containsSemiMixedTypes="0" containsString="0" containsNumber="1" containsInteger="1" minValue="32" maxValue="47" count="16"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  <cacheField name="Total Release" numFmtId="0">
      <sharedItems containsSemiMixedTypes="0" containsString="0" containsNumber="1" minValue="0" maxValue="275.409731127875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eman, Riley F (DFW)" refreshedDate="45320.446385185183" createdVersion="8" refreshedVersion="8" minRefreshableVersion="3" recordCount="106" xr:uid="{2D5510C4-756B-441C-94C9-8808600B0A08}">
  <cacheSource type="worksheet">
    <worksheetSource ref="H1:M107" sheet="Sheet3"/>
  </cacheSource>
  <cacheFields count="6">
    <cacheField name="ST WK" numFmtId="0">
      <sharedItems containsSemiMixedTypes="0" containsString="0" containsNumber="1" containsInteger="1" minValue="32" maxValue="47" count="16"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  <cacheField name="Estimated CHMK" numFmtId="0">
      <sharedItems containsString="0" containsBlank="1" containsNumber="1" minValue="0" maxValue="206.71040637920305"/>
    </cacheField>
    <cacheField name="Estimated CHUnK" numFmtId="0">
      <sharedItems containsString="0" containsBlank="1" containsNumber="1" minValue="0" maxValue="3.9696349101760702"/>
    </cacheField>
    <cacheField name="Estimated CHMR" numFmtId="0">
      <sharedItems containsString="0" containsBlank="1" containsNumber="1" minValue="0" maxValue="69.208708959632517"/>
    </cacheField>
    <cacheField name="Estimated CHUnR" numFmtId="0">
      <sharedItems containsString="0" containsBlank="1" containsNumber="1" minValue="0" maxValue="213.87385066455224"/>
    </cacheField>
    <cacheField name="Total Release" numFmtId="0">
      <sharedItems containsSemiMixedTypes="0" containsString="0" containsNumber="1" minValue="0" maxValue="275.409731127875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n v="0"/>
  </r>
  <r>
    <x v="0"/>
    <n v="0"/>
  </r>
  <r>
    <x v="0"/>
    <n v="0"/>
  </r>
  <r>
    <x v="0"/>
    <n v="0"/>
  </r>
  <r>
    <x v="0"/>
    <n v="5.0264875103192983"/>
  </r>
  <r>
    <x v="0"/>
    <n v="2.5132437551596492"/>
  </r>
  <r>
    <x v="1"/>
    <n v="0"/>
  </r>
  <r>
    <x v="1"/>
    <n v="2.8288641224822539"/>
  </r>
  <r>
    <x v="1"/>
    <n v="2.8288641224822539"/>
  </r>
  <r>
    <x v="1"/>
    <n v="5.6577282449645079"/>
  </r>
  <r>
    <x v="1"/>
    <n v="0"/>
  </r>
  <r>
    <x v="1"/>
    <n v="8.1637418784462934"/>
  </r>
  <r>
    <x v="1"/>
    <n v="11.332533979753741"/>
  </r>
  <r>
    <x v="2"/>
    <n v="9.7481379291000163"/>
  </r>
  <r>
    <x v="2"/>
    <n v="8.6620668851195042"/>
  </r>
  <r>
    <x v="2"/>
    <n v="12.700411988570272"/>
  </r>
  <r>
    <x v="2"/>
    <n v="10.681239436844887"/>
  </r>
  <r>
    <x v="2"/>
    <n v="10.681239436844887"/>
  </r>
  <r>
    <x v="2"/>
    <n v="73.12988723652245"/>
  </r>
  <r>
    <x v="2"/>
    <n v="79.507291614171322"/>
  </r>
  <r>
    <x v="3"/>
    <n v="0"/>
  </r>
  <r>
    <x v="3"/>
    <n v="0"/>
  </r>
  <r>
    <x v="3"/>
    <n v="73.212251957634322"/>
  </r>
  <r>
    <x v="3"/>
    <n v="50.455456558362805"/>
  </r>
  <r>
    <x v="3"/>
    <n v="95.969047356905847"/>
  </r>
  <r>
    <x v="3"/>
    <n v="275.40973112787572"/>
  </r>
  <r>
    <x v="3"/>
    <n v="163.4067025588177"/>
  </r>
  <r>
    <x v="4"/>
    <n v="0"/>
  </r>
  <r>
    <x v="4"/>
    <n v="0"/>
  </r>
  <r>
    <x v="4"/>
    <n v="151.55528413399404"/>
  </r>
  <r>
    <x v="4"/>
    <n v="69.674787782918784"/>
  </r>
  <r>
    <x v="4"/>
    <n v="110.61503595845642"/>
  </r>
  <r>
    <x v="4"/>
    <n v="112.02003162559362"/>
  </r>
  <r>
    <x v="4"/>
    <n v="161.12222975479736"/>
  </r>
  <r>
    <x v="5"/>
    <n v="0"/>
  </r>
  <r>
    <x v="5"/>
    <n v="0"/>
  </r>
  <r>
    <x v="5"/>
    <n v="51.082167129874712"/>
  </r>
  <r>
    <x v="5"/>
    <n v="51.406946401757381"/>
  </r>
  <r>
    <x v="5"/>
    <n v="51.24455676581605"/>
  </r>
  <r>
    <x v="5"/>
    <n v="70.394528026291098"/>
  </r>
  <r>
    <x v="5"/>
    <n v="70.394528026291098"/>
  </r>
  <r>
    <x v="6"/>
    <n v="70.394528026291098"/>
  </r>
  <r>
    <x v="6"/>
    <n v="64.027063784717683"/>
  </r>
  <r>
    <x v="6"/>
    <n v="59.78516918644646"/>
  </r>
  <r>
    <x v="6"/>
    <n v="68.268958382988899"/>
  </r>
  <r>
    <x v="6"/>
    <n v="64.027063784717683"/>
  </r>
  <r>
    <x v="6"/>
    <n v="32.805995062592764"/>
  </r>
  <r>
    <x v="6"/>
    <n v="84.578217251824213"/>
  </r>
  <r>
    <x v="7"/>
    <n v="34.942287118716592"/>
  </r>
  <r>
    <x v="7"/>
    <n v="57.045168968026523"/>
  </r>
  <r>
    <x v="7"/>
    <n v="36.049756337944544"/>
  </r>
  <r>
    <x v="7"/>
    <n v="36.049756337944544"/>
  </r>
  <r>
    <x v="7"/>
    <n v="15.054343707862568"/>
  </r>
  <r>
    <x v="7"/>
    <n v="19.86879432624113"/>
  </r>
  <r>
    <x v="7"/>
    <n v="31.286786291966777"/>
  </r>
  <r>
    <x v="8"/>
    <n v="42.704778257692425"/>
  </r>
  <r>
    <x v="8"/>
    <n v="35.312535828925299"/>
  </r>
  <r>
    <x v="8"/>
    <n v="69.208708959632517"/>
  </r>
  <r>
    <x v="8"/>
    <n v="35.312535828925299"/>
  </r>
  <r>
    <x v="8"/>
    <n v="1.4163626982180806"/>
  </r>
  <r>
    <x v="8"/>
    <n v="29.350265466514163"/>
  </r>
  <r>
    <x v="8"/>
    <n v="29.350265466514163"/>
  </r>
  <r>
    <x v="9"/>
    <n v="0"/>
  </r>
  <r>
    <x v="9"/>
    <n v="0"/>
  </r>
  <r>
    <x v="9"/>
    <n v="2.9447681168073028"/>
  </r>
  <r>
    <x v="9"/>
    <n v="1.4723840584036514"/>
  </r>
  <r>
    <x v="9"/>
    <n v="0"/>
  </r>
  <r>
    <x v="9"/>
    <n v="0"/>
  </r>
  <r>
    <x v="9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1"/>
    <n v="0"/>
  </r>
  <r>
    <x v="11"/>
    <n v="0"/>
  </r>
  <r>
    <x v="11"/>
    <n v="1"/>
  </r>
  <r>
    <x v="11"/>
    <n v="0.38081649831649822"/>
  </r>
  <r>
    <x v="11"/>
    <n v="0.69040824915824905"/>
  </r>
  <r>
    <x v="11"/>
    <n v="0"/>
  </r>
  <r>
    <x v="11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5"/>
    <n v="0"/>
  </r>
  <r>
    <x v="15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n v="7.0552706650632873"/>
    <n v="0"/>
    <n v="0"/>
    <n v="0"/>
    <n v="0"/>
  </r>
  <r>
    <x v="0"/>
    <n v="7.0552706650632873"/>
    <n v="0"/>
    <n v="0"/>
    <n v="0"/>
    <n v="0"/>
  </r>
  <r>
    <x v="0"/>
    <n v="7.0552706650632873"/>
    <n v="0"/>
    <n v="0"/>
    <n v="0"/>
    <n v="0"/>
  </r>
  <r>
    <x v="0"/>
    <n v="7.0552706650632873"/>
    <n v="0"/>
    <n v="0"/>
    <n v="0"/>
    <n v="0"/>
  </r>
  <r>
    <x v="0"/>
    <n v="5.0264875103192983"/>
    <n v="0"/>
    <n v="5.0264875103192983"/>
    <n v="0"/>
    <n v="5.0264875103192983"/>
  </r>
  <r>
    <x v="0"/>
    <n v="2.5132437551596492"/>
    <n v="0"/>
    <n v="2.5132437551596492"/>
    <n v="0"/>
    <n v="2.5132437551596492"/>
  </r>
  <r>
    <x v="1"/>
    <n v="0"/>
    <n v="0"/>
    <n v="0"/>
    <n v="0"/>
    <n v="0"/>
  </r>
  <r>
    <x v="1"/>
    <n v="6.2847316115849825"/>
    <n v="0"/>
    <n v="1.414432061241127"/>
    <n v="1.414432061241127"/>
    <n v="2.8288641224822539"/>
  </r>
  <r>
    <x v="1"/>
    <n v="6.2847316115849825"/>
    <n v="0"/>
    <n v="1.414432061241127"/>
    <n v="1.414432061241127"/>
    <n v="2.8288641224822539"/>
  </r>
  <r>
    <x v="1"/>
    <n v="2.8288641224822539"/>
    <n v="0"/>
    <n v="2.8288641224822539"/>
    <n v="2.8288641224822539"/>
    <n v="5.6577282449645079"/>
  </r>
  <r>
    <x v="1"/>
    <n v="9.740599100687712"/>
    <n v="0"/>
    <n v="0"/>
    <n v="0"/>
    <n v="0"/>
  </r>
  <r>
    <x v="1"/>
    <n v="28.573096574562026"/>
    <n v="0"/>
    <n v="0"/>
    <n v="8.1637418784462934"/>
    <n v="8.1637418784462934"/>
  </r>
  <r>
    <x v="1"/>
    <n v="48.163269413953387"/>
    <n v="0"/>
    <n v="2.8331334949384348"/>
    <n v="8.4994004848153057"/>
    <n v="11.332533979753741"/>
  </r>
  <r>
    <x v="2"/>
    <n v="38.368182994257708"/>
    <n v="0"/>
    <n v="1.4165667474692174"/>
    <n v="8.3315711816307996"/>
    <n v="9.7481379291000163"/>
  </r>
  <r>
    <x v="2"/>
    <n v="46.197690053970689"/>
    <n v="0"/>
    <n v="0"/>
    <n v="8.6620668851195042"/>
    <n v="8.6620668851195042"/>
  </r>
  <r>
    <x v="2"/>
    <n v="8.4669413257135151"/>
    <n v="0"/>
    <n v="0"/>
    <n v="12.700411988570272"/>
    <n v="12.700411988570272"/>
  </r>
  <r>
    <x v="2"/>
    <n v="27.332315689842101"/>
    <n v="0"/>
    <n v="0"/>
    <n v="10.681239436844887"/>
    <n v="10.681239436844887"/>
  </r>
  <r>
    <x v="2"/>
    <n v="27.332315689842101"/>
    <n v="0"/>
    <n v="0"/>
    <n v="10.681239436844887"/>
    <n v="10.681239436844887"/>
  </r>
  <r>
    <x v="2"/>
    <n v="28.90339773505654"/>
    <n v="0"/>
    <n v="7.3129887236522455"/>
    <n v="65.81689851287021"/>
    <n v="73.12988723652245"/>
  </r>
  <r>
    <x v="2"/>
    <n v="24.45659439269032"/>
    <n v="0"/>
    <n v="19.565275514152251"/>
    <n v="59.942016100019075"/>
    <n v="79.507291614171322"/>
  </r>
  <r>
    <x v="3"/>
    <m/>
    <m/>
    <m/>
    <m/>
    <n v="0"/>
  </r>
  <r>
    <x v="3"/>
    <m/>
    <m/>
    <m/>
    <m/>
    <n v="0"/>
  </r>
  <r>
    <x v="3"/>
    <n v="118.8196121066027"/>
    <n v="0"/>
    <n v="22.331382741072527"/>
    <n v="50.880869216561798"/>
    <n v="73.212251957634322"/>
  </r>
  <r>
    <x v="3"/>
    <n v="60.854136976799872"/>
    <n v="0"/>
    <n v="24.458755512270137"/>
    <n v="25.996701046092667"/>
    <n v="50.455456558362805"/>
  </r>
  <r>
    <x v="3"/>
    <n v="176.78508723640553"/>
    <n v="0"/>
    <n v="20.204009969874917"/>
    <n v="75.765037387030929"/>
    <n v="95.969047356905847"/>
  </r>
  <r>
    <x v="3"/>
    <n v="150.85819381177788"/>
    <n v="0"/>
    <n v="61.535880463323494"/>
    <n v="213.87385066455224"/>
    <n v="275.40973112787572"/>
  </r>
  <r>
    <x v="3"/>
    <n v="206.71040637920305"/>
    <n v="0"/>
    <n v="45.120635188244457"/>
    <n v="118.28606737057325"/>
    <n v="163.4067025588177"/>
  </r>
  <r>
    <x v="4"/>
    <m/>
    <m/>
    <m/>
    <m/>
    <n v="0"/>
  </r>
  <r>
    <x v="4"/>
    <m/>
    <m/>
    <m/>
    <m/>
    <n v="0"/>
  </r>
  <r>
    <x v="4"/>
    <n v="77.699485729603069"/>
    <n v="0"/>
    <n v="28.093318526603674"/>
    <n v="123.46196560739037"/>
    <n v="151.55528413399404"/>
  </r>
  <r>
    <x v="4"/>
    <n v="51.38409103361581"/>
    <n v="0"/>
    <n v="19.349582564421379"/>
    <n v="50.325205218497409"/>
    <n v="69.674787782918784"/>
  </r>
  <r>
    <x v="4"/>
    <n v="64.541788381609436"/>
    <n v="0"/>
    <n v="23.721450545512525"/>
    <n v="86.893585412943892"/>
    <n v="110.61503595845642"/>
  </r>
  <r>
    <x v="4"/>
    <n v="63.956468823198421"/>
    <n v="0"/>
    <n v="30.388943809518892"/>
    <n v="81.631087816074725"/>
    <n v="112.02003162559362"/>
  </r>
  <r>
    <x v="4"/>
    <n v="132.91775125774092"/>
    <n v="0"/>
    <n v="18.513292489268952"/>
    <n v="142.6089372655284"/>
    <n v="161.12222975479736"/>
  </r>
  <r>
    <x v="5"/>
    <m/>
    <m/>
    <m/>
    <m/>
    <n v="0"/>
  </r>
  <r>
    <x v="5"/>
    <m/>
    <m/>
    <m/>
    <m/>
    <n v="0"/>
  </r>
  <r>
    <x v="5"/>
    <n v="40.865733703899771"/>
    <n v="0"/>
    <n v="10.216433425974943"/>
    <n v="40.865733703899771"/>
    <n v="51.082167129874712"/>
  </r>
  <r>
    <x v="5"/>
    <n v="58.261205921991696"/>
    <n v="0"/>
    <n v="17.135648800585795"/>
    <n v="34.27129760117159"/>
    <n v="51.406946401757381"/>
  </r>
  <r>
    <x v="5"/>
    <n v="49.563469812945733"/>
    <n v="0"/>
    <n v="13.67604111328037"/>
    <n v="37.56851565253568"/>
    <n v="51.24455676581605"/>
  </r>
  <r>
    <x v="5"/>
    <n v="99.354318260198255"/>
    <n v="0"/>
    <n v="21.979790233907156"/>
    <n v="48.414737792383946"/>
    <n v="70.394528026291098"/>
  </r>
  <r>
    <x v="5"/>
    <n v="99.354318260198255"/>
    <n v="0"/>
    <n v="21.979790233907156"/>
    <n v="48.414737792383946"/>
    <n v="70.394528026291098"/>
  </r>
  <r>
    <x v="6"/>
    <n v="99.354318260198255"/>
    <n v="0"/>
    <n v="21.979790233907156"/>
    <n v="48.414737792383946"/>
    <n v="70.394528026291098"/>
  </r>
  <r>
    <x v="6"/>
    <n v="50.197084798013364"/>
    <n v="0"/>
    <n v="22.522199729527575"/>
    <n v="41.504864055190104"/>
    <n v="64.027063784717683"/>
  </r>
  <r>
    <x v="6"/>
    <n v="44.180005633346461"/>
    <n v="0"/>
    <n v="30.125350652781609"/>
    <n v="29.659818533664851"/>
    <n v="59.78516918644646"/>
  </r>
  <r>
    <x v="6"/>
    <n v="56.214163962680274"/>
    <n v="0"/>
    <n v="14.91904880627354"/>
    <n v="53.349909576715362"/>
    <n v="68.268958382988899"/>
  </r>
  <r>
    <x v="6"/>
    <n v="50.197084798013364"/>
    <n v="0"/>
    <n v="22.522199729527575"/>
    <n v="41.504864055190104"/>
    <n v="64.027063784717683"/>
  </r>
  <r>
    <x v="6"/>
    <n v="42.477731588197493"/>
    <n v="0"/>
    <n v="1.198524991908263"/>
    <n v="31.607470070684499"/>
    <n v="32.805995062592764"/>
  </r>
  <r>
    <x v="6"/>
    <n v="47.433513912223937"/>
    <n v="0"/>
    <n v="50.688836808425876"/>
    <n v="33.889380443398338"/>
    <n v="84.578217251824213"/>
  </r>
  <r>
    <x v="7"/>
    <n v="39.820264866460739"/>
    <n v="0"/>
    <n v="21.357718169461741"/>
    <n v="13.584568949254855"/>
    <n v="34.942287118716592"/>
  </r>
  <r>
    <x v="7"/>
    <n v="38.343764313548135"/>
    <n v="3.9696349101760702"/>
    <n v="20.58331466366112"/>
    <n v="36.461854304365403"/>
    <n v="57.045168968026523"/>
  </r>
  <r>
    <x v="7"/>
    <n v="25.697086846904334"/>
    <n v="1.9848174550880351"/>
    <n v="14.299525987034638"/>
    <n v="21.750230350909909"/>
    <n v="36.049756337944544"/>
  </r>
  <r>
    <x v="7"/>
    <n v="25.697086846904334"/>
    <n v="1.9848174550880351"/>
    <n v="14.299525987034638"/>
    <n v="21.750230350909909"/>
    <n v="36.049756337944544"/>
  </r>
  <r>
    <x v="7"/>
    <n v="13.050409380260531"/>
    <n v="0"/>
    <n v="8.015737310408154"/>
    <n v="7.0386063974544149"/>
    <n v="15.054343707862568"/>
  </r>
  <r>
    <x v="7"/>
    <n v="11.038219070133962"/>
    <n v="0"/>
    <n v="19.86879432624113"/>
    <n v="0"/>
    <n v="19.86879432624113"/>
  </r>
  <r>
    <x v="7"/>
    <n v="8.397407812490167"/>
    <n v="0"/>
    <n v="21.320459347102982"/>
    <n v="9.9663269448637948"/>
    <n v="31.286786291966777"/>
  </r>
  <r>
    <x v="8"/>
    <n v="5.7565965548463724"/>
    <n v="0"/>
    <n v="22.772124367964835"/>
    <n v="19.93265388972759"/>
    <n v="42.704778257692425"/>
  </r>
  <r>
    <x v="8"/>
    <n v="0.10895097678600621"/>
    <n v="0"/>
    <n v="35.312535828925299"/>
    <n v="0"/>
    <n v="35.312535828925299"/>
  </r>
  <r>
    <x v="8"/>
    <n v="0"/>
    <n v="0"/>
    <n v="69.208708959632517"/>
    <n v="0"/>
    <n v="69.208708959632517"/>
  </r>
  <r>
    <x v="8"/>
    <n v="0.10895097678600621"/>
    <n v="0"/>
    <n v="35.312535828925299"/>
    <n v="0"/>
    <n v="35.312535828925299"/>
  </r>
  <r>
    <x v="8"/>
    <n v="0.21790195357201242"/>
    <n v="0"/>
    <n v="1.4163626982180806"/>
    <n v="0"/>
    <n v="1.4163626982180806"/>
  </r>
  <r>
    <x v="8"/>
    <n v="10.430487036576501"/>
    <n v="0"/>
    <n v="29.350265466514163"/>
    <n v="0"/>
    <n v="29.350265466514163"/>
  </r>
  <r>
    <x v="8"/>
    <n v="10.430487036576501"/>
    <n v="0"/>
    <n v="29.350265466514163"/>
    <n v="0"/>
    <n v="29.350265466514163"/>
  </r>
  <r>
    <x v="9"/>
    <m/>
    <m/>
    <m/>
    <m/>
    <n v="0"/>
  </r>
  <r>
    <x v="9"/>
    <m/>
    <m/>
    <m/>
    <m/>
    <n v="0"/>
  </r>
  <r>
    <x v="9"/>
    <n v="0.45304124873958501"/>
    <n v="0"/>
    <n v="2.9447681168073028"/>
    <n v="0"/>
    <n v="2.9447681168073028"/>
  </r>
  <r>
    <x v="9"/>
    <n v="0.22652062436979251"/>
    <n v="0"/>
    <n v="1.4723840584036514"/>
    <n v="0"/>
    <n v="1.4723840584036514"/>
  </r>
  <r>
    <x v="9"/>
    <n v="0"/>
    <n v="0"/>
    <n v="0"/>
    <n v="0"/>
    <n v="0"/>
  </r>
  <r>
    <x v="9"/>
    <n v="0"/>
    <n v="0"/>
    <n v="0"/>
    <n v="0"/>
    <n v="0"/>
  </r>
  <r>
    <x v="9"/>
    <n v="0"/>
    <n v="0"/>
    <n v="0"/>
    <n v="0"/>
    <n v="0"/>
  </r>
  <r>
    <x v="10"/>
    <m/>
    <m/>
    <m/>
    <m/>
    <n v="0"/>
  </r>
  <r>
    <x v="10"/>
    <m/>
    <m/>
    <m/>
    <m/>
    <n v="0"/>
  </r>
  <r>
    <x v="10"/>
    <n v="0"/>
    <n v="0"/>
    <n v="0"/>
    <n v="0"/>
    <n v="0"/>
  </r>
  <r>
    <x v="10"/>
    <n v="0"/>
    <n v="0"/>
    <n v="0"/>
    <n v="0"/>
    <n v="0"/>
  </r>
  <r>
    <x v="10"/>
    <n v="0"/>
    <n v="0"/>
    <n v="0"/>
    <n v="0"/>
    <n v="0"/>
  </r>
  <r>
    <x v="10"/>
    <n v="0"/>
    <n v="0"/>
    <n v="0"/>
    <n v="0"/>
    <n v="0"/>
  </r>
  <r>
    <x v="10"/>
    <n v="0"/>
    <n v="0"/>
    <n v="0"/>
    <n v="0"/>
    <n v="0"/>
  </r>
  <r>
    <x v="11"/>
    <m/>
    <m/>
    <m/>
    <m/>
    <n v="0"/>
  </r>
  <r>
    <x v="11"/>
    <m/>
    <m/>
    <m/>
    <m/>
    <n v="0"/>
  </r>
  <r>
    <x v="11"/>
    <n v="0"/>
    <n v="0"/>
    <n v="0"/>
    <n v="1"/>
    <n v="1"/>
  </r>
  <r>
    <x v="11"/>
    <n v="0"/>
    <n v="0"/>
    <n v="0"/>
    <n v="0.38081649831649822"/>
    <n v="0.38081649831649822"/>
  </r>
  <r>
    <x v="11"/>
    <n v="0"/>
    <n v="0"/>
    <n v="0"/>
    <n v="0.69040824915824905"/>
    <n v="0.69040824915824905"/>
  </r>
  <r>
    <x v="11"/>
    <n v="0"/>
    <n v="0"/>
    <n v="0"/>
    <n v="0"/>
    <n v="0"/>
  </r>
  <r>
    <x v="11"/>
    <n v="0"/>
    <n v="0"/>
    <n v="0"/>
    <n v="0"/>
    <n v="0"/>
  </r>
  <r>
    <x v="12"/>
    <m/>
    <m/>
    <m/>
    <m/>
    <n v="0"/>
  </r>
  <r>
    <x v="12"/>
    <m/>
    <m/>
    <m/>
    <m/>
    <n v="0"/>
  </r>
  <r>
    <x v="12"/>
    <n v="0"/>
    <n v="0"/>
    <n v="0"/>
    <n v="0"/>
    <n v="0"/>
  </r>
  <r>
    <x v="12"/>
    <n v="0"/>
    <n v="0"/>
    <n v="0"/>
    <n v="0"/>
    <n v="0"/>
  </r>
  <r>
    <x v="12"/>
    <n v="0"/>
    <n v="0"/>
    <n v="0"/>
    <n v="0"/>
    <n v="0"/>
  </r>
  <r>
    <x v="12"/>
    <n v="0"/>
    <n v="0"/>
    <n v="0"/>
    <n v="0"/>
    <n v="0"/>
  </r>
  <r>
    <x v="12"/>
    <n v="0"/>
    <n v="0"/>
    <n v="0"/>
    <n v="0"/>
    <n v="0"/>
  </r>
  <r>
    <x v="13"/>
    <m/>
    <m/>
    <m/>
    <m/>
    <n v="0"/>
  </r>
  <r>
    <x v="13"/>
    <m/>
    <m/>
    <m/>
    <m/>
    <n v="0"/>
  </r>
  <r>
    <x v="13"/>
    <n v="0"/>
    <n v="0"/>
    <n v="0"/>
    <n v="0"/>
    <n v="0"/>
  </r>
  <r>
    <x v="13"/>
    <n v="0"/>
    <n v="0"/>
    <n v="0"/>
    <n v="0"/>
    <n v="0"/>
  </r>
  <r>
    <x v="13"/>
    <n v="0"/>
    <n v="0"/>
    <n v="0"/>
    <n v="0"/>
    <n v="0"/>
  </r>
  <r>
    <x v="13"/>
    <n v="0"/>
    <n v="0"/>
    <n v="0"/>
    <n v="0"/>
    <n v="0"/>
  </r>
  <r>
    <x v="13"/>
    <n v="0"/>
    <n v="0"/>
    <n v="0"/>
    <n v="0"/>
    <n v="0"/>
  </r>
  <r>
    <x v="14"/>
    <m/>
    <m/>
    <m/>
    <m/>
    <n v="0"/>
  </r>
  <r>
    <x v="14"/>
    <m/>
    <m/>
    <m/>
    <m/>
    <n v="0"/>
  </r>
  <r>
    <x v="14"/>
    <n v="0"/>
    <n v="0"/>
    <n v="0"/>
    <n v="0"/>
    <n v="0"/>
  </r>
  <r>
    <x v="14"/>
    <n v="0"/>
    <n v="0"/>
    <n v="0"/>
    <n v="0"/>
    <n v="0"/>
  </r>
  <r>
    <x v="14"/>
    <n v="0"/>
    <n v="0"/>
    <n v="0"/>
    <n v="0"/>
    <n v="0"/>
  </r>
  <r>
    <x v="14"/>
    <n v="0"/>
    <n v="0"/>
    <n v="0"/>
    <n v="0"/>
    <n v="0"/>
  </r>
  <r>
    <x v="14"/>
    <n v="0"/>
    <n v="0"/>
    <n v="0"/>
    <n v="0"/>
    <n v="0"/>
  </r>
  <r>
    <x v="15"/>
    <m/>
    <m/>
    <m/>
    <m/>
    <n v="0"/>
  </r>
  <r>
    <x v="15"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5E012-421B-4D94-9CF0-E79575B45AC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9" firstHeaderRow="1" firstDataRow="1" firstDataCol="1"/>
  <pivotFields count="2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Total Releas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D3932-A25B-4DFB-B67E-5A031335A49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:S19" firstHeaderRow="0" firstDataRow="1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Estimated CHMK" fld="1" baseField="0" baseItem="0"/>
    <dataField name="Sum of Estimated CHUnK" fld="2" baseField="0" baseItem="0"/>
    <dataField name="Sum of Estimated CHMR" fld="3" baseField="0" baseItem="0"/>
    <dataField name="Sum of Estimated CHUn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7773-B67E-4CA8-8F67-6A56A7194F1E}">
  <dimension ref="A1:AI73"/>
  <sheetViews>
    <sheetView topLeftCell="C1" zoomScale="73" zoomScaleNormal="73" workbookViewId="0">
      <selection activeCell="W32" sqref="W32"/>
    </sheetView>
  </sheetViews>
  <sheetFormatPr defaultRowHeight="14.4" x14ac:dyDescent="0.3"/>
  <cols>
    <col min="1" max="1" width="10.109375" bestFit="1" customWidth="1"/>
    <col min="4" max="4" width="11.33203125" bestFit="1" customWidth="1"/>
    <col min="6" max="6" width="10.109375" bestFit="1" customWidth="1"/>
    <col min="11" max="13" width="9.5546875" bestFit="1" customWidth="1"/>
    <col min="16" max="16" width="10.33203125" bestFit="1" customWidth="1"/>
    <col min="21" max="26" width="12.5546875" bestFit="1" customWidth="1"/>
    <col min="29" max="29" width="11.109375" customWidth="1"/>
    <col min="30" max="30" width="12.5546875" customWidth="1"/>
    <col min="31" max="31" width="16.109375" customWidth="1"/>
    <col min="32" max="35" width="12" bestFit="1" customWidth="1"/>
  </cols>
  <sheetData>
    <row r="1" spans="1:35" ht="15" thickBot="1" x14ac:dyDescent="0.35">
      <c r="AC1" s="102"/>
      <c r="AD1" s="116" t="s">
        <v>0</v>
      </c>
      <c r="AE1" s="116"/>
      <c r="AF1" s="116"/>
      <c r="AG1" s="116"/>
      <c r="AH1" s="116"/>
      <c r="AI1" s="117"/>
    </row>
    <row r="2" spans="1:35" ht="15" thickBot="1" x14ac:dyDescent="0.35">
      <c r="AC2" s="106"/>
      <c r="AD2" s="86" t="s">
        <v>1</v>
      </c>
      <c r="AE2" s="87" t="s">
        <v>2</v>
      </c>
      <c r="AF2" s="86" t="s">
        <v>3</v>
      </c>
      <c r="AG2" s="88" t="s">
        <v>4</v>
      </c>
      <c r="AH2" s="89" t="s">
        <v>5</v>
      </c>
      <c r="AI2" s="88" t="s">
        <v>6</v>
      </c>
    </row>
    <row r="3" spans="1:35" ht="15" thickBot="1" x14ac:dyDescent="0.35">
      <c r="C3" s="124">
        <v>2021</v>
      </c>
      <c r="D3" s="124"/>
      <c r="E3" s="128">
        <v>2022</v>
      </c>
      <c r="F3" s="128"/>
      <c r="G3" s="140">
        <v>2023</v>
      </c>
      <c r="H3" s="141"/>
      <c r="J3" s="42"/>
      <c r="K3" s="42" t="s">
        <v>7</v>
      </c>
      <c r="L3" s="42"/>
      <c r="M3" s="22"/>
      <c r="O3" s="42" t="s">
        <v>8</v>
      </c>
      <c r="P3" s="42" t="s">
        <v>9</v>
      </c>
      <c r="Q3" s="42"/>
      <c r="R3" s="22"/>
      <c r="T3" t="s">
        <v>10</v>
      </c>
      <c r="AC3" s="106"/>
      <c r="AD3" s="90">
        <v>1910.6046271540445</v>
      </c>
      <c r="AE3" s="91">
        <v>814.14811414951271</v>
      </c>
      <c r="AF3" s="90">
        <v>910</v>
      </c>
      <c r="AG3" s="92">
        <v>555</v>
      </c>
      <c r="AH3" s="93">
        <v>977.14472566448569</v>
      </c>
      <c r="AI3" s="92">
        <v>584.88751318494121</v>
      </c>
    </row>
    <row r="4" spans="1:35" ht="15" thickBot="1" x14ac:dyDescent="0.35">
      <c r="A4" s="40"/>
      <c r="B4" s="122" t="s">
        <v>11</v>
      </c>
      <c r="C4" s="122" t="s">
        <v>12</v>
      </c>
      <c r="D4" s="40"/>
      <c r="E4" s="122" t="s">
        <v>12</v>
      </c>
      <c r="F4" s="40"/>
      <c r="G4" s="122" t="s">
        <v>12</v>
      </c>
      <c r="H4" s="22" t="s">
        <v>13</v>
      </c>
      <c r="J4" s="41"/>
      <c r="K4" s="41">
        <v>2021</v>
      </c>
      <c r="L4" s="42">
        <v>2022</v>
      </c>
      <c r="M4" s="2">
        <v>2023</v>
      </c>
      <c r="O4" s="41"/>
      <c r="P4" s="41">
        <v>2021</v>
      </c>
      <c r="Q4" s="41">
        <v>2022</v>
      </c>
      <c r="R4" s="2">
        <v>2023</v>
      </c>
      <c r="T4" s="1"/>
      <c r="U4" s="1" t="s">
        <v>1</v>
      </c>
      <c r="V4" s="2" t="s">
        <v>2</v>
      </c>
      <c r="W4" s="40" t="s">
        <v>3</v>
      </c>
      <c r="X4" s="22" t="s">
        <v>4</v>
      </c>
      <c r="Y4" s="1" t="s">
        <v>5</v>
      </c>
      <c r="Z4" s="2" t="s">
        <v>6</v>
      </c>
      <c r="AC4" s="106"/>
      <c r="AD4" s="94">
        <v>0.70120293786363397</v>
      </c>
      <c r="AE4" s="95">
        <v>0.29879706213636603</v>
      </c>
      <c r="AF4" s="94">
        <v>0.64555997233703011</v>
      </c>
      <c r="AG4" s="96">
        <v>0.35444002766296989</v>
      </c>
      <c r="AH4" s="97">
        <v>0.62555989650011201</v>
      </c>
      <c r="AI4" s="96">
        <v>0.37444010349988799</v>
      </c>
    </row>
    <row r="5" spans="1:35" ht="15" thickBot="1" x14ac:dyDescent="0.35">
      <c r="A5" s="7" t="s">
        <v>14</v>
      </c>
      <c r="B5" s="38">
        <v>31</v>
      </c>
      <c r="C5" s="38"/>
      <c r="D5" s="7" t="s">
        <v>15</v>
      </c>
      <c r="E5" s="38"/>
      <c r="F5" s="7" t="s">
        <v>16</v>
      </c>
      <c r="G5" s="38"/>
      <c r="H5" s="8"/>
      <c r="J5" s="3">
        <v>31</v>
      </c>
      <c r="K5" s="7">
        <v>0</v>
      </c>
      <c r="L5" s="129">
        <f>W26+X26</f>
        <v>0</v>
      </c>
      <c r="M5" s="8">
        <v>0</v>
      </c>
      <c r="O5" s="3">
        <v>31</v>
      </c>
      <c r="P5" s="3"/>
      <c r="Q5" s="3"/>
      <c r="R5" s="6">
        <v>1</v>
      </c>
      <c r="T5" s="7">
        <v>31</v>
      </c>
      <c r="U5" s="40">
        <f>K5*P5</f>
        <v>0</v>
      </c>
      <c r="V5" s="122">
        <f>K5-U5</f>
        <v>0</v>
      </c>
      <c r="W5" s="40">
        <f>W26</f>
        <v>0</v>
      </c>
      <c r="X5" s="22">
        <f>X26</f>
        <v>0</v>
      </c>
      <c r="Y5" s="122">
        <f>M5*R5</f>
        <v>0</v>
      </c>
      <c r="Z5" s="22">
        <f>M5-Y5</f>
        <v>0</v>
      </c>
      <c r="AC5" s="110" t="s">
        <v>17</v>
      </c>
      <c r="AD5" s="118">
        <v>2370</v>
      </c>
      <c r="AE5" s="119">
        <v>8</v>
      </c>
      <c r="AF5" s="118">
        <v>1427</v>
      </c>
      <c r="AG5" s="120">
        <v>4</v>
      </c>
      <c r="AH5" s="121">
        <v>1395</v>
      </c>
      <c r="AI5" s="120">
        <v>12</v>
      </c>
    </row>
    <row r="6" spans="1:35" ht="15" thickBot="1" x14ac:dyDescent="0.35">
      <c r="A6" s="7" t="s">
        <v>18</v>
      </c>
      <c r="B6" s="38">
        <v>32</v>
      </c>
      <c r="C6" s="38"/>
      <c r="D6" s="7" t="s">
        <v>19</v>
      </c>
      <c r="E6" s="38"/>
      <c r="F6" s="7" t="s">
        <v>20</v>
      </c>
      <c r="G6" s="126">
        <v>0.8571428571428571</v>
      </c>
      <c r="H6" s="6">
        <v>0.8</v>
      </c>
      <c r="J6" s="3">
        <v>32</v>
      </c>
      <c r="K6" s="46">
        <v>7.539731265478947</v>
      </c>
      <c r="L6" s="44">
        <f t="shared" ref="L6:L20" si="0">W27+X27</f>
        <v>0</v>
      </c>
      <c r="M6" s="45">
        <v>7.405196626905405</v>
      </c>
      <c r="O6" s="3">
        <v>32</v>
      </c>
      <c r="P6" s="4">
        <v>1</v>
      </c>
      <c r="Q6" s="4">
        <v>0.75545014284819856</v>
      </c>
      <c r="R6" s="6">
        <v>0.56329306544593527</v>
      </c>
      <c r="T6" s="7">
        <v>32</v>
      </c>
      <c r="U6" s="46">
        <v>7.539731265478947</v>
      </c>
      <c r="V6" s="81">
        <v>0</v>
      </c>
      <c r="W6" s="7">
        <f>W27</f>
        <v>0</v>
      </c>
      <c r="X6" s="8">
        <f>X27</f>
        <v>0</v>
      </c>
      <c r="Y6" s="131">
        <f>M6*G6</f>
        <v>6.3473113944903465</v>
      </c>
      <c r="Z6" s="48">
        <f t="shared" ref="Z6:Z20" si="1">M6-Y6</f>
        <v>1.0578852324150585</v>
      </c>
    </row>
    <row r="7" spans="1:35" ht="15" thickBot="1" x14ac:dyDescent="0.35">
      <c r="A7" s="7" t="s">
        <v>21</v>
      </c>
      <c r="B7" s="38">
        <v>33</v>
      </c>
      <c r="C7" s="38"/>
      <c r="D7" s="7" t="s">
        <v>22</v>
      </c>
      <c r="E7" s="125">
        <v>0.93617021276595747</v>
      </c>
      <c r="F7" s="12" t="s">
        <v>23</v>
      </c>
      <c r="G7" s="126">
        <v>0.88</v>
      </c>
      <c r="H7" s="6">
        <v>0.85</v>
      </c>
      <c r="J7" s="3">
        <v>33</v>
      </c>
      <c r="K7" s="46">
        <v>30.811732348129048</v>
      </c>
      <c r="L7" s="44">
        <f t="shared" si="0"/>
        <v>6.5148053043585268</v>
      </c>
      <c r="M7" s="45">
        <v>11.133838294136277</v>
      </c>
      <c r="O7" s="3">
        <v>33</v>
      </c>
      <c r="P7" s="4">
        <v>0.83177804578305292</v>
      </c>
      <c r="Q7" s="4">
        <v>0.67792350422373016</v>
      </c>
      <c r="R7" s="6">
        <v>0.94191211580559364</v>
      </c>
      <c r="T7" s="7">
        <v>33</v>
      </c>
      <c r="U7" s="46">
        <v>8.4908617399029431</v>
      </c>
      <c r="V7" s="81">
        <v>22.320870608226109</v>
      </c>
      <c r="W7" s="47">
        <f>L7*E7</f>
        <v>6.0989666679101102</v>
      </c>
      <c r="X7" s="48">
        <f>L7-W7</f>
        <v>0.41583863644841657</v>
      </c>
      <c r="Y7" s="131">
        <f t="shared" ref="Y7:Y10" si="2">M7*G7</f>
        <v>9.7977776988399246</v>
      </c>
      <c r="Z7" s="48">
        <f t="shared" si="1"/>
        <v>1.3360605952963525</v>
      </c>
      <c r="AC7" s="40" t="s">
        <v>24</v>
      </c>
      <c r="AD7" s="122"/>
      <c r="AE7" s="122"/>
      <c r="AF7" s="122"/>
      <c r="AG7" s="122"/>
      <c r="AH7" s="122"/>
      <c r="AI7" s="22"/>
    </row>
    <row r="8" spans="1:35" ht="15" thickBot="1" x14ac:dyDescent="0.35">
      <c r="A8" s="7" t="s">
        <v>25</v>
      </c>
      <c r="B8" s="38">
        <v>34</v>
      </c>
      <c r="C8" s="38"/>
      <c r="D8" s="7" t="s">
        <v>26</v>
      </c>
      <c r="E8" s="125">
        <v>0.76744186046511631</v>
      </c>
      <c r="F8" s="12" t="s">
        <v>27</v>
      </c>
      <c r="G8" s="126">
        <v>0.8755656108597285</v>
      </c>
      <c r="H8" s="6">
        <v>0.8571428571428571</v>
      </c>
      <c r="J8" s="3">
        <v>34</v>
      </c>
      <c r="K8" s="46">
        <v>205.11027452717335</v>
      </c>
      <c r="L8" s="44">
        <f t="shared" si="0"/>
        <v>17.194653643181631</v>
      </c>
      <c r="M8" s="45">
        <v>92.385652001633446</v>
      </c>
      <c r="O8" s="3">
        <v>34</v>
      </c>
      <c r="P8" s="4">
        <v>0.56467380803511835</v>
      </c>
      <c r="Q8" s="4">
        <v>0.83297678147266685</v>
      </c>
      <c r="R8" s="6">
        <v>0.77208225275103615</v>
      </c>
      <c r="T8" s="7">
        <v>34</v>
      </c>
      <c r="U8" s="46">
        <v>28.294830985273713</v>
      </c>
      <c r="V8" s="81">
        <v>176.81544354189964</v>
      </c>
      <c r="W8" s="47">
        <f t="shared" ref="W8:W10" si="3">L8*E8</f>
        <v>13.195896981976601</v>
      </c>
      <c r="X8" s="48">
        <f t="shared" ref="X8:X10" si="4">L8-W8</f>
        <v>3.9987566612050305</v>
      </c>
      <c r="Y8" s="131">
        <f t="shared" si="2"/>
        <v>80.889699829484485</v>
      </c>
      <c r="Z8" s="48">
        <f t="shared" si="1"/>
        <v>11.495952172148961</v>
      </c>
      <c r="AC8" s="123" t="s">
        <v>28</v>
      </c>
      <c r="AD8" s="139">
        <f>(AD5+AD3)/(AD5+AD3+AE3+AE5)</f>
        <v>0.83888145167318351</v>
      </c>
      <c r="AE8" s="99">
        <f>1-AD8</f>
        <v>0.16111854832681649</v>
      </c>
      <c r="AF8" s="98">
        <f>(AF5+AF3)/(AF5+AF3+AG3+AG5)</f>
        <v>0.80697513812154698</v>
      </c>
      <c r="AG8" s="100">
        <f>1-AF8</f>
        <v>0.19302486187845302</v>
      </c>
      <c r="AH8" s="101">
        <f>(AH5+AH3)/(AH5+AH3+AI3+AI5)</f>
        <v>0.79896226609642673</v>
      </c>
      <c r="AI8" s="100">
        <f>1-AH8</f>
        <v>0.20103773390357327</v>
      </c>
    </row>
    <row r="9" spans="1:35" x14ac:dyDescent="0.3">
      <c r="A9" s="7" t="s">
        <v>29</v>
      </c>
      <c r="B9" s="38">
        <v>35</v>
      </c>
      <c r="C9" s="125">
        <v>0.88829787234042556</v>
      </c>
      <c r="D9" s="12" t="s">
        <v>30</v>
      </c>
      <c r="E9" s="125">
        <v>0.82352941176470584</v>
      </c>
      <c r="F9" s="12" t="s">
        <v>31</v>
      </c>
      <c r="G9" s="126">
        <v>0.85350318471337583</v>
      </c>
      <c r="H9" s="6">
        <v>0.81720430107526887</v>
      </c>
      <c r="J9" s="3">
        <v>35</v>
      </c>
      <c r="K9" s="46">
        <v>658.45318955959647</v>
      </c>
      <c r="L9" s="44">
        <f t="shared" si="0"/>
        <v>88.362435753655006</v>
      </c>
      <c r="M9" s="45">
        <v>130.03894402789888</v>
      </c>
      <c r="O9" s="3">
        <v>35</v>
      </c>
      <c r="P9" s="4">
        <v>0.64676912994183966</v>
      </c>
      <c r="Q9" s="4">
        <v>0.31857879622491164</v>
      </c>
      <c r="R9" s="6">
        <v>0.6800780527218695</v>
      </c>
      <c r="T9" s="7">
        <v>35</v>
      </c>
      <c r="U9" s="47">
        <f>K9*C9</f>
        <v>584.90256732155649</v>
      </c>
      <c r="V9" s="131">
        <f t="shared" ref="V9:V20" si="5">K9-U9</f>
        <v>73.550622238039978</v>
      </c>
      <c r="W9" s="47">
        <f t="shared" si="3"/>
        <v>72.769064738304124</v>
      </c>
      <c r="X9" s="48">
        <f t="shared" si="4"/>
        <v>15.593371015350883</v>
      </c>
      <c r="Y9" s="131">
        <f t="shared" si="2"/>
        <v>110.98865286457611</v>
      </c>
      <c r="Z9" s="48">
        <f t="shared" si="1"/>
        <v>19.050291163322768</v>
      </c>
      <c r="AC9" s="102" t="s">
        <v>32</v>
      </c>
      <c r="AD9" s="103">
        <f>SUM(AD3,AE3,AD5,AE5)</f>
        <v>5102.7527413035568</v>
      </c>
      <c r="AE9" s="104"/>
      <c r="AF9" s="103">
        <f>SUM(AF3,AG3,AF5,AG5)</f>
        <v>2896</v>
      </c>
      <c r="AG9" s="104"/>
      <c r="AH9" s="105">
        <f>SUM(AH3,AI3,AH5,AI5)</f>
        <v>2969.0322388494269</v>
      </c>
      <c r="AI9" s="104"/>
    </row>
    <row r="10" spans="1:35" x14ac:dyDescent="0.3">
      <c r="A10" s="7" t="s">
        <v>33</v>
      </c>
      <c r="B10" s="38">
        <v>36</v>
      </c>
      <c r="C10" s="125">
        <v>0.87108886107634542</v>
      </c>
      <c r="D10" s="12" t="s">
        <v>34</v>
      </c>
      <c r="E10" s="125">
        <v>0.83776223776223779</v>
      </c>
      <c r="F10" s="12" t="s">
        <v>35</v>
      </c>
      <c r="G10" s="126">
        <v>0.81905910735826293</v>
      </c>
      <c r="H10" s="6">
        <v>0.85555555555555551</v>
      </c>
      <c r="J10" s="3">
        <v>36</v>
      </c>
      <c r="K10" s="46">
        <v>604.9873692557602</v>
      </c>
      <c r="L10" s="44">
        <f t="shared" si="0"/>
        <v>174.74839499256689</v>
      </c>
      <c r="M10" s="45">
        <v>424.04111811410951</v>
      </c>
      <c r="O10" s="3">
        <v>36</v>
      </c>
      <c r="P10" s="4">
        <v>0.51288082768197352</v>
      </c>
      <c r="Q10" s="4">
        <v>0.90360309268075845</v>
      </c>
      <c r="R10" s="6">
        <v>0.56367519773247743</v>
      </c>
      <c r="T10" s="7">
        <v>36</v>
      </c>
      <c r="U10" s="47">
        <f t="shared" ref="U10:U11" si="6">K10*C10</f>
        <v>526.99775845057457</v>
      </c>
      <c r="V10" s="131">
        <f t="shared" si="5"/>
        <v>77.989610805185634</v>
      </c>
      <c r="W10" s="47">
        <f t="shared" si="3"/>
        <v>146.39760643433226</v>
      </c>
      <c r="X10" s="48">
        <f t="shared" si="4"/>
        <v>28.350788558234626</v>
      </c>
      <c r="Y10" s="131">
        <f t="shared" si="2"/>
        <v>347.31473968574227</v>
      </c>
      <c r="Z10" s="48">
        <f t="shared" si="1"/>
        <v>76.726378428367241</v>
      </c>
      <c r="AC10" s="106"/>
      <c r="AD10" s="107" t="s">
        <v>36</v>
      </c>
      <c r="AE10" s="108" t="s">
        <v>37</v>
      </c>
      <c r="AF10" s="107" t="s">
        <v>36</v>
      </c>
      <c r="AG10" s="108" t="s">
        <v>37</v>
      </c>
      <c r="AH10" s="109" t="s">
        <v>36</v>
      </c>
      <c r="AI10" s="108" t="s">
        <v>37</v>
      </c>
    </row>
    <row r="11" spans="1:35" ht="15" thickBot="1" x14ac:dyDescent="0.35">
      <c r="A11" s="7" t="s">
        <v>38</v>
      </c>
      <c r="B11" s="38">
        <v>37</v>
      </c>
      <c r="C11" s="125">
        <v>0.83015873015873021</v>
      </c>
      <c r="D11" s="12" t="s">
        <v>39</v>
      </c>
      <c r="E11" s="125"/>
      <c r="F11" s="12" t="s">
        <v>40</v>
      </c>
      <c r="G11" s="126"/>
      <c r="H11" s="6">
        <v>0.85135135135135132</v>
      </c>
      <c r="J11" s="3">
        <v>37</v>
      </c>
      <c r="K11" s="46">
        <v>294.52272635003033</v>
      </c>
      <c r="L11" s="44">
        <f t="shared" si="0"/>
        <v>115.56947713953215</v>
      </c>
      <c r="M11" s="45">
        <v>391.63716628474731</v>
      </c>
      <c r="O11" s="3">
        <v>37</v>
      </c>
      <c r="P11" s="4">
        <v>0.67358168614753655</v>
      </c>
      <c r="Q11" s="4">
        <v>0.80601793675435407</v>
      </c>
      <c r="R11" s="6">
        <v>0.69646573566600456</v>
      </c>
      <c r="T11" s="7">
        <v>37</v>
      </c>
      <c r="U11" s="47">
        <f t="shared" si="6"/>
        <v>244.50061250962835</v>
      </c>
      <c r="V11" s="131">
        <f t="shared" si="5"/>
        <v>50.022113840401971</v>
      </c>
      <c r="W11" s="46">
        <f t="shared" ref="W11:X11" si="7">W32</f>
        <v>64.629705552759262</v>
      </c>
      <c r="X11" s="45">
        <f t="shared" si="7"/>
        <v>50.939771586772892</v>
      </c>
      <c r="Y11" s="81">
        <v>163.24734959734579</v>
      </c>
      <c r="Z11" s="45">
        <v>228.38981668740155</v>
      </c>
      <c r="AC11" s="110"/>
      <c r="AD11" s="110">
        <f>AD3/SUM(AD3,AD5)</f>
        <v>0.44633989671321456</v>
      </c>
      <c r="AE11" s="111">
        <f>AE5/SUM(AE5,AE3)</f>
        <v>9.7306067633272601E-3</v>
      </c>
      <c r="AF11" s="110">
        <f>AF3/SUM(AF3,AF5)</f>
        <v>0.38938810440735988</v>
      </c>
      <c r="AG11" s="111">
        <f>AG5/SUM(AG5,AG3)</f>
        <v>7.1556350626118068E-3</v>
      </c>
      <c r="AH11" s="112">
        <f>AH3/SUM(AH3,AH5)</f>
        <v>0.41192458246440583</v>
      </c>
      <c r="AI11" s="111">
        <f>AI5/SUM(AI5,AI3)</f>
        <v>2.0104290565518813E-2</v>
      </c>
    </row>
    <row r="12" spans="1:35" ht="15" thickBot="1" x14ac:dyDescent="0.35">
      <c r="A12" s="7" t="s">
        <v>41</v>
      </c>
      <c r="B12" s="38">
        <v>38</v>
      </c>
      <c r="C12" s="125"/>
      <c r="D12" s="12" t="s">
        <v>42</v>
      </c>
      <c r="E12" s="125"/>
      <c r="F12" s="12" t="s">
        <v>43</v>
      </c>
      <c r="G12" s="126"/>
      <c r="H12" s="6">
        <v>0.7615384615384615</v>
      </c>
      <c r="J12" s="3">
        <v>38</v>
      </c>
      <c r="K12" s="46">
        <v>443.8869954795789</v>
      </c>
      <c r="L12" s="44">
        <f t="shared" si="0"/>
        <v>247.82441500309744</v>
      </c>
      <c r="M12" s="45">
        <v>256.70080069961347</v>
      </c>
      <c r="O12" s="3">
        <v>38</v>
      </c>
      <c r="P12" s="4">
        <v>0.66432747805812487</v>
      </c>
      <c r="Q12" s="4">
        <v>0.73414041248396478</v>
      </c>
      <c r="R12" s="6">
        <v>0.70890367546144617</v>
      </c>
      <c r="T12" s="7">
        <v>38</v>
      </c>
      <c r="U12" s="46">
        <v>163.9559509523516</v>
      </c>
      <c r="V12" s="81">
        <v>279.93104452722724</v>
      </c>
      <c r="W12" s="46">
        <f t="shared" ref="W12:X12" si="8">W33</f>
        <v>143.57688419960922</v>
      </c>
      <c r="X12" s="45">
        <f t="shared" si="8"/>
        <v>104.24753080348823</v>
      </c>
      <c r="Y12" s="81">
        <v>132.0883377179056</v>
      </c>
      <c r="Z12" s="45">
        <v>124.61246298170791</v>
      </c>
      <c r="AC12" s="113" t="s">
        <v>44</v>
      </c>
      <c r="AD12" s="113">
        <f>SUM(AD5:AE5)</f>
        <v>2378</v>
      </c>
      <c r="AE12" s="114"/>
      <c r="AF12" s="115">
        <f>SUM(AF5:AG5)</f>
        <v>1431</v>
      </c>
      <c r="AG12" s="115"/>
      <c r="AH12" s="113">
        <f>SUM(AH5:AI5)</f>
        <v>1407</v>
      </c>
      <c r="AI12" s="114"/>
    </row>
    <row r="13" spans="1:35" x14ac:dyDescent="0.3">
      <c r="A13" s="7" t="s">
        <v>45</v>
      </c>
      <c r="B13" s="38">
        <v>39</v>
      </c>
      <c r="C13" s="125"/>
      <c r="D13" s="12" t="s">
        <v>46</v>
      </c>
      <c r="E13" s="125"/>
      <c r="F13" s="12" t="s">
        <v>47</v>
      </c>
      <c r="G13" s="126"/>
      <c r="H13" s="6"/>
      <c r="J13" s="3">
        <v>39</v>
      </c>
      <c r="K13" s="46">
        <v>230.29689308870263</v>
      </c>
      <c r="L13" s="44">
        <f t="shared" si="0"/>
        <v>676.34928613905367</v>
      </c>
      <c r="M13" s="45">
        <v>149.30314287497899</v>
      </c>
      <c r="O13" s="3">
        <v>39</v>
      </c>
      <c r="P13" s="4">
        <v>0.70397979388317533</v>
      </c>
      <c r="Q13" s="4">
        <v>0.73032724928901338</v>
      </c>
      <c r="R13" s="6">
        <v>0.46154502808521841</v>
      </c>
      <c r="T13" s="7">
        <v>39</v>
      </c>
      <c r="U13" s="46">
        <v>119.74507579094441</v>
      </c>
      <c r="V13" s="81">
        <v>110.55181729775829</v>
      </c>
      <c r="W13" s="46">
        <f t="shared" ref="W13:X13" si="9">W34</f>
        <v>410.78572135688296</v>
      </c>
      <c r="X13" s="45">
        <f t="shared" si="9"/>
        <v>265.56356478217066</v>
      </c>
      <c r="Y13" s="81">
        <v>64.903549533002476</v>
      </c>
      <c r="Z13" s="45">
        <v>84.399593341976512</v>
      </c>
    </row>
    <row r="14" spans="1:35" x14ac:dyDescent="0.3">
      <c r="A14" s="7" t="s">
        <v>48</v>
      </c>
      <c r="B14" s="38">
        <v>40</v>
      </c>
      <c r="C14" s="125"/>
      <c r="D14" s="12" t="s">
        <v>49</v>
      </c>
      <c r="E14" s="125"/>
      <c r="F14" s="12" t="s">
        <v>50</v>
      </c>
      <c r="G14" s="126"/>
      <c r="H14" s="6"/>
      <c r="J14" s="3">
        <v>40</v>
      </c>
      <c r="K14" s="46">
        <v>242.65545250642197</v>
      </c>
      <c r="L14" s="44">
        <f t="shared" si="0"/>
        <v>108.19334744616397</v>
      </c>
      <c r="M14" s="45">
        <v>99.386379925403759</v>
      </c>
      <c r="O14" s="3">
        <v>40</v>
      </c>
      <c r="P14" s="4">
        <v>0.92609565616235567</v>
      </c>
      <c r="Q14" s="4">
        <v>0.85640185941874092</v>
      </c>
      <c r="R14" s="6">
        <v>0.61947429204393289</v>
      </c>
      <c r="T14" s="7">
        <v>40</v>
      </c>
      <c r="U14" s="46">
        <v>222.72279861669438</v>
      </c>
      <c r="V14" s="81">
        <v>19.93265388972759</v>
      </c>
      <c r="W14" s="46">
        <f t="shared" ref="W14:X14" si="10">W35</f>
        <v>31.422682582476657</v>
      </c>
      <c r="X14" s="45">
        <f t="shared" si="10"/>
        <v>76.770664863687315</v>
      </c>
      <c r="Y14" s="81">
        <v>61.56730734309884</v>
      </c>
      <c r="Z14" s="45">
        <v>37.819072582304926</v>
      </c>
    </row>
    <row r="15" spans="1:35" x14ac:dyDescent="0.3">
      <c r="A15" s="7" t="s">
        <v>51</v>
      </c>
      <c r="B15" s="38">
        <v>41</v>
      </c>
      <c r="C15" s="125">
        <v>0.78205128205128205</v>
      </c>
      <c r="D15" s="12" t="s">
        <v>52</v>
      </c>
      <c r="E15" s="125">
        <v>0.8797250859106529</v>
      </c>
      <c r="F15" s="12" t="s">
        <v>53</v>
      </c>
      <c r="G15" s="126">
        <v>0.70370370370370372</v>
      </c>
      <c r="H15" s="6"/>
      <c r="J15" s="3">
        <v>41</v>
      </c>
      <c r="K15" s="46">
        <v>4.4171521752109539</v>
      </c>
      <c r="L15" s="44">
        <f t="shared" si="0"/>
        <v>23.55987612845696</v>
      </c>
      <c r="M15" s="45">
        <v>0</v>
      </c>
      <c r="O15" s="3">
        <v>41</v>
      </c>
      <c r="P15" s="4">
        <v>1</v>
      </c>
      <c r="Q15" s="4">
        <v>0.22753329751388091</v>
      </c>
      <c r="R15" s="6"/>
      <c r="T15" s="7">
        <v>41</v>
      </c>
      <c r="U15" s="49">
        <f>K15*C15</f>
        <v>3.4544395216393355</v>
      </c>
      <c r="V15" s="132">
        <f t="shared" si="5"/>
        <v>0.96271265357161839</v>
      </c>
      <c r="W15" s="49">
        <f t="shared" ref="W15" si="11">L15*E15</f>
        <v>20.726214051151139</v>
      </c>
      <c r="X15" s="50">
        <f t="shared" ref="X15" si="12">L15-W15</f>
        <v>2.8336620773058208</v>
      </c>
      <c r="Y15" s="81">
        <f t="shared" ref="Y15:Y20" si="13">M15*R15</f>
        <v>0</v>
      </c>
      <c r="Z15" s="45">
        <f t="shared" si="1"/>
        <v>0</v>
      </c>
    </row>
    <row r="16" spans="1:35" ht="15" thickBot="1" x14ac:dyDescent="0.35">
      <c r="A16" s="7" t="s">
        <v>54</v>
      </c>
      <c r="B16" s="38">
        <v>42</v>
      </c>
      <c r="C16" s="125">
        <v>0.875</v>
      </c>
      <c r="D16" s="12" t="s">
        <v>55</v>
      </c>
      <c r="E16" s="125">
        <v>0.87096774193548387</v>
      </c>
      <c r="F16" s="12" t="s">
        <v>56</v>
      </c>
      <c r="G16" s="126">
        <v>0.16666666666666666</v>
      </c>
      <c r="H16" s="6"/>
      <c r="J16" s="3">
        <v>42</v>
      </c>
      <c r="K16" s="46">
        <v>0</v>
      </c>
      <c r="L16" s="44">
        <f t="shared" si="0"/>
        <v>6.173640752053644</v>
      </c>
      <c r="M16" s="45">
        <v>0</v>
      </c>
      <c r="O16" s="3">
        <v>42</v>
      </c>
      <c r="P16" s="4"/>
      <c r="Q16" s="4"/>
      <c r="R16" s="6"/>
      <c r="T16" s="7">
        <v>42</v>
      </c>
      <c r="U16" s="46">
        <f t="shared" ref="U16:U20" si="14">K16*P16</f>
        <v>0</v>
      </c>
      <c r="V16" s="81">
        <f t="shared" si="5"/>
        <v>0</v>
      </c>
      <c r="W16" s="7">
        <f t="shared" ref="W16:X16" si="15">W37</f>
        <v>0</v>
      </c>
      <c r="X16" s="45">
        <f t="shared" si="15"/>
        <v>6.173640752053644</v>
      </c>
      <c r="Y16" s="81">
        <f t="shared" si="13"/>
        <v>0</v>
      </c>
      <c r="Z16" s="45">
        <f t="shared" si="1"/>
        <v>0</v>
      </c>
      <c r="AE16" t="s">
        <v>57</v>
      </c>
    </row>
    <row r="17" spans="1:35" ht="15" thickBot="1" x14ac:dyDescent="0.35">
      <c r="A17" s="7" t="s">
        <v>58</v>
      </c>
      <c r="B17" s="38">
        <v>43</v>
      </c>
      <c r="C17" s="125">
        <v>0.75</v>
      </c>
      <c r="D17" s="12" t="s">
        <v>59</v>
      </c>
      <c r="E17" s="125">
        <v>1</v>
      </c>
      <c r="F17" s="12" t="s">
        <v>60</v>
      </c>
      <c r="G17" s="38"/>
      <c r="H17" s="8"/>
      <c r="J17" s="3">
        <v>43</v>
      </c>
      <c r="K17" s="46">
        <v>2.0712247474747469</v>
      </c>
      <c r="L17" s="44">
        <f t="shared" si="0"/>
        <v>0</v>
      </c>
      <c r="M17" s="45">
        <v>0</v>
      </c>
      <c r="O17" s="3">
        <v>43</v>
      </c>
      <c r="P17" s="4">
        <v>0</v>
      </c>
      <c r="Q17" s="4">
        <v>1</v>
      </c>
      <c r="R17" s="8"/>
      <c r="T17" s="7">
        <v>43</v>
      </c>
      <c r="U17" s="46">
        <f t="shared" si="14"/>
        <v>0</v>
      </c>
      <c r="V17" s="81">
        <f t="shared" si="5"/>
        <v>2.0712247474747469</v>
      </c>
      <c r="W17" s="7">
        <f t="shared" ref="W17:X17" si="16">W38</f>
        <v>0</v>
      </c>
      <c r="X17" s="8">
        <f t="shared" si="16"/>
        <v>0</v>
      </c>
      <c r="Y17" s="81">
        <f t="shared" si="13"/>
        <v>0</v>
      </c>
      <c r="Z17" s="45">
        <f t="shared" si="1"/>
        <v>0</v>
      </c>
      <c r="AD17" s="1" t="s">
        <v>1</v>
      </c>
      <c r="AE17" s="2" t="s">
        <v>2</v>
      </c>
      <c r="AF17" s="1" t="s">
        <v>3</v>
      </c>
      <c r="AG17" s="2" t="s">
        <v>4</v>
      </c>
      <c r="AH17" s="1" t="s">
        <v>5</v>
      </c>
      <c r="AI17" s="2" t="s">
        <v>6</v>
      </c>
    </row>
    <row r="18" spans="1:35" x14ac:dyDescent="0.3">
      <c r="A18" s="7" t="s">
        <v>61</v>
      </c>
      <c r="B18" s="38">
        <v>44</v>
      </c>
      <c r="C18" s="38"/>
      <c r="D18" s="7" t="s">
        <v>62</v>
      </c>
      <c r="E18" s="125">
        <v>1</v>
      </c>
      <c r="F18" s="12" t="s">
        <v>63</v>
      </c>
      <c r="G18" s="38"/>
      <c r="H18" s="8"/>
      <c r="J18" s="3">
        <v>44</v>
      </c>
      <c r="K18" s="7">
        <v>0</v>
      </c>
      <c r="L18" s="44">
        <f t="shared" si="0"/>
        <v>0</v>
      </c>
      <c r="M18" s="8">
        <v>0</v>
      </c>
      <c r="O18" s="3">
        <v>44</v>
      </c>
      <c r="P18" s="3"/>
      <c r="Q18" s="4">
        <v>1</v>
      </c>
      <c r="R18" s="8"/>
      <c r="T18" s="7">
        <v>44</v>
      </c>
      <c r="U18" s="7">
        <f t="shared" si="14"/>
        <v>0</v>
      </c>
      <c r="V18" s="38">
        <f t="shared" si="5"/>
        <v>0</v>
      </c>
      <c r="W18" s="7">
        <f t="shared" ref="W18:X18" si="17">W39</f>
        <v>0</v>
      </c>
      <c r="X18" s="8">
        <f t="shared" si="17"/>
        <v>0</v>
      </c>
      <c r="Y18" s="38">
        <f t="shared" si="13"/>
        <v>0</v>
      </c>
      <c r="Z18" s="8">
        <f t="shared" si="1"/>
        <v>0</v>
      </c>
      <c r="AC18" t="s">
        <v>17</v>
      </c>
      <c r="AD18" s="51">
        <v>933.87135714362319</v>
      </c>
      <c r="AE18" s="51">
        <v>1790.8813841599342</v>
      </c>
      <c r="AF18" s="51">
        <v>746.8492086333672</v>
      </c>
      <c r="AG18" s="51">
        <v>717.6411236687527</v>
      </c>
      <c r="AH18" s="51">
        <v>569.5903972979346</v>
      </c>
      <c r="AI18" s="51">
        <v>992.44184155149253</v>
      </c>
    </row>
    <row r="19" spans="1:35" x14ac:dyDescent="0.3">
      <c r="A19" s="7" t="s">
        <v>64</v>
      </c>
      <c r="B19" s="38">
        <v>45</v>
      </c>
      <c r="C19" s="126">
        <v>1</v>
      </c>
      <c r="D19" s="5" t="s">
        <v>65</v>
      </c>
      <c r="E19" s="125">
        <v>1</v>
      </c>
      <c r="F19" s="12" t="s">
        <v>66</v>
      </c>
      <c r="G19" s="125">
        <v>1</v>
      </c>
      <c r="H19" s="8"/>
      <c r="J19" s="3">
        <v>45</v>
      </c>
      <c r="K19" s="7">
        <v>0</v>
      </c>
      <c r="L19" s="44">
        <f t="shared" si="0"/>
        <v>0</v>
      </c>
      <c r="M19" s="8">
        <v>0</v>
      </c>
      <c r="O19" s="3">
        <v>45</v>
      </c>
      <c r="P19" s="3"/>
      <c r="Q19" s="3"/>
      <c r="R19" s="8"/>
      <c r="T19" s="7">
        <v>45</v>
      </c>
      <c r="U19" s="7">
        <f t="shared" si="14"/>
        <v>0</v>
      </c>
      <c r="V19" s="38">
        <f t="shared" si="5"/>
        <v>0</v>
      </c>
      <c r="W19" s="7">
        <f t="shared" ref="W19:X19" si="18">W40</f>
        <v>0</v>
      </c>
      <c r="X19" s="8">
        <f t="shared" si="18"/>
        <v>0</v>
      </c>
      <c r="Y19" s="38">
        <f t="shared" si="13"/>
        <v>0</v>
      </c>
      <c r="Z19" s="8">
        <f t="shared" si="1"/>
        <v>0</v>
      </c>
      <c r="AD19" s="52">
        <v>0.34273618409017431</v>
      </c>
      <c r="AE19" s="52">
        <v>0.65726381590982563</v>
      </c>
      <c r="AF19" s="52">
        <v>0.5099720989344807</v>
      </c>
      <c r="AG19" s="52">
        <v>0.4900279010655193</v>
      </c>
      <c r="AH19" s="52">
        <v>0.36464701760412294</v>
      </c>
      <c r="AI19" s="52">
        <v>0.63535298239587701</v>
      </c>
    </row>
    <row r="20" spans="1:35" ht="15" thickBot="1" x14ac:dyDescent="0.35">
      <c r="A20" s="10" t="s">
        <v>67</v>
      </c>
      <c r="B20" s="127">
        <v>46</v>
      </c>
      <c r="C20" s="127"/>
      <c r="D20" s="10" t="s">
        <v>68</v>
      </c>
      <c r="E20" s="127"/>
      <c r="F20" s="10" t="s">
        <v>69</v>
      </c>
      <c r="G20" s="127"/>
      <c r="H20" s="11"/>
      <c r="J20" s="9">
        <v>46</v>
      </c>
      <c r="K20" s="10">
        <v>0</v>
      </c>
      <c r="L20" s="130">
        <f t="shared" si="0"/>
        <v>0</v>
      </c>
      <c r="M20" s="11">
        <v>0</v>
      </c>
      <c r="O20" s="9">
        <v>46</v>
      </c>
      <c r="P20" s="9"/>
      <c r="Q20" s="9"/>
      <c r="R20" s="11"/>
      <c r="T20" s="10">
        <v>46</v>
      </c>
      <c r="U20" s="10">
        <f t="shared" si="14"/>
        <v>0</v>
      </c>
      <c r="V20" s="127">
        <f t="shared" si="5"/>
        <v>0</v>
      </c>
      <c r="W20" s="10">
        <f t="shared" ref="W20:X20" si="19">W41</f>
        <v>0</v>
      </c>
      <c r="X20" s="11">
        <f t="shared" si="19"/>
        <v>0</v>
      </c>
      <c r="Y20" s="127">
        <f t="shared" si="13"/>
        <v>0</v>
      </c>
      <c r="Z20" s="11">
        <f t="shared" si="1"/>
        <v>0</v>
      </c>
      <c r="AD20">
        <v>2370</v>
      </c>
      <c r="AE20">
        <v>8</v>
      </c>
      <c r="AF20">
        <v>1427</v>
      </c>
      <c r="AG20">
        <v>4</v>
      </c>
      <c r="AH20">
        <v>1395</v>
      </c>
      <c r="AI20">
        <v>12</v>
      </c>
    </row>
    <row r="21" spans="1:35" ht="15" thickBot="1" x14ac:dyDescent="0.35">
      <c r="J21" t="s">
        <v>70</v>
      </c>
      <c r="K21">
        <f>SUM(K5:K20)</f>
        <v>2724.7527413035577</v>
      </c>
      <c r="L21">
        <f t="shared" ref="L21:M21" si="20">SUM(L5:L20)</f>
        <v>1464.4903323021199</v>
      </c>
      <c r="M21">
        <f t="shared" si="20"/>
        <v>1562.0322388494269</v>
      </c>
      <c r="T21" s="1" t="s">
        <v>71</v>
      </c>
      <c r="U21" s="53">
        <f>SUM(U5:U20)</f>
        <v>1910.6046271540445</v>
      </c>
      <c r="V21" s="54">
        <f t="shared" ref="V21:Z21" si="21">SUM(V5:V20)</f>
        <v>814.14811414951271</v>
      </c>
      <c r="W21" s="58">
        <f t="shared" si="21"/>
        <v>909.60274256540242</v>
      </c>
      <c r="X21" s="59">
        <f t="shared" si="21"/>
        <v>554.88758973671747</v>
      </c>
      <c r="Y21" s="55">
        <f t="shared" si="21"/>
        <v>977.14472566448569</v>
      </c>
      <c r="Z21" s="54">
        <f t="shared" si="21"/>
        <v>584.88751318494121</v>
      </c>
      <c r="AD21" s="52">
        <f>(AD20+AD18)/(AD20+AD18+AE18+AE20)</f>
        <v>0.64746844000511194</v>
      </c>
      <c r="AE21" s="52">
        <f>1-AD21</f>
        <v>0.35253155999488806</v>
      </c>
      <c r="AF21" s="52">
        <f>(AF20+AF18)/(AF20+AF18+AG18+AG20)</f>
        <v>0.75077066719300811</v>
      </c>
      <c r="AG21" s="52">
        <f>1-AF21</f>
        <v>0.24922933280699189</v>
      </c>
      <c r="AH21" s="52">
        <f>(AH20+AH18)/(AH20+AH18+AI18+AI20)</f>
        <v>0.6616938582180103</v>
      </c>
      <c r="AI21" s="52">
        <f>1-AH21</f>
        <v>0.3383061417819897</v>
      </c>
    </row>
    <row r="22" spans="1:35" x14ac:dyDescent="0.3">
      <c r="U22" s="56">
        <f>U21/(U21+V21)</f>
        <v>0.70120293786363397</v>
      </c>
      <c r="V22" s="57">
        <f>1-U22</f>
        <v>0.29879706213636603</v>
      </c>
      <c r="W22" s="56">
        <f>W21/(W21+X21)</f>
        <v>0.62110532415433806</v>
      </c>
      <c r="X22" s="57">
        <f>1-W22</f>
        <v>0.37889467584566194</v>
      </c>
      <c r="Y22" s="56">
        <f>Y21/(Y21+Z21)</f>
        <v>0.62555989650011201</v>
      </c>
      <c r="Z22" s="57">
        <f>1-Y22</f>
        <v>0.37444010349988799</v>
      </c>
    </row>
    <row r="23" spans="1:35" ht="15" thickBot="1" x14ac:dyDescent="0.35"/>
    <row r="24" spans="1:35" ht="15" thickBot="1" x14ac:dyDescent="0.35">
      <c r="L24" s="38"/>
      <c r="O24" s="60" t="s">
        <v>72</v>
      </c>
      <c r="P24" s="61" t="s">
        <v>73</v>
      </c>
      <c r="Q24" s="63"/>
      <c r="R24" s="70"/>
      <c r="T24" t="s">
        <v>74</v>
      </c>
      <c r="AE24" t="s">
        <v>75</v>
      </c>
    </row>
    <row r="25" spans="1:35" ht="15" thickBot="1" x14ac:dyDescent="0.35">
      <c r="O25" s="61"/>
      <c r="P25" s="62">
        <v>2021</v>
      </c>
      <c r="Q25" s="63">
        <v>2022</v>
      </c>
      <c r="R25" s="62">
        <v>2023</v>
      </c>
      <c r="T25" s="1"/>
      <c r="U25" s="1" t="s">
        <v>1</v>
      </c>
      <c r="V25" s="2" t="s">
        <v>2</v>
      </c>
      <c r="W25" s="1" t="s">
        <v>3</v>
      </c>
      <c r="X25" s="2" t="s">
        <v>4</v>
      </c>
      <c r="Y25" s="1" t="s">
        <v>5</v>
      </c>
      <c r="Z25" s="2" t="s">
        <v>6</v>
      </c>
      <c r="AD25" s="1" t="s">
        <v>1</v>
      </c>
      <c r="AE25" s="2" t="s">
        <v>2</v>
      </c>
      <c r="AF25" s="1" t="s">
        <v>3</v>
      </c>
      <c r="AG25" s="2" t="s">
        <v>4</v>
      </c>
      <c r="AH25" s="1" t="s">
        <v>5</v>
      </c>
      <c r="AI25" s="2" t="s">
        <v>6</v>
      </c>
    </row>
    <row r="26" spans="1:35" x14ac:dyDescent="0.3">
      <c r="O26" s="64"/>
      <c r="P26" s="65"/>
      <c r="Q26" s="66"/>
      <c r="R26" s="65"/>
      <c r="T26" s="40">
        <v>31</v>
      </c>
      <c r="U26" s="40">
        <v>0</v>
      </c>
      <c r="V26" s="22">
        <v>0</v>
      </c>
      <c r="W26" s="40">
        <v>0</v>
      </c>
      <c r="X26" s="22">
        <v>0</v>
      </c>
      <c r="Y26" s="40">
        <v>0</v>
      </c>
      <c r="Z26" s="22">
        <v>0</v>
      </c>
      <c r="AD26">
        <v>4117</v>
      </c>
      <c r="AE26">
        <v>640</v>
      </c>
      <c r="AF26">
        <v>2088</v>
      </c>
      <c r="AG26">
        <v>390</v>
      </c>
      <c r="AH26">
        <v>3057</v>
      </c>
      <c r="AI26">
        <v>588</v>
      </c>
    </row>
    <row r="27" spans="1:35" x14ac:dyDescent="0.3">
      <c r="O27" s="64">
        <v>26</v>
      </c>
      <c r="P27" s="65"/>
      <c r="Q27" s="66">
        <v>0</v>
      </c>
      <c r="R27" s="65"/>
      <c r="T27" s="7">
        <v>32</v>
      </c>
      <c r="U27" s="46">
        <v>7.539731265478947</v>
      </c>
      <c r="V27" s="45">
        <v>0</v>
      </c>
      <c r="W27">
        <v>0</v>
      </c>
      <c r="X27">
        <v>0</v>
      </c>
      <c r="Y27" s="46">
        <v>0</v>
      </c>
      <c r="Z27" s="45">
        <v>7.405196626905405</v>
      </c>
      <c r="AD27" s="52">
        <f>AD26/(AE26+AD26)</f>
        <v>0.86546142526802605</v>
      </c>
      <c r="AE27" s="52">
        <f>1-AD27</f>
        <v>0.13453857473197395</v>
      </c>
      <c r="AF27" s="52">
        <f>AF26/(AG26+AF26)</f>
        <v>0.84261501210653755</v>
      </c>
      <c r="AG27" s="52">
        <f>1-AF27</f>
        <v>0.15738498789346245</v>
      </c>
      <c r="AH27" s="52">
        <f>AH26/(AI26+AH26)</f>
        <v>0.83868312757201646</v>
      </c>
      <c r="AI27" s="52">
        <f>1-AH27</f>
        <v>0.16131687242798354</v>
      </c>
    </row>
    <row r="28" spans="1:35" x14ac:dyDescent="0.3">
      <c r="O28" s="64">
        <v>27</v>
      </c>
      <c r="P28" s="65"/>
      <c r="Q28" s="66"/>
      <c r="R28" s="65"/>
      <c r="T28" s="7">
        <v>33</v>
      </c>
      <c r="U28" s="46">
        <v>8.4908617399029431</v>
      </c>
      <c r="V28" s="45">
        <v>22.320870608226109</v>
      </c>
      <c r="W28" s="46">
        <v>4.9216105978058504</v>
      </c>
      <c r="X28" s="45">
        <v>1.5931947065526759</v>
      </c>
      <c r="Y28" s="46">
        <v>6.0900158178212189</v>
      </c>
      <c r="Z28" s="45">
        <v>5.0438224763150581</v>
      </c>
    </row>
    <row r="29" spans="1:35" ht="15" thickBot="1" x14ac:dyDescent="0.35">
      <c r="O29" s="64">
        <v>28</v>
      </c>
      <c r="P29" s="65"/>
      <c r="Q29" s="66"/>
      <c r="R29" s="65"/>
      <c r="T29" s="7">
        <v>34</v>
      </c>
      <c r="U29" s="46">
        <v>28.294830985273713</v>
      </c>
      <c r="V29" s="45">
        <v>176.81544354189964</v>
      </c>
      <c r="W29" s="46">
        <v>1.7952254314745613</v>
      </c>
      <c r="X29" s="45">
        <v>15.399428211707072</v>
      </c>
      <c r="Y29" s="46">
        <v>32.946687499459244</v>
      </c>
      <c r="Z29" s="45">
        <v>59.438964502174208</v>
      </c>
      <c r="AE29" t="s">
        <v>76</v>
      </c>
    </row>
    <row r="30" spans="1:35" ht="15" thickBot="1" x14ac:dyDescent="0.35">
      <c r="O30" s="64">
        <v>29</v>
      </c>
      <c r="P30" s="65"/>
      <c r="Q30" s="66"/>
      <c r="R30" s="65"/>
      <c r="T30" s="7">
        <v>35</v>
      </c>
      <c r="U30" s="46">
        <v>173.65066387478552</v>
      </c>
      <c r="V30" s="45">
        <v>484.80252568481092</v>
      </c>
      <c r="W30" s="46">
        <v>62.653883122504936</v>
      </c>
      <c r="X30" s="45">
        <v>25.708552631150063</v>
      </c>
      <c r="Y30" s="46">
        <v>27.702639108709818</v>
      </c>
      <c r="Z30" s="45">
        <v>102.33630491918905</v>
      </c>
      <c r="AD30" s="1" t="s">
        <v>1</v>
      </c>
      <c r="AE30" s="2" t="s">
        <v>2</v>
      </c>
      <c r="AF30" s="1" t="s">
        <v>3</v>
      </c>
      <c r="AG30" s="2" t="s">
        <v>4</v>
      </c>
      <c r="AH30" s="1" t="s">
        <v>5</v>
      </c>
      <c r="AI30" s="2" t="s">
        <v>6</v>
      </c>
    </row>
    <row r="31" spans="1:35" x14ac:dyDescent="0.3">
      <c r="O31" s="64">
        <v>30</v>
      </c>
      <c r="P31" s="65"/>
      <c r="Q31" s="66"/>
      <c r="R31" s="65"/>
      <c r="T31" s="7">
        <v>36</v>
      </c>
      <c r="U31" s="46">
        <v>120.06658793532542</v>
      </c>
      <c r="V31" s="45">
        <v>484.9207813204348</v>
      </c>
      <c r="W31" s="46">
        <v>14.752620670482589</v>
      </c>
      <c r="X31" s="45">
        <v>159.99577432208429</v>
      </c>
      <c r="Y31" s="46">
        <v>81.044510680591515</v>
      </c>
      <c r="Z31" s="45">
        <v>342.99660743351802</v>
      </c>
      <c r="AC31" t="s">
        <v>17</v>
      </c>
      <c r="AD31" s="51">
        <v>1896.2186006404208</v>
      </c>
      <c r="AE31" s="51">
        <v>828.53414066313667</v>
      </c>
      <c r="AF31" s="51">
        <v>746.8492086333672</v>
      </c>
      <c r="AG31" s="51">
        <v>717.6411236687527</v>
      </c>
      <c r="AH31" s="51">
        <v>1212.9656132333266</v>
      </c>
      <c r="AI31" s="51">
        <v>349.06662561610057</v>
      </c>
    </row>
    <row r="32" spans="1:35" x14ac:dyDescent="0.3">
      <c r="O32" s="64">
        <v>31</v>
      </c>
      <c r="P32" s="65">
        <v>0</v>
      </c>
      <c r="Q32" s="66"/>
      <c r="R32" s="65"/>
      <c r="T32" s="7">
        <v>37</v>
      </c>
      <c r="U32" s="46">
        <v>84.987703807655421</v>
      </c>
      <c r="V32" s="45">
        <v>209.53502254237492</v>
      </c>
      <c r="W32" s="46">
        <v>64.629705552759262</v>
      </c>
      <c r="X32" s="45">
        <v>50.939771586772892</v>
      </c>
      <c r="Y32" s="46">
        <v>163.24734959734579</v>
      </c>
      <c r="Z32" s="45">
        <v>228.38981668740155</v>
      </c>
      <c r="AD32" s="52">
        <v>0.69592318300898182</v>
      </c>
      <c r="AE32" s="52">
        <v>0.30407681699101818</v>
      </c>
      <c r="AF32" s="52">
        <v>0.5099720989344807</v>
      </c>
      <c r="AG32" s="52">
        <v>0.4900279010655193</v>
      </c>
      <c r="AH32" s="52">
        <v>0.77653046016949145</v>
      </c>
      <c r="AI32" s="52">
        <v>0.22346953983050855</v>
      </c>
    </row>
    <row r="33" spans="15:35" x14ac:dyDescent="0.3">
      <c r="O33" s="64">
        <v>32</v>
      </c>
      <c r="P33" s="65">
        <v>0.91130820526367662</v>
      </c>
      <c r="Q33" s="66"/>
      <c r="R33" s="65"/>
      <c r="T33" s="7">
        <v>38</v>
      </c>
      <c r="U33" s="46">
        <v>163.9559509523516</v>
      </c>
      <c r="V33" s="45">
        <v>279.93104452722724</v>
      </c>
      <c r="W33" s="46">
        <v>143.57688419960922</v>
      </c>
      <c r="X33" s="45">
        <v>104.24753080348823</v>
      </c>
      <c r="Y33" s="46">
        <v>132.0883377179056</v>
      </c>
      <c r="Z33" s="45">
        <v>124.61246298170791</v>
      </c>
      <c r="AD33">
        <v>2370</v>
      </c>
      <c r="AE33">
        <v>8</v>
      </c>
      <c r="AF33">
        <v>1427</v>
      </c>
      <c r="AG33">
        <v>4</v>
      </c>
      <c r="AH33">
        <v>1395</v>
      </c>
      <c r="AI33">
        <v>12</v>
      </c>
    </row>
    <row r="34" spans="15:35" x14ac:dyDescent="0.3">
      <c r="O34" s="64">
        <v>33</v>
      </c>
      <c r="P34" s="65">
        <v>0.96380913540745106</v>
      </c>
      <c r="Q34" s="66">
        <v>0.28287103975139372</v>
      </c>
      <c r="R34" s="65">
        <v>0.80203448157620505</v>
      </c>
      <c r="T34" s="7">
        <v>39</v>
      </c>
      <c r="U34" s="46">
        <v>119.74507579094441</v>
      </c>
      <c r="V34" s="45">
        <v>110.55181729775829</v>
      </c>
      <c r="W34" s="46">
        <v>410.78572135688296</v>
      </c>
      <c r="X34" s="45">
        <v>265.56356478217066</v>
      </c>
      <c r="Y34" s="46">
        <v>64.903549533002476</v>
      </c>
      <c r="Z34" s="45">
        <v>84.399593341976512</v>
      </c>
      <c r="AD34" s="52">
        <f>(AD33+AD31)/(AD33+AD31+AE31+AE33)</f>
        <v>0.83606218386951781</v>
      </c>
      <c r="AE34" s="52">
        <f>1-AD34</f>
        <v>0.16393781613048219</v>
      </c>
      <c r="AF34" s="52">
        <f>(AF33+AF31)/(AF33+AF31+AG31+AG33)</f>
        <v>0.75077066719300811</v>
      </c>
      <c r="AG34" s="52">
        <f>1-AF34</f>
        <v>0.24922933280699189</v>
      </c>
      <c r="AH34" s="52">
        <f>(AH33+AH31)/(AH33+AH31+AI31+AI33)</f>
        <v>0.87838911922491525</v>
      </c>
      <c r="AI34" s="52">
        <f>1-AH34</f>
        <v>0.12161088077508475</v>
      </c>
    </row>
    <row r="35" spans="15:35" x14ac:dyDescent="0.3">
      <c r="O35" s="64">
        <v>34</v>
      </c>
      <c r="P35" s="65">
        <v>1</v>
      </c>
      <c r="Q35" s="66">
        <v>1</v>
      </c>
      <c r="R35" s="65">
        <v>0.95725147822599554</v>
      </c>
      <c r="T35" s="7">
        <v>40</v>
      </c>
      <c r="U35" s="46">
        <v>222.72279861669438</v>
      </c>
      <c r="V35" s="45">
        <v>19.93265388972759</v>
      </c>
      <c r="W35" s="46">
        <v>31.422682582476657</v>
      </c>
      <c r="X35" s="45">
        <v>76.770664863687315</v>
      </c>
      <c r="Y35" s="46">
        <v>61.56730734309884</v>
      </c>
      <c r="Z35" s="45">
        <v>37.819072582304926</v>
      </c>
    </row>
    <row r="36" spans="15:35" x14ac:dyDescent="0.3">
      <c r="O36" s="64">
        <v>35</v>
      </c>
      <c r="P36" s="65">
        <v>1</v>
      </c>
      <c r="Q36" s="66">
        <v>0.86362684922681021</v>
      </c>
      <c r="R36" s="65">
        <v>0.92564255463945866</v>
      </c>
      <c r="T36" s="7">
        <v>41</v>
      </c>
      <c r="U36" s="46">
        <v>4.4171521752109539</v>
      </c>
      <c r="V36" s="45">
        <v>0</v>
      </c>
      <c r="W36" s="46">
        <v>12.310875119371119</v>
      </c>
      <c r="X36" s="45">
        <v>11.249001009085841</v>
      </c>
      <c r="Y36" s="46">
        <v>0</v>
      </c>
      <c r="Z36" s="45">
        <v>0</v>
      </c>
    </row>
    <row r="37" spans="15:35" ht="15" thickBot="1" x14ac:dyDescent="0.35">
      <c r="O37" s="64">
        <v>36</v>
      </c>
      <c r="P37" s="65">
        <v>1</v>
      </c>
      <c r="Q37" s="66">
        <v>1</v>
      </c>
      <c r="R37" s="65">
        <v>0.84192941514266151</v>
      </c>
      <c r="T37" s="7">
        <v>42</v>
      </c>
      <c r="U37" s="46">
        <v>0</v>
      </c>
      <c r="V37" s="45">
        <v>0</v>
      </c>
      <c r="W37" s="46">
        <v>0</v>
      </c>
      <c r="X37" s="45">
        <v>6.173640752053644</v>
      </c>
      <c r="Y37" s="46">
        <v>0</v>
      </c>
      <c r="Z37" s="45">
        <v>0</v>
      </c>
      <c r="AE37" t="s">
        <v>77</v>
      </c>
    </row>
    <row r="38" spans="15:35" ht="15" thickBot="1" x14ac:dyDescent="0.35">
      <c r="O38" s="64">
        <v>37</v>
      </c>
      <c r="P38" s="65">
        <v>1</v>
      </c>
      <c r="Q38" s="66">
        <v>0.89919761643825658</v>
      </c>
      <c r="R38" s="65">
        <v>0.97003699147244649</v>
      </c>
      <c r="T38" s="7">
        <v>43</v>
      </c>
      <c r="U38" s="46">
        <v>0</v>
      </c>
      <c r="V38" s="45">
        <v>2.0712247474747469</v>
      </c>
      <c r="W38" s="46">
        <v>0</v>
      </c>
      <c r="X38" s="45">
        <v>0</v>
      </c>
      <c r="Y38" s="46">
        <v>0</v>
      </c>
      <c r="Z38" s="45">
        <v>0</v>
      </c>
      <c r="AD38" s="1" t="s">
        <v>1</v>
      </c>
      <c r="AE38" s="2" t="s">
        <v>2</v>
      </c>
      <c r="AF38" s="1" t="s">
        <v>3</v>
      </c>
      <c r="AG38" s="2" t="s">
        <v>4</v>
      </c>
      <c r="AH38" s="1" t="s">
        <v>5</v>
      </c>
      <c r="AI38" s="2" t="s">
        <v>6</v>
      </c>
    </row>
    <row r="39" spans="15:35" x14ac:dyDescent="0.3">
      <c r="O39" s="64">
        <v>38</v>
      </c>
      <c r="P39" s="65">
        <v>1</v>
      </c>
      <c r="Q39" s="66">
        <v>0.95283705077114833</v>
      </c>
      <c r="R39" s="65">
        <v>0.85229649663287188</v>
      </c>
      <c r="T39" s="7">
        <v>44</v>
      </c>
      <c r="U39" s="7">
        <v>0</v>
      </c>
      <c r="V39" s="8">
        <v>0</v>
      </c>
      <c r="W39" s="7">
        <v>0</v>
      </c>
      <c r="X39" s="8">
        <v>0</v>
      </c>
      <c r="Y39" s="7">
        <v>0</v>
      </c>
      <c r="Z39" s="8">
        <v>0</v>
      </c>
      <c r="AC39" t="s">
        <v>17</v>
      </c>
      <c r="AD39" s="51">
        <v>2046.0529540084933</v>
      </c>
      <c r="AE39" s="51">
        <v>678.69978729506443</v>
      </c>
      <c r="AF39" s="51">
        <v>746.8492086333672</v>
      </c>
      <c r="AG39" s="51">
        <v>717.6411236687527</v>
      </c>
      <c r="AH39" s="51">
        <v>1172.9507151630064</v>
      </c>
      <c r="AI39" s="51">
        <v>389.0815236864205</v>
      </c>
    </row>
    <row r="40" spans="15:35" x14ac:dyDescent="0.3">
      <c r="O40" s="64">
        <v>39</v>
      </c>
      <c r="P40" s="65">
        <v>1</v>
      </c>
      <c r="Q40" s="66">
        <v>0.52394082835327538</v>
      </c>
      <c r="R40" s="65">
        <v>0.6704067007804797</v>
      </c>
      <c r="T40" s="7">
        <v>45</v>
      </c>
      <c r="U40" s="7">
        <v>0</v>
      </c>
      <c r="V40" s="8">
        <v>0</v>
      </c>
      <c r="W40" s="7">
        <v>0</v>
      </c>
      <c r="X40" s="8">
        <v>0</v>
      </c>
      <c r="Y40" s="7">
        <v>0</v>
      </c>
      <c r="Z40" s="8">
        <v>0</v>
      </c>
      <c r="AD40" s="52">
        <v>0.75091325645556906</v>
      </c>
      <c r="AE40" s="52">
        <v>0.24908674354443094</v>
      </c>
      <c r="AF40" s="52">
        <v>0.5099720989344807</v>
      </c>
      <c r="AG40" s="52">
        <v>0.4900279010655193</v>
      </c>
      <c r="AH40" s="52">
        <v>0.75091325645556906</v>
      </c>
      <c r="AI40" s="52">
        <v>0.24908674354443094</v>
      </c>
    </row>
    <row r="41" spans="15:35" ht="15" thickBot="1" x14ac:dyDescent="0.35">
      <c r="O41" s="64">
        <v>40</v>
      </c>
      <c r="P41" s="65"/>
      <c r="Q41" s="66">
        <v>1</v>
      </c>
      <c r="R41" s="65">
        <v>0.30593240266025507</v>
      </c>
      <c r="T41" s="10">
        <v>46</v>
      </c>
      <c r="U41" s="10">
        <v>0</v>
      </c>
      <c r="V41" s="11">
        <v>0</v>
      </c>
      <c r="W41" s="10">
        <v>0</v>
      </c>
      <c r="X41" s="11">
        <v>0</v>
      </c>
      <c r="Y41" s="10">
        <v>0</v>
      </c>
      <c r="Z41" s="11">
        <v>0</v>
      </c>
      <c r="AD41">
        <v>2370</v>
      </c>
      <c r="AE41">
        <v>8</v>
      </c>
      <c r="AF41">
        <v>1427</v>
      </c>
      <c r="AG41">
        <v>4</v>
      </c>
      <c r="AH41">
        <v>1395</v>
      </c>
      <c r="AI41">
        <v>12</v>
      </c>
    </row>
    <row r="42" spans="15:35" ht="15" thickBot="1" x14ac:dyDescent="0.35">
      <c r="O42" s="64">
        <v>41</v>
      </c>
      <c r="P42" s="65"/>
      <c r="Q42" s="66"/>
      <c r="R42" s="65"/>
      <c r="T42" s="10"/>
      <c r="U42" s="58">
        <f>SUM(U26:U41)</f>
        <v>933.87135714362319</v>
      </c>
      <c r="V42" s="59">
        <f t="shared" ref="V42:Z42" si="22">SUM(V26:V41)</f>
        <v>1790.8813841599342</v>
      </c>
      <c r="W42" s="58">
        <f t="shared" si="22"/>
        <v>746.8492086333672</v>
      </c>
      <c r="X42" s="59">
        <f t="shared" si="22"/>
        <v>717.6411236687527</v>
      </c>
      <c r="Y42" s="58">
        <f t="shared" si="22"/>
        <v>569.5903972979346</v>
      </c>
      <c r="Z42" s="59">
        <f t="shared" si="22"/>
        <v>992.44184155149253</v>
      </c>
      <c r="AD42" s="52">
        <f>(AD41+AD39)/(AD41+AD39+AE39+AE41)</f>
        <v>0.86542561983521882</v>
      </c>
      <c r="AE42" s="52">
        <f>1-AD42</f>
        <v>0.13457438016478118</v>
      </c>
      <c r="AF42" s="52">
        <f>(AF41+AF39)/(AF41+AF39+AG39+AG41)</f>
        <v>0.75077066719300811</v>
      </c>
      <c r="AG42" s="52">
        <f>1-AF42</f>
        <v>0.24922933280699189</v>
      </c>
      <c r="AH42" s="52">
        <f>(AH41+AH39)/(AH41+AH39+AI39+AI41)</f>
        <v>0.8649116980144852</v>
      </c>
      <c r="AI42" s="52">
        <f>1-AH42</f>
        <v>0.1350883019855148</v>
      </c>
    </row>
    <row r="43" spans="15:35" ht="15" thickBot="1" x14ac:dyDescent="0.35">
      <c r="O43" s="67">
        <v>42</v>
      </c>
      <c r="P43" s="68">
        <v>1</v>
      </c>
      <c r="Q43" s="69"/>
      <c r="R43" s="68"/>
      <c r="U43" s="56">
        <f>U42/(U42+V42)</f>
        <v>0.34273618409017431</v>
      </c>
      <c r="V43" s="57">
        <f>1-U43</f>
        <v>0.65726381590982563</v>
      </c>
      <c r="W43" s="56">
        <f>W42/(W42+X42)</f>
        <v>0.5099720989344807</v>
      </c>
      <c r="X43" s="57">
        <f>1-W43</f>
        <v>0.4900279010655193</v>
      </c>
      <c r="Y43" s="56">
        <f>Y42/(Y42+Z42)</f>
        <v>0.36464701760412294</v>
      </c>
      <c r="Z43" s="57">
        <f>1-Y43</f>
        <v>0.63535298239587701</v>
      </c>
    </row>
    <row r="44" spans="15:35" ht="15" thickBot="1" x14ac:dyDescent="0.35">
      <c r="AE44" t="s">
        <v>78</v>
      </c>
    </row>
    <row r="45" spans="15:35" ht="15" thickBot="1" x14ac:dyDescent="0.35">
      <c r="S45" s="43"/>
      <c r="T45" t="s">
        <v>79</v>
      </c>
      <c r="AA45" s="43"/>
      <c r="AB45" s="43"/>
      <c r="AD45" s="1" t="s">
        <v>1</v>
      </c>
      <c r="AE45" s="2" t="s">
        <v>2</v>
      </c>
      <c r="AF45" s="1" t="s">
        <v>3</v>
      </c>
      <c r="AG45" s="2" t="s">
        <v>4</v>
      </c>
      <c r="AH45" s="1" t="s">
        <v>5</v>
      </c>
      <c r="AI45" s="2" t="s">
        <v>6</v>
      </c>
    </row>
    <row r="46" spans="15:35" ht="15" thickBot="1" x14ac:dyDescent="0.35">
      <c r="S46" s="43"/>
      <c r="T46" s="1"/>
      <c r="U46" s="40" t="s">
        <v>1</v>
      </c>
      <c r="V46" s="22" t="s">
        <v>2</v>
      </c>
      <c r="W46" s="40" t="s">
        <v>3</v>
      </c>
      <c r="X46" s="22" t="s">
        <v>4</v>
      </c>
      <c r="Y46" s="40" t="s">
        <v>5</v>
      </c>
      <c r="Z46" s="22" t="s">
        <v>6</v>
      </c>
      <c r="AA46" s="43"/>
      <c r="AB46" s="43"/>
      <c r="AC46" t="s">
        <v>17</v>
      </c>
      <c r="AD46" s="51">
        <v>1389.5478745600553</v>
      </c>
      <c r="AE46" s="51">
        <v>1335.2048667435024</v>
      </c>
      <c r="AF46" s="51">
        <v>746.8492086333672</v>
      </c>
      <c r="AG46" s="51">
        <v>717.6411236687527</v>
      </c>
      <c r="AH46" s="51">
        <v>796.59285944936835</v>
      </c>
      <c r="AI46" s="51">
        <v>765.43937940005856</v>
      </c>
    </row>
    <row r="47" spans="15:35" x14ac:dyDescent="0.3">
      <c r="S47" s="43"/>
      <c r="T47" s="7">
        <v>31</v>
      </c>
      <c r="U47" s="78">
        <f>K5*Q5</f>
        <v>0</v>
      </c>
      <c r="V47" s="79">
        <f>K5-U47</f>
        <v>0</v>
      </c>
      <c r="W47" s="40">
        <v>0</v>
      </c>
      <c r="X47" s="22">
        <v>0</v>
      </c>
      <c r="Y47" s="80">
        <f>M5*Q5</f>
        <v>0</v>
      </c>
      <c r="Z47" s="79">
        <f>M5-Y47</f>
        <v>0</v>
      </c>
      <c r="AA47" s="43"/>
      <c r="AB47" s="43"/>
      <c r="AD47" s="52">
        <v>0.5099720989344807</v>
      </c>
      <c r="AE47" s="52">
        <v>0.4900279010655193</v>
      </c>
      <c r="AF47" s="52">
        <v>0.5099720989344807</v>
      </c>
      <c r="AG47" s="52">
        <v>0.4900279010655193</v>
      </c>
      <c r="AH47" s="52">
        <v>0.5099720989344807</v>
      </c>
      <c r="AI47" s="52">
        <v>0.4900279010655193</v>
      </c>
    </row>
    <row r="48" spans="15:35" x14ac:dyDescent="0.3">
      <c r="S48" s="43"/>
      <c r="T48" s="7">
        <v>32</v>
      </c>
      <c r="U48" s="46">
        <f t="shared" ref="U48:U62" si="23">K6*Q6</f>
        <v>5.6958910615430991</v>
      </c>
      <c r="V48" s="45">
        <f t="shared" ref="V48:V62" si="24">K6-U48</f>
        <v>1.8438402039358479</v>
      </c>
      <c r="W48" s="46">
        <v>4.9216105978058504</v>
      </c>
      <c r="X48" s="45">
        <v>1.5931947065526759</v>
      </c>
      <c r="Y48" s="81">
        <f t="shared" ref="Y48:Y62" si="25">M6*Q6</f>
        <v>5.5942568496146867</v>
      </c>
      <c r="Z48" s="45">
        <f t="shared" ref="Z48:Z62" si="26">M6-Y48</f>
        <v>1.8109397772907183</v>
      </c>
      <c r="AA48" s="43"/>
      <c r="AB48" s="43"/>
      <c r="AD48">
        <v>2370</v>
      </c>
      <c r="AE48">
        <v>8</v>
      </c>
      <c r="AF48">
        <v>1427</v>
      </c>
      <c r="AG48">
        <v>4</v>
      </c>
      <c r="AH48">
        <v>1395</v>
      </c>
      <c r="AI48">
        <v>12</v>
      </c>
    </row>
    <row r="49" spans="19:35" x14ac:dyDescent="0.3">
      <c r="S49" s="43"/>
      <c r="T49" s="7">
        <v>33</v>
      </c>
      <c r="U49" s="46">
        <f t="shared" si="23"/>
        <v>20.887997564647307</v>
      </c>
      <c r="V49" s="45">
        <f t="shared" si="24"/>
        <v>9.9237347834817413</v>
      </c>
      <c r="W49" s="46">
        <v>1.7952254314745613</v>
      </c>
      <c r="X49" s="45">
        <v>15.399428211707072</v>
      </c>
      <c r="Y49" s="81">
        <f t="shared" si="25"/>
        <v>7.5478906718212233</v>
      </c>
      <c r="Z49" s="45">
        <f t="shared" si="26"/>
        <v>3.5859476223150537</v>
      </c>
      <c r="AA49" s="43"/>
      <c r="AB49" s="43"/>
      <c r="AD49" s="85">
        <f>(AD48+AD46)/(AD48+AD46+AE46+AE48)</f>
        <v>0.73676857671916807</v>
      </c>
      <c r="AE49" s="85">
        <f>1-AD49</f>
        <v>0.26323142328083193</v>
      </c>
      <c r="AF49" s="85">
        <f>(AF48+AF46)/(AF48+AF46+AG46+AG48)</f>
        <v>0.75077066719300811</v>
      </c>
      <c r="AG49" s="85">
        <f>1-AF49</f>
        <v>0.24922933280699189</v>
      </c>
      <c r="AH49" s="85">
        <f>(AH48+AH46)/(AH48+AH46+AI46+AI48)</f>
        <v>0.73815057673427775</v>
      </c>
      <c r="AI49" s="85">
        <f>1-AH49</f>
        <v>0.26184942326572225</v>
      </c>
    </row>
    <row r="50" spans="19:35" x14ac:dyDescent="0.3">
      <c r="S50" s="43"/>
      <c r="T50" s="7">
        <v>34</v>
      </c>
      <c r="U50" s="46">
        <f t="shared" si="23"/>
        <v>170.85209632261999</v>
      </c>
      <c r="V50" s="45">
        <f t="shared" si="24"/>
        <v>34.25817820455336</v>
      </c>
      <c r="W50" s="46">
        <v>62.653883122504936</v>
      </c>
      <c r="X50" s="45">
        <v>25.708552631150063</v>
      </c>
      <c r="Y50" s="81">
        <f t="shared" si="25"/>
        <v>76.955103058574466</v>
      </c>
      <c r="Z50" s="45">
        <f t="shared" si="26"/>
        <v>15.43054894305898</v>
      </c>
      <c r="AA50" s="43"/>
      <c r="AB50" s="43"/>
    </row>
    <row r="51" spans="19:35" x14ac:dyDescent="0.3">
      <c r="S51" s="43"/>
      <c r="T51" s="7">
        <v>35</v>
      </c>
      <c r="U51" s="46">
        <f t="shared" si="23"/>
        <v>209.76922450034979</v>
      </c>
      <c r="V51" s="45">
        <f t="shared" si="24"/>
        <v>448.6839650592467</v>
      </c>
      <c r="W51" s="46">
        <v>14.752620670482589</v>
      </c>
      <c r="X51" s="45">
        <v>159.99577432208429</v>
      </c>
      <c r="Y51" s="81">
        <f t="shared" si="25"/>
        <v>41.427650250766689</v>
      </c>
      <c r="Z51" s="45">
        <f t="shared" si="26"/>
        <v>88.61129377713219</v>
      </c>
      <c r="AA51" s="43"/>
      <c r="AB51" s="43"/>
    </row>
    <row r="52" spans="19:35" x14ac:dyDescent="0.3">
      <c r="S52" s="43"/>
      <c r="T52" s="7">
        <v>36</v>
      </c>
      <c r="U52" s="46">
        <f t="shared" si="23"/>
        <v>546.66845789230092</v>
      </c>
      <c r="V52" s="45">
        <f t="shared" si="24"/>
        <v>58.318911363459279</v>
      </c>
      <c r="W52" s="46">
        <v>64.629705552759262</v>
      </c>
      <c r="X52" s="45">
        <v>50.939771586772892</v>
      </c>
      <c r="Y52" s="81">
        <f t="shared" si="25"/>
        <v>383.16486575171615</v>
      </c>
      <c r="Z52" s="45">
        <f t="shared" si="26"/>
        <v>40.876252362393359</v>
      </c>
      <c r="AA52" s="43"/>
      <c r="AB52" s="43"/>
    </row>
    <row r="53" spans="19:35" x14ac:dyDescent="0.3">
      <c r="S53" s="43"/>
      <c r="T53" s="7">
        <v>37</v>
      </c>
      <c r="U53" s="46">
        <f t="shared" si="23"/>
        <v>237.39060021991867</v>
      </c>
      <c r="V53" s="45">
        <f t="shared" si="24"/>
        <v>57.132126130111658</v>
      </c>
      <c r="W53" s="46">
        <v>143.57688419960922</v>
      </c>
      <c r="X53" s="45">
        <v>104.24753080348823</v>
      </c>
      <c r="Y53" s="81">
        <f t="shared" si="25"/>
        <v>315.66658072515389</v>
      </c>
      <c r="Z53" s="45">
        <f t="shared" si="26"/>
        <v>75.970585559593417</v>
      </c>
      <c r="AA53" s="43"/>
      <c r="AB53" s="43"/>
    </row>
    <row r="54" spans="19:35" x14ac:dyDescent="0.3">
      <c r="S54" s="43"/>
      <c r="T54" s="7">
        <v>38</v>
      </c>
      <c r="U54" s="46">
        <f t="shared" si="23"/>
        <v>325.87538195764586</v>
      </c>
      <c r="V54" s="45">
        <f t="shared" si="24"/>
        <v>118.01161352193304</v>
      </c>
      <c r="W54" s="46">
        <v>410.78572135688296</v>
      </c>
      <c r="X54" s="45">
        <v>265.56356478217066</v>
      </c>
      <c r="Y54" s="81">
        <f t="shared" si="25"/>
        <v>188.45443171057826</v>
      </c>
      <c r="Z54" s="45">
        <f t="shared" si="26"/>
        <v>68.246368989035204</v>
      </c>
      <c r="AA54" s="43"/>
      <c r="AB54" s="43"/>
    </row>
    <row r="55" spans="19:35" x14ac:dyDescent="0.3">
      <c r="S55" s="43"/>
      <c r="T55" s="7">
        <v>39</v>
      </c>
      <c r="U55" s="46">
        <f t="shared" si="23"/>
        <v>168.19209644927818</v>
      </c>
      <c r="V55" s="45">
        <f t="shared" si="24"/>
        <v>62.10479663942445</v>
      </c>
      <c r="W55" s="46">
        <v>31.422682582476657</v>
      </c>
      <c r="X55" s="45">
        <v>76.770664863687315</v>
      </c>
      <c r="Y55" s="81">
        <f t="shared" si="25"/>
        <v>109.04015364608796</v>
      </c>
      <c r="Z55" s="45">
        <f t="shared" si="26"/>
        <v>40.26298922889103</v>
      </c>
      <c r="AA55" s="43"/>
      <c r="AB55" s="43"/>
    </row>
    <row r="56" spans="19:35" x14ac:dyDescent="0.3">
      <c r="S56" s="43"/>
      <c r="T56" s="7">
        <v>40</v>
      </c>
      <c r="U56" s="46">
        <f t="shared" si="23"/>
        <v>207.81058072459575</v>
      </c>
      <c r="V56" s="45">
        <f t="shared" si="24"/>
        <v>34.844871781826214</v>
      </c>
      <c r="W56" s="46">
        <v>12.310875119371119</v>
      </c>
      <c r="X56" s="45">
        <v>11.249001009085841</v>
      </c>
      <c r="Y56" s="81">
        <f t="shared" si="25"/>
        <v>85.114680569013203</v>
      </c>
      <c r="Z56" s="45">
        <f t="shared" si="26"/>
        <v>14.271699356390556</v>
      </c>
      <c r="AA56" s="43"/>
      <c r="AB56" s="43"/>
    </row>
    <row r="57" spans="19:35" x14ac:dyDescent="0.3">
      <c r="S57" s="43"/>
      <c r="T57" s="7">
        <v>41</v>
      </c>
      <c r="U57" s="46">
        <f t="shared" si="23"/>
        <v>1.0050492000463602</v>
      </c>
      <c r="V57" s="45">
        <f t="shared" si="24"/>
        <v>3.4121029751645935</v>
      </c>
      <c r="W57" s="46">
        <v>0</v>
      </c>
      <c r="X57" s="45">
        <v>6.173640752053644</v>
      </c>
      <c r="Y57" s="81">
        <f t="shared" si="25"/>
        <v>0</v>
      </c>
      <c r="Z57" s="45">
        <f t="shared" si="26"/>
        <v>0</v>
      </c>
      <c r="AA57" s="43"/>
      <c r="AB57" s="43"/>
    </row>
    <row r="58" spans="19:35" x14ac:dyDescent="0.3">
      <c r="S58" s="43"/>
      <c r="T58" s="7">
        <v>42</v>
      </c>
      <c r="U58" s="46">
        <f t="shared" si="23"/>
        <v>0</v>
      </c>
      <c r="V58" s="45">
        <f t="shared" si="24"/>
        <v>0</v>
      </c>
      <c r="W58" s="46">
        <v>0</v>
      </c>
      <c r="X58" s="45">
        <v>0</v>
      </c>
      <c r="Y58" s="81">
        <f t="shared" si="25"/>
        <v>0</v>
      </c>
      <c r="Z58" s="45">
        <f t="shared" si="26"/>
        <v>0</v>
      </c>
      <c r="AA58" s="43"/>
      <c r="AB58" s="43"/>
    </row>
    <row r="59" spans="19:35" x14ac:dyDescent="0.3">
      <c r="S59" s="43"/>
      <c r="T59" s="7">
        <v>43</v>
      </c>
      <c r="U59" s="46">
        <f t="shared" si="23"/>
        <v>2.0712247474747469</v>
      </c>
      <c r="V59" s="45">
        <f t="shared" si="24"/>
        <v>0</v>
      </c>
      <c r="W59" s="46">
        <v>0</v>
      </c>
      <c r="X59" s="45">
        <v>0</v>
      </c>
      <c r="Y59" s="81">
        <f t="shared" si="25"/>
        <v>0</v>
      </c>
      <c r="Z59" s="45">
        <f t="shared" si="26"/>
        <v>0</v>
      </c>
      <c r="AA59" s="43"/>
      <c r="AB59" s="43"/>
    </row>
    <row r="60" spans="19:35" x14ac:dyDescent="0.3">
      <c r="S60" s="43"/>
      <c r="T60" s="7">
        <v>44</v>
      </c>
      <c r="U60" s="46">
        <f t="shared" si="23"/>
        <v>0</v>
      </c>
      <c r="V60" s="45">
        <f t="shared" si="24"/>
        <v>0</v>
      </c>
      <c r="W60" s="7">
        <v>0</v>
      </c>
      <c r="X60" s="8">
        <v>0</v>
      </c>
      <c r="Y60" s="81">
        <f t="shared" si="25"/>
        <v>0</v>
      </c>
      <c r="Z60" s="45">
        <f t="shared" si="26"/>
        <v>0</v>
      </c>
      <c r="AA60" s="43"/>
      <c r="AB60" s="43"/>
    </row>
    <row r="61" spans="19:35" x14ac:dyDescent="0.3">
      <c r="S61" s="43"/>
      <c r="T61" s="7">
        <v>45</v>
      </c>
      <c r="U61" s="46">
        <f t="shared" si="23"/>
        <v>0</v>
      </c>
      <c r="V61" s="45">
        <f t="shared" si="24"/>
        <v>0</v>
      </c>
      <c r="W61" s="7">
        <v>0</v>
      </c>
      <c r="X61" s="8">
        <v>0</v>
      </c>
      <c r="Y61" s="81">
        <f t="shared" si="25"/>
        <v>0</v>
      </c>
      <c r="Z61" s="45">
        <f t="shared" si="26"/>
        <v>0</v>
      </c>
      <c r="AA61" s="43"/>
      <c r="AB61" s="43"/>
    </row>
    <row r="62" spans="19:35" ht="15" thickBot="1" x14ac:dyDescent="0.35">
      <c r="S62" s="43"/>
      <c r="T62" s="10">
        <v>46</v>
      </c>
      <c r="U62" s="82">
        <f t="shared" si="23"/>
        <v>0</v>
      </c>
      <c r="V62" s="83">
        <f t="shared" si="24"/>
        <v>0</v>
      </c>
      <c r="W62" s="10">
        <v>0</v>
      </c>
      <c r="X62" s="11">
        <v>0</v>
      </c>
      <c r="Y62" s="84">
        <f t="shared" si="25"/>
        <v>0</v>
      </c>
      <c r="Z62" s="83">
        <f t="shared" si="26"/>
        <v>0</v>
      </c>
      <c r="AA62" s="43"/>
      <c r="AB62" s="43"/>
    </row>
    <row r="63" spans="19:35" ht="15" thickBot="1" x14ac:dyDescent="0.35">
      <c r="S63" s="43"/>
      <c r="T63" s="1" t="s">
        <v>71</v>
      </c>
      <c r="U63" s="58">
        <f>SUM(U47:U62)</f>
        <v>1896.2186006404208</v>
      </c>
      <c r="V63" s="59">
        <f t="shared" ref="V63:Z63" si="27">SUM(V47:V62)</f>
        <v>828.53414066313667</v>
      </c>
      <c r="W63" s="58">
        <f t="shared" si="27"/>
        <v>746.8492086333672</v>
      </c>
      <c r="X63" s="59">
        <f t="shared" si="27"/>
        <v>717.6411236687527</v>
      </c>
      <c r="Y63" s="71">
        <f t="shared" si="27"/>
        <v>1212.9656132333266</v>
      </c>
      <c r="Z63" s="59">
        <f t="shared" si="27"/>
        <v>349.06662561610057</v>
      </c>
      <c r="AA63" s="43"/>
    </row>
    <row r="64" spans="19:35" x14ac:dyDescent="0.3">
      <c r="S64" s="43"/>
      <c r="U64" s="56">
        <f>U63/(U63+V63)</f>
        <v>0.69592318300898182</v>
      </c>
      <c r="V64" s="57">
        <f>1-U64</f>
        <v>0.30407681699101818</v>
      </c>
      <c r="W64" s="56">
        <f>W63/(W63+X63)</f>
        <v>0.5099720989344807</v>
      </c>
      <c r="X64" s="57">
        <f>1-W64</f>
        <v>0.4900279010655193</v>
      </c>
      <c r="Y64" s="56">
        <f>Y63/(Y63+Z63)</f>
        <v>0.77653046016949145</v>
      </c>
      <c r="Z64" s="57">
        <f>1-Y64</f>
        <v>0.22346953983050855</v>
      </c>
      <c r="AA64" s="43"/>
    </row>
    <row r="65" spans="19:28" x14ac:dyDescent="0.3"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19:28" ht="15" thickBot="1" x14ac:dyDescent="0.35">
      <c r="S66" s="43"/>
      <c r="T66" s="43" t="s">
        <v>80</v>
      </c>
      <c r="U66" s="43"/>
      <c r="V66" s="43"/>
      <c r="W66" s="43"/>
      <c r="X66" s="43"/>
      <c r="Y66" s="43"/>
      <c r="Z66" s="43"/>
      <c r="AA66" s="43"/>
      <c r="AB66" s="43"/>
    </row>
    <row r="67" spans="19:28" ht="15" thickBot="1" x14ac:dyDescent="0.35">
      <c r="T67" s="1" t="s">
        <v>71</v>
      </c>
      <c r="U67" s="72">
        <f>K21*AA68</f>
        <v>2046.0529540084933</v>
      </c>
      <c r="V67" s="74">
        <f>K21*AB68</f>
        <v>678.69978729506443</v>
      </c>
      <c r="W67" s="72">
        <v>746.8492086333672</v>
      </c>
      <c r="X67" s="74">
        <v>717.6411236687527</v>
      </c>
      <c r="Y67" s="73">
        <f>M21*AA68</f>
        <v>1172.9507151630064</v>
      </c>
      <c r="Z67" s="74">
        <f>M21*AB68</f>
        <v>389.0815236864205</v>
      </c>
      <c r="AA67" s="43" t="s">
        <v>81</v>
      </c>
      <c r="AB67" t="s">
        <v>82</v>
      </c>
    </row>
    <row r="68" spans="19:28" ht="15" thickBot="1" x14ac:dyDescent="0.35">
      <c r="U68" s="75">
        <f>U67/(U67+V67)</f>
        <v>0.75091325645556906</v>
      </c>
      <c r="V68" s="77">
        <f>1-U68</f>
        <v>0.24908674354443094</v>
      </c>
      <c r="W68" s="75">
        <f>W67/(W67+X67)</f>
        <v>0.5099720989344807</v>
      </c>
      <c r="X68" s="77">
        <f>1-W68</f>
        <v>0.4900279010655193</v>
      </c>
      <c r="Y68" s="76">
        <f>Y67/(Y67+Z67)</f>
        <v>0.75091325645556906</v>
      </c>
      <c r="Z68" s="77">
        <f>1-Y68</f>
        <v>0.24908674354443094</v>
      </c>
      <c r="AA68" s="43">
        <v>0.75091325645556906</v>
      </c>
      <c r="AB68">
        <f>1-AA68</f>
        <v>0.24908674354443094</v>
      </c>
    </row>
    <row r="71" spans="19:28" ht="15" thickBot="1" x14ac:dyDescent="0.35">
      <c r="T71" t="s">
        <v>83</v>
      </c>
    </row>
    <row r="72" spans="19:28" ht="15" thickBot="1" x14ac:dyDescent="0.35">
      <c r="T72" s="1" t="s">
        <v>71</v>
      </c>
      <c r="U72" s="72">
        <f>K21*W73</f>
        <v>1389.5478745600553</v>
      </c>
      <c r="V72" s="74">
        <f>K21*X73</f>
        <v>1335.2048667435024</v>
      </c>
      <c r="W72" s="72">
        <v>746.8492086333672</v>
      </c>
      <c r="X72" s="74">
        <v>717.6411236687527</v>
      </c>
      <c r="Y72" s="73">
        <f>M21*W73</f>
        <v>796.59285944936835</v>
      </c>
      <c r="Z72" s="74">
        <f>M21*X73</f>
        <v>765.43937940005856</v>
      </c>
    </row>
    <row r="73" spans="19:28" ht="15" thickBot="1" x14ac:dyDescent="0.35">
      <c r="U73" s="75">
        <f>U72/(U72+V72)</f>
        <v>0.5099720989344807</v>
      </c>
      <c r="V73" s="77">
        <f>1-U73</f>
        <v>0.4900279010655193</v>
      </c>
      <c r="W73" s="75">
        <f>W72/(W72+X72)</f>
        <v>0.5099720989344807</v>
      </c>
      <c r="X73" s="77">
        <f>1-W73</f>
        <v>0.4900279010655193</v>
      </c>
      <c r="Y73" s="76">
        <f>Y72/(Y72+Z72)</f>
        <v>0.5099720989344807</v>
      </c>
      <c r="Z73" s="77">
        <f>1-Y73</f>
        <v>0.4900279010655193</v>
      </c>
    </row>
  </sheetData>
  <mergeCells count="1">
    <mergeCell ref="G3:H3"/>
  </mergeCells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E9B3-E44F-45EA-A765-6E49DAC03F9C}">
  <dimension ref="A1:V50"/>
  <sheetViews>
    <sheetView tabSelected="1" topLeftCell="A9" workbookViewId="0">
      <selection activeCell="H41" sqref="H41"/>
    </sheetView>
  </sheetViews>
  <sheetFormatPr defaultRowHeight="14.4" x14ac:dyDescent="0.3"/>
  <cols>
    <col min="1" max="1" width="5" bestFit="1" customWidth="1"/>
    <col min="2" max="2" width="11" bestFit="1" customWidth="1"/>
    <col min="3" max="3" width="9.21875" bestFit="1" customWidth="1"/>
    <col min="4" max="4" width="9.88671875" bestFit="1" customWidth="1"/>
    <col min="5" max="5" width="11" bestFit="1" customWidth="1"/>
    <col min="7" max="7" width="14.88671875" bestFit="1" customWidth="1"/>
    <col min="8" max="8" width="16.44140625" bestFit="1" customWidth="1"/>
    <col min="9" max="9" width="11.88671875" bestFit="1" customWidth="1"/>
    <col min="10" max="10" width="11.6640625" bestFit="1" customWidth="1"/>
    <col min="11" max="11" width="11" bestFit="1" customWidth="1"/>
    <col min="12" max="12" width="11.88671875" bestFit="1" customWidth="1"/>
    <col min="13" max="13" width="11.6640625" bestFit="1" customWidth="1"/>
    <col min="14" max="14" width="11" bestFit="1" customWidth="1"/>
    <col min="15" max="15" width="11.88671875" bestFit="1" customWidth="1"/>
    <col min="16" max="16" width="11.6640625" bestFit="1" customWidth="1"/>
    <col min="17" max="18" width="11.88671875" bestFit="1" customWidth="1"/>
    <col min="19" max="19" width="9.88671875" bestFit="1" customWidth="1"/>
    <col min="20" max="20" width="11" bestFit="1" customWidth="1"/>
    <col min="22" max="22" width="9.88671875" bestFit="1" customWidth="1"/>
  </cols>
  <sheetData>
    <row r="1" spans="1:22" ht="15" thickBot="1" x14ac:dyDescent="0.35">
      <c r="A1" s="1"/>
      <c r="B1" s="1">
        <v>2021</v>
      </c>
      <c r="C1" s="1" t="s">
        <v>1</v>
      </c>
      <c r="D1" s="2" t="s">
        <v>2</v>
      </c>
      <c r="E1" s="133">
        <v>2022</v>
      </c>
      <c r="F1" s="1" t="s">
        <v>3</v>
      </c>
      <c r="G1" s="2" t="s">
        <v>4</v>
      </c>
      <c r="H1" s="133">
        <v>2023</v>
      </c>
      <c r="I1" s="1" t="s">
        <v>5</v>
      </c>
      <c r="J1" s="2" t="s">
        <v>6</v>
      </c>
      <c r="M1" s="1"/>
      <c r="N1" s="1">
        <v>2021</v>
      </c>
      <c r="O1" s="1" t="s">
        <v>84</v>
      </c>
      <c r="P1" s="2" t="s">
        <v>85</v>
      </c>
      <c r="Q1" s="133">
        <v>2022</v>
      </c>
      <c r="R1" s="1" t="s">
        <v>86</v>
      </c>
      <c r="S1" s="2" t="s">
        <v>87</v>
      </c>
      <c r="T1" s="133">
        <v>2023</v>
      </c>
      <c r="U1" s="1" t="s">
        <v>88</v>
      </c>
      <c r="V1" s="2" t="s">
        <v>89</v>
      </c>
    </row>
    <row r="2" spans="1:22" x14ac:dyDescent="0.3">
      <c r="A2" s="7">
        <v>31</v>
      </c>
      <c r="B2" s="7" t="s">
        <v>14</v>
      </c>
      <c r="C2" s="40">
        <v>0</v>
      </c>
      <c r="D2" s="22">
        <v>0</v>
      </c>
      <c r="E2" s="7" t="s">
        <v>15</v>
      </c>
      <c r="F2" s="40">
        <v>0</v>
      </c>
      <c r="G2" s="22">
        <v>0</v>
      </c>
      <c r="H2" s="7" t="s">
        <v>16</v>
      </c>
      <c r="I2" s="40">
        <v>0</v>
      </c>
      <c r="J2" s="22">
        <v>0</v>
      </c>
      <c r="M2" s="7">
        <v>31</v>
      </c>
      <c r="N2" s="7" t="s">
        <v>14</v>
      </c>
      <c r="O2" s="40">
        <v>36</v>
      </c>
      <c r="P2" s="22">
        <v>0</v>
      </c>
      <c r="Q2" s="7" t="s">
        <v>15</v>
      </c>
      <c r="R2" s="40">
        <v>0</v>
      </c>
      <c r="S2" s="22">
        <v>0</v>
      </c>
      <c r="T2" s="7" t="s">
        <v>16</v>
      </c>
      <c r="U2" s="78">
        <v>22.100802767663669</v>
      </c>
      <c r="V2" s="22">
        <v>0</v>
      </c>
    </row>
    <row r="3" spans="1:22" x14ac:dyDescent="0.3">
      <c r="A3" s="7">
        <v>32</v>
      </c>
      <c r="B3" s="7" t="s">
        <v>18</v>
      </c>
      <c r="C3" s="46">
        <v>7.539731265478947</v>
      </c>
      <c r="D3" s="45">
        <v>0</v>
      </c>
      <c r="E3" s="7" t="s">
        <v>19</v>
      </c>
      <c r="F3" s="47">
        <v>0</v>
      </c>
      <c r="G3" s="48">
        <v>0</v>
      </c>
      <c r="H3" s="7" t="s">
        <v>20</v>
      </c>
      <c r="I3" s="47">
        <v>6.3473113944903465</v>
      </c>
      <c r="J3" s="48">
        <v>1.0578852324150585</v>
      </c>
      <c r="M3" s="7">
        <v>32</v>
      </c>
      <c r="N3" s="7" t="s">
        <v>18</v>
      </c>
      <c r="O3" s="46">
        <v>102</v>
      </c>
      <c r="P3" s="45">
        <v>0</v>
      </c>
      <c r="Q3" s="7" t="s">
        <v>19</v>
      </c>
      <c r="R3" s="46">
        <v>0</v>
      </c>
      <c r="S3" s="45">
        <v>0</v>
      </c>
      <c r="T3" s="7" t="s">
        <v>20</v>
      </c>
      <c r="U3" s="46">
        <v>9.5517052241427933</v>
      </c>
      <c r="V3" s="45">
        <v>0</v>
      </c>
    </row>
    <row r="4" spans="1:22" x14ac:dyDescent="0.3">
      <c r="A4" s="7">
        <v>33</v>
      </c>
      <c r="B4" s="7" t="s">
        <v>21</v>
      </c>
      <c r="C4" s="46">
        <v>8.4908617399029431</v>
      </c>
      <c r="D4" s="45">
        <v>22.320870608226109</v>
      </c>
      <c r="E4" s="7" t="s">
        <v>22</v>
      </c>
      <c r="F4" s="47">
        <v>6.0989666679101102</v>
      </c>
      <c r="G4" s="48">
        <v>0.41583863644841657</v>
      </c>
      <c r="H4" s="12" t="s">
        <v>23</v>
      </c>
      <c r="I4" s="47">
        <v>9.7977776988399246</v>
      </c>
      <c r="J4" s="48">
        <v>1.3360605952963525</v>
      </c>
      <c r="M4" s="7">
        <v>33</v>
      </c>
      <c r="N4" s="7" t="s">
        <v>21</v>
      </c>
      <c r="O4" s="46">
        <v>198</v>
      </c>
      <c r="P4" s="45">
        <v>0</v>
      </c>
      <c r="Q4" s="7" t="s">
        <v>22</v>
      </c>
      <c r="R4" s="46">
        <v>0</v>
      </c>
      <c r="S4" s="45">
        <v>0</v>
      </c>
      <c r="T4" s="12" t="s">
        <v>23</v>
      </c>
      <c r="U4" s="46">
        <v>75.697048150867971</v>
      </c>
      <c r="V4" s="45">
        <v>0</v>
      </c>
    </row>
    <row r="5" spans="1:22" x14ac:dyDescent="0.3">
      <c r="A5" s="7">
        <v>34</v>
      </c>
      <c r="B5" s="7" t="s">
        <v>25</v>
      </c>
      <c r="C5" s="46">
        <v>28.294830985273713</v>
      </c>
      <c r="D5" s="45">
        <v>176.81544354189964</v>
      </c>
      <c r="E5" s="7" t="s">
        <v>26</v>
      </c>
      <c r="F5" s="47">
        <v>13.195896981976601</v>
      </c>
      <c r="G5" s="48">
        <v>3.9987566612050305</v>
      </c>
      <c r="H5" s="12" t="s">
        <v>27</v>
      </c>
      <c r="I5" s="47">
        <v>80.889699829484485</v>
      </c>
      <c r="J5" s="48">
        <v>11.495952172148961</v>
      </c>
      <c r="M5" s="7">
        <v>34</v>
      </c>
      <c r="N5" s="7" t="s">
        <v>25</v>
      </c>
      <c r="O5" s="46">
        <v>201</v>
      </c>
      <c r="P5" s="45">
        <v>0</v>
      </c>
      <c r="Q5" s="7" t="s">
        <v>26</v>
      </c>
      <c r="R5" s="46">
        <v>31</v>
      </c>
      <c r="S5" s="45">
        <v>0</v>
      </c>
      <c r="T5" s="12" t="s">
        <v>27</v>
      </c>
      <c r="U5" s="46">
        <v>168.40564318981387</v>
      </c>
      <c r="V5" s="45">
        <v>0</v>
      </c>
    </row>
    <row r="6" spans="1:22" x14ac:dyDescent="0.3">
      <c r="A6" s="7">
        <v>35</v>
      </c>
      <c r="B6" s="7" t="s">
        <v>29</v>
      </c>
      <c r="C6" s="47">
        <v>584.90256732155649</v>
      </c>
      <c r="D6" s="48">
        <v>73.550622238039978</v>
      </c>
      <c r="E6" s="12" t="s">
        <v>30</v>
      </c>
      <c r="F6" s="47">
        <v>72.769064738304124</v>
      </c>
      <c r="G6" s="48">
        <v>15.593371015350883</v>
      </c>
      <c r="H6" s="12" t="s">
        <v>31</v>
      </c>
      <c r="I6" s="47">
        <v>110.98865286457611</v>
      </c>
      <c r="J6" s="48">
        <v>19.050291163322768</v>
      </c>
      <c r="M6" s="7">
        <v>35</v>
      </c>
      <c r="N6" s="7" t="s">
        <v>29</v>
      </c>
      <c r="O6" s="46" t="s">
        <v>125</v>
      </c>
      <c r="P6" s="45">
        <v>0</v>
      </c>
      <c r="Q6" s="12" t="s">
        <v>30</v>
      </c>
      <c r="R6" s="46">
        <v>65.559592918920799</v>
      </c>
      <c r="S6" s="45">
        <v>0</v>
      </c>
      <c r="T6" s="12" t="s">
        <v>31</v>
      </c>
      <c r="U6" s="46">
        <v>189.84003204691524</v>
      </c>
      <c r="V6" s="45">
        <v>0</v>
      </c>
    </row>
    <row r="7" spans="1:22" x14ac:dyDescent="0.3">
      <c r="A7" s="7">
        <v>36</v>
      </c>
      <c r="B7" s="7" t="s">
        <v>33</v>
      </c>
      <c r="C7" s="47">
        <v>526.99775845057457</v>
      </c>
      <c r="D7" s="48">
        <v>77.989610805185634</v>
      </c>
      <c r="E7" s="12" t="s">
        <v>34</v>
      </c>
      <c r="F7" s="47">
        <v>146.39760643433226</v>
      </c>
      <c r="G7" s="48">
        <v>28.350788558234626</v>
      </c>
      <c r="H7" s="12" t="s">
        <v>35</v>
      </c>
      <c r="I7" s="47">
        <v>347.31473968574227</v>
      </c>
      <c r="J7" s="48">
        <v>76.726378428367241</v>
      </c>
      <c r="M7" s="7">
        <v>36</v>
      </c>
      <c r="N7" s="7" t="s">
        <v>33</v>
      </c>
      <c r="O7" s="46">
        <v>391</v>
      </c>
      <c r="P7" s="45">
        <v>0</v>
      </c>
      <c r="Q7" s="12" t="s">
        <v>34</v>
      </c>
      <c r="R7" s="46">
        <v>61.812096772999269</v>
      </c>
      <c r="S7" s="45">
        <v>4</v>
      </c>
      <c r="T7" s="12" t="s">
        <v>35</v>
      </c>
      <c r="U7" s="46">
        <v>362.0627330788775</v>
      </c>
      <c r="V7" s="45">
        <v>0</v>
      </c>
    </row>
    <row r="8" spans="1:22" x14ac:dyDescent="0.3">
      <c r="A8" s="7">
        <v>37</v>
      </c>
      <c r="B8" s="7" t="s">
        <v>38</v>
      </c>
      <c r="C8" s="47">
        <v>244.50061250962835</v>
      </c>
      <c r="D8" s="48">
        <v>50.022113840401971</v>
      </c>
      <c r="E8" s="12" t="s">
        <v>39</v>
      </c>
      <c r="F8" s="46">
        <v>64.629705552759262</v>
      </c>
      <c r="G8" s="45">
        <v>50.939771586772892</v>
      </c>
      <c r="H8" s="12" t="s">
        <v>40</v>
      </c>
      <c r="I8" s="46">
        <v>163.24734959734579</v>
      </c>
      <c r="J8" s="45">
        <v>228.38981668740155</v>
      </c>
      <c r="M8" s="7">
        <v>37</v>
      </c>
      <c r="N8" s="7" t="s">
        <v>38</v>
      </c>
      <c r="O8" s="46">
        <v>347</v>
      </c>
      <c r="P8" s="45">
        <v>0</v>
      </c>
      <c r="Q8" s="12" t="s">
        <v>39</v>
      </c>
      <c r="R8" s="46">
        <v>412.86834315353542</v>
      </c>
      <c r="S8" s="45">
        <v>0</v>
      </c>
      <c r="T8" s="12" t="s">
        <v>40</v>
      </c>
      <c r="U8" s="46">
        <v>388.8899305104103</v>
      </c>
      <c r="V8" s="45">
        <v>12.243102559685754</v>
      </c>
    </row>
    <row r="9" spans="1:22" x14ac:dyDescent="0.3">
      <c r="A9" s="7">
        <v>38</v>
      </c>
      <c r="B9" s="7" t="s">
        <v>41</v>
      </c>
      <c r="C9" s="46">
        <v>163.9559509523516</v>
      </c>
      <c r="D9" s="45">
        <v>279.93104452722724</v>
      </c>
      <c r="E9" s="12" t="s">
        <v>42</v>
      </c>
      <c r="F9" s="46">
        <v>143.57688419960922</v>
      </c>
      <c r="G9" s="45">
        <v>104.24753080348823</v>
      </c>
      <c r="H9" s="12" t="s">
        <v>43</v>
      </c>
      <c r="I9" s="46">
        <v>132.0883377179056</v>
      </c>
      <c r="J9" s="45">
        <v>124.61246298170791</v>
      </c>
      <c r="M9" s="7">
        <v>38</v>
      </c>
      <c r="N9" s="7" t="s">
        <v>41</v>
      </c>
      <c r="O9" s="46">
        <v>390</v>
      </c>
      <c r="P9" s="45">
        <v>0</v>
      </c>
      <c r="Q9" s="12" t="s">
        <v>42</v>
      </c>
      <c r="R9" s="46">
        <v>289.58367860747558</v>
      </c>
      <c r="S9" s="45">
        <v>0</v>
      </c>
      <c r="T9" s="12" t="s">
        <v>43</v>
      </c>
      <c r="U9" s="46">
        <v>171.37902194755904</v>
      </c>
      <c r="V9" s="45">
        <v>0</v>
      </c>
    </row>
    <row r="10" spans="1:22" x14ac:dyDescent="0.3">
      <c r="A10" s="7">
        <v>39</v>
      </c>
      <c r="B10" s="7" t="s">
        <v>45</v>
      </c>
      <c r="C10" s="46">
        <v>119.74507579094441</v>
      </c>
      <c r="D10" s="45">
        <v>110.55181729775829</v>
      </c>
      <c r="E10" s="12" t="s">
        <v>46</v>
      </c>
      <c r="F10" s="46">
        <v>410.78572135688296</v>
      </c>
      <c r="G10" s="45">
        <v>265.56356478217066</v>
      </c>
      <c r="H10" s="12" t="s">
        <v>47</v>
      </c>
      <c r="I10" s="46">
        <v>64.903549533002476</v>
      </c>
      <c r="J10" s="45">
        <v>84.399593341976512</v>
      </c>
      <c r="M10" s="7">
        <v>39</v>
      </c>
      <c r="N10" s="7" t="s">
        <v>45</v>
      </c>
      <c r="O10" s="46">
        <v>162</v>
      </c>
      <c r="P10" s="45" t="s">
        <v>126</v>
      </c>
      <c r="Q10" s="12" t="s">
        <v>46</v>
      </c>
      <c r="R10" s="46">
        <v>322.53725868473737</v>
      </c>
      <c r="S10" s="45">
        <v>0</v>
      </c>
      <c r="T10" s="12" t="s">
        <v>47</v>
      </c>
      <c r="U10" s="46">
        <v>7.4408705414928695</v>
      </c>
      <c r="V10" s="45">
        <v>0</v>
      </c>
    </row>
    <row r="11" spans="1:22" x14ac:dyDescent="0.3">
      <c r="A11" s="7">
        <v>40</v>
      </c>
      <c r="B11" s="7" t="s">
        <v>48</v>
      </c>
      <c r="C11" s="46">
        <v>222.72279861669438</v>
      </c>
      <c r="D11" s="45">
        <v>19.93265388972759</v>
      </c>
      <c r="E11" s="12" t="s">
        <v>49</v>
      </c>
      <c r="F11" s="46">
        <v>31.422682582476657</v>
      </c>
      <c r="G11" s="45">
        <v>76.770664863687315</v>
      </c>
      <c r="H11" s="12" t="s">
        <v>50</v>
      </c>
      <c r="I11" s="46">
        <v>61.56730734309884</v>
      </c>
      <c r="J11" s="45">
        <v>37.819072582304926</v>
      </c>
      <c r="M11" s="7">
        <v>40</v>
      </c>
      <c r="N11" s="7" t="s">
        <v>48</v>
      </c>
      <c r="O11" s="46">
        <v>27</v>
      </c>
      <c r="P11" s="45">
        <v>0</v>
      </c>
      <c r="Q11" s="12" t="s">
        <v>49</v>
      </c>
      <c r="R11" s="46">
        <v>177</v>
      </c>
      <c r="S11" s="45">
        <v>0</v>
      </c>
      <c r="T11" s="12" t="s">
        <v>50</v>
      </c>
      <c r="U11" s="46">
        <v>0</v>
      </c>
      <c r="V11" s="45">
        <v>0</v>
      </c>
    </row>
    <row r="12" spans="1:22" x14ac:dyDescent="0.3">
      <c r="A12" s="7">
        <v>41</v>
      </c>
      <c r="B12" s="7" t="s">
        <v>51</v>
      </c>
      <c r="C12" s="49">
        <v>3.4544395216393355</v>
      </c>
      <c r="D12" s="50">
        <v>0.96271265357161839</v>
      </c>
      <c r="E12" s="12" t="s">
        <v>52</v>
      </c>
      <c r="F12" s="49">
        <v>20.726214051151139</v>
      </c>
      <c r="G12" s="50">
        <v>2.8336620773058208</v>
      </c>
      <c r="H12" s="12" t="s">
        <v>53</v>
      </c>
      <c r="I12" s="46">
        <v>0</v>
      </c>
      <c r="J12" s="45">
        <v>0</v>
      </c>
      <c r="M12" s="7">
        <v>41</v>
      </c>
      <c r="N12" s="7" t="s">
        <v>51</v>
      </c>
      <c r="O12" s="46">
        <v>1</v>
      </c>
      <c r="P12" s="45">
        <v>0</v>
      </c>
      <c r="Q12" s="12" t="s">
        <v>52</v>
      </c>
      <c r="R12" s="46">
        <v>54.776799844866446</v>
      </c>
      <c r="S12" s="45">
        <v>0</v>
      </c>
      <c r="T12" s="12" t="s">
        <v>53</v>
      </c>
      <c r="U12" s="46">
        <v>0</v>
      </c>
      <c r="V12" s="45">
        <v>0</v>
      </c>
    </row>
    <row r="13" spans="1:22" x14ac:dyDescent="0.3">
      <c r="A13" s="7">
        <v>42</v>
      </c>
      <c r="B13" s="7" t="s">
        <v>54</v>
      </c>
      <c r="C13" s="46">
        <v>0</v>
      </c>
      <c r="D13" s="45">
        <v>0</v>
      </c>
      <c r="E13" s="12" t="s">
        <v>55</v>
      </c>
      <c r="F13" s="46">
        <v>0</v>
      </c>
      <c r="G13" s="45">
        <v>6.173640752053644</v>
      </c>
      <c r="H13" s="12" t="s">
        <v>56</v>
      </c>
      <c r="I13" s="46">
        <v>0</v>
      </c>
      <c r="J13" s="45">
        <v>0</v>
      </c>
      <c r="M13" s="7">
        <v>42</v>
      </c>
      <c r="N13" s="7" t="s">
        <v>54</v>
      </c>
      <c r="O13" s="46">
        <v>0</v>
      </c>
      <c r="P13" s="45">
        <v>0</v>
      </c>
      <c r="Q13" s="12" t="s">
        <v>55</v>
      </c>
      <c r="R13" s="46">
        <v>1.8184717004110391</v>
      </c>
      <c r="S13" s="45">
        <v>0</v>
      </c>
      <c r="T13" s="12" t="s">
        <v>56</v>
      </c>
      <c r="U13" s="46">
        <v>0</v>
      </c>
      <c r="V13" s="45">
        <v>0</v>
      </c>
    </row>
    <row r="14" spans="1:22" x14ac:dyDescent="0.3">
      <c r="A14" s="7">
        <v>43</v>
      </c>
      <c r="B14" s="7" t="s">
        <v>58</v>
      </c>
      <c r="C14" s="46">
        <v>0</v>
      </c>
      <c r="D14" s="45">
        <v>2.0712247474747469</v>
      </c>
      <c r="E14" s="12" t="s">
        <v>59</v>
      </c>
      <c r="F14" s="46">
        <v>0</v>
      </c>
      <c r="G14" s="45">
        <v>0</v>
      </c>
      <c r="H14" s="12" t="s">
        <v>60</v>
      </c>
      <c r="I14" s="46">
        <v>0</v>
      </c>
      <c r="J14" s="45">
        <v>0</v>
      </c>
      <c r="M14" s="7">
        <v>43</v>
      </c>
      <c r="N14" s="7" t="s">
        <v>58</v>
      </c>
      <c r="O14" s="46">
        <v>0</v>
      </c>
      <c r="P14" s="45">
        <v>0</v>
      </c>
      <c r="Q14" s="12" t="s">
        <v>59</v>
      </c>
      <c r="R14" s="46">
        <v>0</v>
      </c>
      <c r="S14" s="45">
        <v>0</v>
      </c>
      <c r="T14" s="12" t="s">
        <v>60</v>
      </c>
      <c r="U14" s="46">
        <v>0</v>
      </c>
      <c r="V14" s="45">
        <v>0</v>
      </c>
    </row>
    <row r="15" spans="1:22" x14ac:dyDescent="0.3">
      <c r="A15" s="7">
        <v>44</v>
      </c>
      <c r="B15" s="7" t="s">
        <v>61</v>
      </c>
      <c r="C15" s="7">
        <v>0</v>
      </c>
      <c r="D15" s="8">
        <v>0</v>
      </c>
      <c r="E15" s="7" t="s">
        <v>62</v>
      </c>
      <c r="F15" s="7">
        <v>0</v>
      </c>
      <c r="G15" s="8">
        <v>0</v>
      </c>
      <c r="H15" s="12" t="s">
        <v>63</v>
      </c>
      <c r="I15" s="7">
        <v>0</v>
      </c>
      <c r="J15" s="8">
        <v>0</v>
      </c>
      <c r="M15" s="7">
        <v>44</v>
      </c>
      <c r="N15" s="7" t="s">
        <v>61</v>
      </c>
      <c r="O15" s="7">
        <v>0</v>
      </c>
      <c r="P15" s="8">
        <v>0</v>
      </c>
      <c r="Q15" s="7" t="s">
        <v>62</v>
      </c>
      <c r="R15" s="46">
        <v>8.8735522035958105</v>
      </c>
      <c r="S15" s="8">
        <v>0</v>
      </c>
      <c r="T15" s="12" t="s">
        <v>63</v>
      </c>
      <c r="U15" s="7">
        <v>0</v>
      </c>
      <c r="V15" s="8">
        <v>0</v>
      </c>
    </row>
    <row r="16" spans="1:22" x14ac:dyDescent="0.3">
      <c r="A16" s="7">
        <v>45</v>
      </c>
      <c r="B16" s="7" t="s">
        <v>128</v>
      </c>
      <c r="C16" s="7">
        <v>0</v>
      </c>
      <c r="D16" s="8">
        <v>0</v>
      </c>
      <c r="E16" s="5" t="s">
        <v>65</v>
      </c>
      <c r="F16" s="7">
        <v>0</v>
      </c>
      <c r="G16" s="8">
        <v>0</v>
      </c>
      <c r="H16" s="12" t="s">
        <v>66</v>
      </c>
      <c r="I16" s="7">
        <v>0</v>
      </c>
      <c r="J16" s="8">
        <v>0</v>
      </c>
      <c r="M16" s="7">
        <v>45</v>
      </c>
      <c r="N16" s="7" t="s">
        <v>128</v>
      </c>
      <c r="O16" s="7">
        <v>0</v>
      </c>
      <c r="P16" s="8">
        <v>0</v>
      </c>
      <c r="Q16" s="5" t="s">
        <v>65</v>
      </c>
      <c r="R16" s="46">
        <v>3</v>
      </c>
      <c r="S16" s="8">
        <v>0</v>
      </c>
      <c r="T16" s="12" t="s">
        <v>66</v>
      </c>
      <c r="U16" s="7">
        <v>0</v>
      </c>
      <c r="V16" s="8">
        <v>0</v>
      </c>
    </row>
    <row r="17" spans="1:22" ht="15" thickBot="1" x14ac:dyDescent="0.35">
      <c r="A17" s="10">
        <v>46</v>
      </c>
      <c r="B17" s="10" t="s">
        <v>67</v>
      </c>
      <c r="C17" s="10">
        <v>0</v>
      </c>
      <c r="D17" s="11">
        <v>0</v>
      </c>
      <c r="E17" s="10" t="s">
        <v>68</v>
      </c>
      <c r="F17" s="10">
        <v>0</v>
      </c>
      <c r="G17" s="11">
        <v>0</v>
      </c>
      <c r="H17" s="10" t="s">
        <v>69</v>
      </c>
      <c r="I17" s="10">
        <v>0</v>
      </c>
      <c r="J17" s="11">
        <v>0</v>
      </c>
      <c r="M17" s="10">
        <v>46</v>
      </c>
      <c r="N17" s="10" t="s">
        <v>67</v>
      </c>
      <c r="O17" s="10">
        <v>0</v>
      </c>
      <c r="P17" s="11">
        <v>0</v>
      </c>
      <c r="Q17" s="10" t="s">
        <v>68</v>
      </c>
      <c r="R17" s="10">
        <v>0</v>
      </c>
      <c r="S17" s="11">
        <v>0</v>
      </c>
      <c r="T17" s="10" t="s">
        <v>69</v>
      </c>
      <c r="U17" s="10">
        <v>0</v>
      </c>
      <c r="V17" s="11">
        <v>0</v>
      </c>
    </row>
    <row r="18" spans="1:22" ht="15" thickBot="1" x14ac:dyDescent="0.35">
      <c r="A18" s="1" t="s">
        <v>71</v>
      </c>
      <c r="B18" s="1"/>
      <c r="C18" s="134">
        <f>SUM(C2:C17)</f>
        <v>1910.6046271540445</v>
      </c>
      <c r="D18" s="134">
        <f>SUM(D2:D17)</f>
        <v>814.14811414951271</v>
      </c>
      <c r="E18" s="135"/>
      <c r="F18" s="134">
        <f>SUM(F2:F17)</f>
        <v>909.60274256540242</v>
      </c>
      <c r="G18" s="136">
        <f>SUM(G2:G17)</f>
        <v>554.88758973671747</v>
      </c>
      <c r="H18" s="135"/>
      <c r="I18" s="135">
        <f>SUM(I2:I17)</f>
        <v>977.14472566448569</v>
      </c>
      <c r="J18" s="135">
        <f>SUM(J2:J17)</f>
        <v>584.88751318494121</v>
      </c>
      <c r="M18" s="1" t="s">
        <v>71</v>
      </c>
      <c r="N18" s="1"/>
      <c r="O18" s="134">
        <f>SUM(O2:O17)</f>
        <v>1855</v>
      </c>
      <c r="P18" s="134">
        <f>SUM(P2:P17)</f>
        <v>0</v>
      </c>
      <c r="Q18" s="135"/>
      <c r="R18" s="134">
        <f>SUM(R2:R17)</f>
        <v>1428.8297938865419</v>
      </c>
      <c r="S18" s="134">
        <f>SUM(S2:S17)</f>
        <v>4</v>
      </c>
      <c r="T18" s="135"/>
      <c r="U18" s="135">
        <f>SUM(U2:U17)</f>
        <v>1395.3677874577431</v>
      </c>
      <c r="V18" s="135">
        <f>SUM(V2:V17)</f>
        <v>12.243102559685754</v>
      </c>
    </row>
    <row r="19" spans="1:22" x14ac:dyDescent="0.3">
      <c r="C19" s="56">
        <v>0.70120293786363397</v>
      </c>
      <c r="D19" s="57">
        <v>0.29879706213636603</v>
      </c>
      <c r="E19" s="137"/>
      <c r="F19" s="56">
        <v>0.64555997233703011</v>
      </c>
      <c r="G19" s="57">
        <v>0.35444002766296989</v>
      </c>
      <c r="H19" s="137"/>
      <c r="I19" s="56">
        <v>0.62555989650011201</v>
      </c>
      <c r="J19" s="57">
        <v>0.37444010349988799</v>
      </c>
      <c r="O19" s="56">
        <v>0.70120293786363397</v>
      </c>
      <c r="P19" s="57">
        <v>0.29879706213636598</v>
      </c>
      <c r="Q19" s="137"/>
      <c r="R19" s="56">
        <v>0.64555997233703011</v>
      </c>
      <c r="S19" s="57">
        <v>0.35444002766296989</v>
      </c>
      <c r="T19" s="137"/>
      <c r="U19" s="56">
        <v>0.62555989650011201</v>
      </c>
      <c r="V19" s="57">
        <v>0.37444010349988799</v>
      </c>
    </row>
    <row r="23" spans="1:22" x14ac:dyDescent="0.3">
      <c r="G23" t="s">
        <v>90</v>
      </c>
    </row>
    <row r="24" spans="1:22" ht="15" thickBot="1" x14ac:dyDescent="0.35"/>
    <row r="25" spans="1:22" ht="15" thickBot="1" x14ac:dyDescent="0.35">
      <c r="G25" s="1"/>
      <c r="H25" s="1">
        <v>2021</v>
      </c>
      <c r="I25" s="1" t="s">
        <v>91</v>
      </c>
      <c r="J25" s="2" t="s">
        <v>92</v>
      </c>
      <c r="K25" s="133">
        <v>2022</v>
      </c>
      <c r="L25" s="1" t="s">
        <v>93</v>
      </c>
      <c r="M25" s="2" t="s">
        <v>94</v>
      </c>
      <c r="N25" s="133">
        <v>2023</v>
      </c>
      <c r="O25" s="1" t="s">
        <v>95</v>
      </c>
      <c r="P25" s="2" t="s">
        <v>96</v>
      </c>
    </row>
    <row r="26" spans="1:22" x14ac:dyDescent="0.3">
      <c r="G26" s="7">
        <v>31</v>
      </c>
      <c r="H26" s="7" t="s">
        <v>14</v>
      </c>
      <c r="I26" s="40">
        <f>SUM(C2,O2)</f>
        <v>36</v>
      </c>
      <c r="J26" s="22">
        <f>SUM(D2,P2)</f>
        <v>0</v>
      </c>
      <c r="K26" s="7" t="s">
        <v>15</v>
      </c>
      <c r="L26" s="40">
        <f>SUM(F2,R2)</f>
        <v>0</v>
      </c>
      <c r="M26" s="22">
        <f>SUM(G2,S2)</f>
        <v>0</v>
      </c>
      <c r="N26" s="7" t="s">
        <v>16</v>
      </c>
      <c r="O26" s="78">
        <f>SUM(I2,U2)</f>
        <v>22.100802767663669</v>
      </c>
      <c r="P26" s="22">
        <f>SUM(J2,V2)</f>
        <v>0</v>
      </c>
      <c r="S26" t="s">
        <v>127</v>
      </c>
    </row>
    <row r="27" spans="1:22" x14ac:dyDescent="0.3">
      <c r="G27" s="7">
        <v>32</v>
      </c>
      <c r="H27" s="7" t="s">
        <v>18</v>
      </c>
      <c r="I27" s="46">
        <f t="shared" ref="I27:J41" si="0">SUM(C3,O3)</f>
        <v>109.53973126547895</v>
      </c>
      <c r="J27" s="45">
        <f t="shared" si="0"/>
        <v>0</v>
      </c>
      <c r="K27" s="7" t="s">
        <v>19</v>
      </c>
      <c r="L27" s="47">
        <f t="shared" ref="L27:M41" si="1">SUM(F3,R3)</f>
        <v>0</v>
      </c>
      <c r="M27" s="48">
        <f t="shared" si="1"/>
        <v>0</v>
      </c>
      <c r="N27" s="7" t="s">
        <v>20</v>
      </c>
      <c r="O27" s="47">
        <f t="shared" ref="O27:P41" si="2">SUM(I3,U3)</f>
        <v>15.899016618633141</v>
      </c>
      <c r="P27" s="48">
        <f t="shared" si="2"/>
        <v>1.0578852324150585</v>
      </c>
    </row>
    <row r="28" spans="1:22" x14ac:dyDescent="0.3">
      <c r="G28" s="7">
        <v>33</v>
      </c>
      <c r="H28" s="7" t="s">
        <v>21</v>
      </c>
      <c r="I28" s="46">
        <f t="shared" si="0"/>
        <v>206.49086173990295</v>
      </c>
      <c r="J28" s="45">
        <f t="shared" si="0"/>
        <v>22.320870608226109</v>
      </c>
      <c r="K28" s="7" t="s">
        <v>22</v>
      </c>
      <c r="L28" s="47">
        <f t="shared" si="1"/>
        <v>6.0989666679101102</v>
      </c>
      <c r="M28" s="48">
        <f t="shared" si="1"/>
        <v>0.41583863644841657</v>
      </c>
      <c r="N28" s="12" t="s">
        <v>23</v>
      </c>
      <c r="O28" s="47">
        <f t="shared" si="2"/>
        <v>85.494825849707894</v>
      </c>
      <c r="P28" s="48">
        <f t="shared" si="2"/>
        <v>1.3360605952963525</v>
      </c>
    </row>
    <row r="29" spans="1:22" x14ac:dyDescent="0.3">
      <c r="G29" s="7">
        <v>34</v>
      </c>
      <c r="H29" s="7" t="s">
        <v>25</v>
      </c>
      <c r="I29" s="46">
        <f t="shared" si="0"/>
        <v>229.29483098527371</v>
      </c>
      <c r="J29" s="45">
        <f t="shared" si="0"/>
        <v>176.81544354189964</v>
      </c>
      <c r="K29" s="7" t="s">
        <v>26</v>
      </c>
      <c r="L29" s="47">
        <f t="shared" si="1"/>
        <v>44.195896981976603</v>
      </c>
      <c r="M29" s="48">
        <f t="shared" si="1"/>
        <v>3.9987566612050305</v>
      </c>
      <c r="N29" s="12" t="s">
        <v>27</v>
      </c>
      <c r="O29" s="47">
        <f t="shared" si="2"/>
        <v>249.29534301929834</v>
      </c>
      <c r="P29" s="48">
        <f t="shared" si="2"/>
        <v>11.495952172148961</v>
      </c>
    </row>
    <row r="30" spans="1:22" x14ac:dyDescent="0.3">
      <c r="G30" s="7">
        <v>35</v>
      </c>
      <c r="H30" s="7" t="s">
        <v>29</v>
      </c>
      <c r="I30" s="47">
        <f t="shared" si="0"/>
        <v>584.90256732155649</v>
      </c>
      <c r="J30" s="48">
        <f t="shared" si="0"/>
        <v>73.550622238039978</v>
      </c>
      <c r="K30" s="12" t="s">
        <v>30</v>
      </c>
      <c r="L30" s="47">
        <f t="shared" si="1"/>
        <v>138.32865765722494</v>
      </c>
      <c r="M30" s="48">
        <f t="shared" si="1"/>
        <v>15.593371015350883</v>
      </c>
      <c r="N30" s="12" t="s">
        <v>31</v>
      </c>
      <c r="O30" s="47">
        <f t="shared" si="2"/>
        <v>300.82868491149134</v>
      </c>
      <c r="P30" s="48">
        <f t="shared" si="2"/>
        <v>19.050291163322768</v>
      </c>
    </row>
    <row r="31" spans="1:22" x14ac:dyDescent="0.3">
      <c r="G31" s="7">
        <v>36</v>
      </c>
      <c r="H31" s="7" t="s">
        <v>33</v>
      </c>
      <c r="I31" s="47">
        <f t="shared" si="0"/>
        <v>917.99775845057457</v>
      </c>
      <c r="J31" s="48">
        <f t="shared" si="0"/>
        <v>77.989610805185634</v>
      </c>
      <c r="K31" s="12" t="s">
        <v>34</v>
      </c>
      <c r="L31" s="47">
        <f t="shared" si="1"/>
        <v>208.20970320733153</v>
      </c>
      <c r="M31" s="48">
        <f t="shared" si="1"/>
        <v>32.350788558234626</v>
      </c>
      <c r="N31" s="12" t="s">
        <v>35</v>
      </c>
      <c r="O31" s="47">
        <f t="shared" si="2"/>
        <v>709.37747276461982</v>
      </c>
      <c r="P31" s="48">
        <f t="shared" si="2"/>
        <v>76.726378428367241</v>
      </c>
    </row>
    <row r="32" spans="1:22" x14ac:dyDescent="0.3">
      <c r="G32" s="7">
        <v>37</v>
      </c>
      <c r="H32" s="7" t="s">
        <v>38</v>
      </c>
      <c r="I32" s="47">
        <f t="shared" si="0"/>
        <v>591.50061250962835</v>
      </c>
      <c r="J32" s="48">
        <f t="shared" si="0"/>
        <v>50.022113840401971</v>
      </c>
      <c r="K32" s="12" t="s">
        <v>39</v>
      </c>
      <c r="L32" s="46">
        <f t="shared" si="1"/>
        <v>477.4980487062947</v>
      </c>
      <c r="M32" s="45">
        <f t="shared" si="1"/>
        <v>50.939771586772892</v>
      </c>
      <c r="N32" s="12" t="s">
        <v>40</v>
      </c>
      <c r="O32" s="46">
        <f t="shared" si="2"/>
        <v>552.13728010775606</v>
      </c>
      <c r="P32" s="45">
        <f t="shared" si="2"/>
        <v>240.6329192470873</v>
      </c>
    </row>
    <row r="33" spans="7:18" x14ac:dyDescent="0.3">
      <c r="G33" s="7">
        <v>38</v>
      </c>
      <c r="H33" s="7" t="s">
        <v>41</v>
      </c>
      <c r="I33" s="46">
        <f t="shared" si="0"/>
        <v>553.9559509523516</v>
      </c>
      <c r="J33" s="45">
        <f t="shared" si="0"/>
        <v>279.93104452722724</v>
      </c>
      <c r="K33" s="12" t="s">
        <v>42</v>
      </c>
      <c r="L33" s="46">
        <f t="shared" si="1"/>
        <v>433.16056280708483</v>
      </c>
      <c r="M33" s="45">
        <f t="shared" si="1"/>
        <v>104.24753080348823</v>
      </c>
      <c r="N33" s="12" t="s">
        <v>43</v>
      </c>
      <c r="O33" s="46">
        <f t="shared" si="2"/>
        <v>303.46735966546464</v>
      </c>
      <c r="P33" s="45">
        <f t="shared" si="2"/>
        <v>124.61246298170791</v>
      </c>
    </row>
    <row r="34" spans="7:18" x14ac:dyDescent="0.3">
      <c r="G34" s="7">
        <v>39</v>
      </c>
      <c r="H34" s="7" t="s">
        <v>45</v>
      </c>
      <c r="I34" s="46">
        <f t="shared" si="0"/>
        <v>281.74507579094438</v>
      </c>
      <c r="J34" s="45">
        <f t="shared" si="0"/>
        <v>110.55181729775829</v>
      </c>
      <c r="K34" s="12" t="s">
        <v>46</v>
      </c>
      <c r="L34" s="46">
        <f t="shared" si="1"/>
        <v>733.32298004162033</v>
      </c>
      <c r="M34" s="45">
        <f t="shared" si="1"/>
        <v>265.56356478217066</v>
      </c>
      <c r="N34" s="12" t="s">
        <v>47</v>
      </c>
      <c r="O34" s="46">
        <f t="shared" si="2"/>
        <v>72.344420074495346</v>
      </c>
      <c r="P34" s="45">
        <f t="shared" si="2"/>
        <v>84.399593341976512</v>
      </c>
    </row>
    <row r="35" spans="7:18" x14ac:dyDescent="0.3">
      <c r="G35" s="7">
        <v>40</v>
      </c>
      <c r="H35" s="7" t="s">
        <v>48</v>
      </c>
      <c r="I35" s="46">
        <f t="shared" si="0"/>
        <v>249.72279861669438</v>
      </c>
      <c r="J35" s="45">
        <f t="shared" si="0"/>
        <v>19.93265388972759</v>
      </c>
      <c r="K35" s="12" t="s">
        <v>49</v>
      </c>
      <c r="L35" s="46">
        <f t="shared" si="1"/>
        <v>208.42268258247665</v>
      </c>
      <c r="M35" s="45">
        <f t="shared" si="1"/>
        <v>76.770664863687315</v>
      </c>
      <c r="N35" s="12" t="s">
        <v>50</v>
      </c>
      <c r="O35" s="46">
        <f t="shared" si="2"/>
        <v>61.56730734309884</v>
      </c>
      <c r="P35" s="45">
        <f t="shared" si="2"/>
        <v>37.819072582304926</v>
      </c>
    </row>
    <row r="36" spans="7:18" x14ac:dyDescent="0.3">
      <c r="G36" s="7">
        <v>41</v>
      </c>
      <c r="H36" s="7" t="s">
        <v>51</v>
      </c>
      <c r="I36" s="49">
        <f t="shared" si="0"/>
        <v>4.4544395216393351</v>
      </c>
      <c r="J36" s="50">
        <f t="shared" si="0"/>
        <v>0.96271265357161839</v>
      </c>
      <c r="K36" s="12" t="s">
        <v>52</v>
      </c>
      <c r="L36" s="49">
        <f t="shared" si="1"/>
        <v>75.503013896017592</v>
      </c>
      <c r="M36" s="50">
        <f t="shared" si="1"/>
        <v>2.8336620773058208</v>
      </c>
      <c r="N36" s="12" t="s">
        <v>53</v>
      </c>
      <c r="O36" s="46">
        <f t="shared" si="2"/>
        <v>0</v>
      </c>
      <c r="P36" s="45">
        <f t="shared" si="2"/>
        <v>0</v>
      </c>
    </row>
    <row r="37" spans="7:18" x14ac:dyDescent="0.3">
      <c r="G37" s="7">
        <v>42</v>
      </c>
      <c r="H37" s="7" t="s">
        <v>54</v>
      </c>
      <c r="I37" s="46">
        <f t="shared" si="0"/>
        <v>0</v>
      </c>
      <c r="J37" s="45">
        <f t="shared" si="0"/>
        <v>0</v>
      </c>
      <c r="K37" s="12" t="s">
        <v>55</v>
      </c>
      <c r="L37" s="46">
        <f t="shared" si="1"/>
        <v>1.8184717004110391</v>
      </c>
      <c r="M37" s="45">
        <f t="shared" si="1"/>
        <v>6.173640752053644</v>
      </c>
      <c r="N37" s="12" t="s">
        <v>56</v>
      </c>
      <c r="O37" s="46">
        <f t="shared" si="2"/>
        <v>0</v>
      </c>
      <c r="P37" s="45">
        <f t="shared" si="2"/>
        <v>0</v>
      </c>
    </row>
    <row r="38" spans="7:18" x14ac:dyDescent="0.3">
      <c r="G38" s="7">
        <v>43</v>
      </c>
      <c r="H38" s="7" t="s">
        <v>58</v>
      </c>
      <c r="I38" s="46">
        <f t="shared" si="0"/>
        <v>0</v>
      </c>
      <c r="J38" s="45">
        <f t="shared" si="0"/>
        <v>2.0712247474747469</v>
      </c>
      <c r="K38" s="12" t="s">
        <v>59</v>
      </c>
      <c r="L38" s="46">
        <f t="shared" si="1"/>
        <v>0</v>
      </c>
      <c r="M38" s="45">
        <f t="shared" si="1"/>
        <v>0</v>
      </c>
      <c r="N38" s="12" t="s">
        <v>60</v>
      </c>
      <c r="O38" s="46">
        <f t="shared" si="2"/>
        <v>0</v>
      </c>
      <c r="P38" s="45">
        <f t="shared" si="2"/>
        <v>0</v>
      </c>
    </row>
    <row r="39" spans="7:18" x14ac:dyDescent="0.3">
      <c r="G39" s="7">
        <v>44</v>
      </c>
      <c r="H39" s="7" t="s">
        <v>61</v>
      </c>
      <c r="I39" s="7">
        <f t="shared" si="0"/>
        <v>0</v>
      </c>
      <c r="J39" s="8">
        <f t="shared" si="0"/>
        <v>0</v>
      </c>
      <c r="K39" s="7" t="s">
        <v>62</v>
      </c>
      <c r="L39" s="46">
        <f t="shared" si="1"/>
        <v>8.8735522035958105</v>
      </c>
      <c r="M39" s="8">
        <f t="shared" si="1"/>
        <v>0</v>
      </c>
      <c r="N39" s="12" t="s">
        <v>63</v>
      </c>
      <c r="O39" s="7">
        <f t="shared" si="2"/>
        <v>0</v>
      </c>
      <c r="P39" s="8">
        <f t="shared" si="2"/>
        <v>0</v>
      </c>
    </row>
    <row r="40" spans="7:18" x14ac:dyDescent="0.3">
      <c r="G40" s="7">
        <v>45</v>
      </c>
      <c r="H40" s="7" t="s">
        <v>128</v>
      </c>
      <c r="I40" s="7">
        <f t="shared" si="0"/>
        <v>0</v>
      </c>
      <c r="J40" s="8">
        <f t="shared" si="0"/>
        <v>0</v>
      </c>
      <c r="K40" s="5" t="s">
        <v>65</v>
      </c>
      <c r="L40" s="7">
        <f t="shared" si="1"/>
        <v>3</v>
      </c>
      <c r="M40" s="8">
        <f t="shared" si="1"/>
        <v>0</v>
      </c>
      <c r="N40" s="12" t="s">
        <v>66</v>
      </c>
      <c r="O40" s="7">
        <f t="shared" si="2"/>
        <v>0</v>
      </c>
      <c r="P40" s="8">
        <f t="shared" si="2"/>
        <v>0</v>
      </c>
    </row>
    <row r="41" spans="7:18" ht="15" thickBot="1" x14ac:dyDescent="0.35">
      <c r="G41" s="10">
        <v>46</v>
      </c>
      <c r="H41" s="10" t="s">
        <v>67</v>
      </c>
      <c r="I41" s="10">
        <f t="shared" si="0"/>
        <v>0</v>
      </c>
      <c r="J41" s="11">
        <f t="shared" si="0"/>
        <v>0</v>
      </c>
      <c r="K41" s="10" t="s">
        <v>68</v>
      </c>
      <c r="L41" s="10">
        <f t="shared" si="1"/>
        <v>0</v>
      </c>
      <c r="M41" s="11">
        <f t="shared" si="1"/>
        <v>0</v>
      </c>
      <c r="N41" s="10" t="s">
        <v>69</v>
      </c>
      <c r="O41" s="10">
        <f t="shared" si="2"/>
        <v>0</v>
      </c>
      <c r="P41" s="11">
        <f t="shared" si="2"/>
        <v>0</v>
      </c>
    </row>
    <row r="42" spans="7:18" ht="15" thickBot="1" x14ac:dyDescent="0.35">
      <c r="G42" s="1" t="s">
        <v>71</v>
      </c>
      <c r="H42" s="1"/>
      <c r="I42" s="134">
        <f>SUM(I26:I41)</f>
        <v>3765.6046271540449</v>
      </c>
      <c r="J42" s="136">
        <f>SUM(J26:J41)</f>
        <v>814.14811414951271</v>
      </c>
      <c r="K42" s="135"/>
      <c r="L42" s="134">
        <f>SUM(L26:L41)</f>
        <v>2338.4325364519441</v>
      </c>
      <c r="M42" s="134">
        <f>SUM(M26:M41)</f>
        <v>558.88758973671747</v>
      </c>
      <c r="N42" s="135"/>
      <c r="O42" s="135">
        <f>SUM(O26:O41)</f>
        <v>2372.5125131222294</v>
      </c>
      <c r="P42" s="135">
        <f>SUM(P26:P41)</f>
        <v>597.13061574462699</v>
      </c>
    </row>
    <row r="43" spans="7:18" x14ac:dyDescent="0.3">
      <c r="I43" s="56">
        <v>0.70120293786363397</v>
      </c>
      <c r="J43" s="57">
        <v>0.29879706213636603</v>
      </c>
      <c r="K43" s="137"/>
      <c r="L43" s="56">
        <v>0.64555997233703011</v>
      </c>
      <c r="M43" s="57">
        <v>0.35444002766296989</v>
      </c>
      <c r="N43" s="137"/>
      <c r="O43" s="56">
        <v>0.62555989650011201</v>
      </c>
      <c r="P43" s="57">
        <v>0.37444010349988799</v>
      </c>
    </row>
    <row r="45" spans="7:18" x14ac:dyDescent="0.3">
      <c r="I45">
        <v>2021</v>
      </c>
      <c r="L45">
        <v>2022</v>
      </c>
      <c r="O45">
        <v>2023</v>
      </c>
    </row>
    <row r="46" spans="7:18" x14ac:dyDescent="0.3">
      <c r="H46" t="s">
        <v>97</v>
      </c>
      <c r="I46" s="51">
        <v>14255.692389643564</v>
      </c>
      <c r="J46" s="51"/>
      <c r="K46" s="51"/>
      <c r="L46" s="51">
        <v>10971.997802460575</v>
      </c>
      <c r="M46" s="51"/>
      <c r="N46" s="51"/>
      <c r="O46" s="51">
        <v>11621.641406416058</v>
      </c>
    </row>
    <row r="47" spans="7:18" x14ac:dyDescent="0.3">
      <c r="H47" t="s">
        <v>98</v>
      </c>
      <c r="I47" s="51">
        <v>2217.7828844867927</v>
      </c>
      <c r="J47" s="51"/>
      <c r="K47" s="51"/>
      <c r="L47" s="51">
        <v>2048.8012307696363</v>
      </c>
      <c r="M47" s="51"/>
      <c r="N47" s="51"/>
      <c r="O47" s="51">
        <v>2235.5618174688834</v>
      </c>
    </row>
    <row r="48" spans="7:18" x14ac:dyDescent="0.3">
      <c r="I48" s="51"/>
      <c r="J48" s="138"/>
      <c r="L48" s="51"/>
      <c r="M48" s="138"/>
      <c r="N48" s="51"/>
      <c r="O48" s="51"/>
      <c r="Q48" t="s">
        <v>99</v>
      </c>
      <c r="R48" t="s">
        <v>100</v>
      </c>
    </row>
    <row r="49" spans="8:18" x14ac:dyDescent="0.3">
      <c r="H49" t="s">
        <v>101</v>
      </c>
      <c r="I49">
        <f>I42/I46</f>
        <v>0.2641474383867648</v>
      </c>
      <c r="L49">
        <f>L42/L46</f>
        <v>0.21312732453587699</v>
      </c>
      <c r="O49">
        <f>O42/O46</f>
        <v>0.20414607800688259</v>
      </c>
      <c r="Q49">
        <f>AVERAGE(I49,L49,O49)</f>
        <v>0.22714028030984146</v>
      </c>
      <c r="R49">
        <f>AVERAGE(L49,O49)</f>
        <v>0.20863670127137979</v>
      </c>
    </row>
    <row r="50" spans="8:18" x14ac:dyDescent="0.3">
      <c r="H50" t="s">
        <v>102</v>
      </c>
      <c r="I50">
        <f>J42/I47</f>
        <v>0.36710000778002716</v>
      </c>
      <c r="L50">
        <f>M42/L47</f>
        <v>0.27278760933132112</v>
      </c>
      <c r="O50">
        <f>P42/O47</f>
        <v>0.26710539206681472</v>
      </c>
      <c r="Q50">
        <f>AVERAGE(I50,L50,O50)</f>
        <v>0.3023310030593877</v>
      </c>
      <c r="R50">
        <f>AVERAGE(L50,O50)</f>
        <v>0.26994650069906789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E0A8-9F0A-4516-BC49-E660379C13B7}">
  <dimension ref="A1:H107"/>
  <sheetViews>
    <sheetView workbookViewId="0">
      <selection activeCell="G11" sqref="G11"/>
    </sheetView>
  </sheetViews>
  <sheetFormatPr defaultRowHeight="14.4" x14ac:dyDescent="0.3"/>
  <cols>
    <col min="2" max="2" width="16.109375" style="3" customWidth="1"/>
    <col min="3" max="3" width="14.5546875" style="8" customWidth="1"/>
    <col min="4" max="4" width="19.33203125" style="38" customWidth="1"/>
    <col min="5" max="5" width="21" style="38" customWidth="1"/>
    <col min="6" max="6" width="23.88671875" customWidth="1"/>
  </cols>
  <sheetData>
    <row r="1" spans="1:8" ht="15" thickBot="1" x14ac:dyDescent="0.35">
      <c r="A1" t="s">
        <v>103</v>
      </c>
      <c r="B1" s="13" t="s">
        <v>104</v>
      </c>
      <c r="C1" s="14" t="s">
        <v>105</v>
      </c>
      <c r="D1" s="32" t="s">
        <v>106</v>
      </c>
      <c r="E1" s="32" t="s">
        <v>107</v>
      </c>
      <c r="F1" t="s">
        <v>108</v>
      </c>
      <c r="G1" t="s">
        <v>109</v>
      </c>
      <c r="H1" t="s">
        <v>110</v>
      </c>
    </row>
    <row r="2" spans="1:8" x14ac:dyDescent="0.3">
      <c r="A2">
        <f>WEEKNUM(B2)</f>
        <v>32</v>
      </c>
      <c r="B2" s="15">
        <v>44410</v>
      </c>
      <c r="C2" s="16" t="s">
        <v>111</v>
      </c>
      <c r="D2" s="37">
        <v>7.0552706650632873</v>
      </c>
      <c r="E2" s="37">
        <v>0</v>
      </c>
      <c r="F2">
        <v>0</v>
      </c>
      <c r="G2">
        <v>0</v>
      </c>
      <c r="H2">
        <f>SUM(F2:G2)</f>
        <v>0</v>
      </c>
    </row>
    <row r="3" spans="1:8" x14ac:dyDescent="0.3">
      <c r="A3">
        <f t="shared" ref="A3:A66" si="0">WEEKNUM(B3)</f>
        <v>32</v>
      </c>
      <c r="B3" s="17">
        <v>44411</v>
      </c>
      <c r="C3" s="18" t="s">
        <v>112</v>
      </c>
      <c r="D3" s="37">
        <v>7.0552706650632873</v>
      </c>
      <c r="E3" s="37">
        <v>0</v>
      </c>
      <c r="F3">
        <v>0</v>
      </c>
      <c r="G3">
        <v>0</v>
      </c>
      <c r="H3">
        <f t="shared" ref="H3:H66" si="1">SUM(F3:G3)</f>
        <v>0</v>
      </c>
    </row>
    <row r="4" spans="1:8" x14ac:dyDescent="0.3">
      <c r="A4">
        <f t="shared" si="0"/>
        <v>32</v>
      </c>
      <c r="B4" s="17">
        <v>44412</v>
      </c>
      <c r="C4" s="18" t="s">
        <v>113</v>
      </c>
      <c r="D4" s="37">
        <v>7.0552706650632873</v>
      </c>
      <c r="E4" s="37">
        <v>0</v>
      </c>
      <c r="F4">
        <v>0</v>
      </c>
      <c r="G4">
        <v>0</v>
      </c>
      <c r="H4">
        <f t="shared" si="1"/>
        <v>0</v>
      </c>
    </row>
    <row r="5" spans="1:8" ht="15" thickBot="1" x14ac:dyDescent="0.35">
      <c r="A5">
        <f t="shared" si="0"/>
        <v>32</v>
      </c>
      <c r="B5" s="19">
        <v>44413</v>
      </c>
      <c r="C5" s="11" t="s">
        <v>114</v>
      </c>
      <c r="D5" s="38">
        <v>7.0552706650632873</v>
      </c>
      <c r="E5" s="38">
        <v>0</v>
      </c>
      <c r="F5">
        <v>0</v>
      </c>
      <c r="G5">
        <v>0</v>
      </c>
      <c r="H5">
        <f t="shared" si="1"/>
        <v>0</v>
      </c>
    </row>
    <row r="6" spans="1:8" x14ac:dyDescent="0.3">
      <c r="A6">
        <f t="shared" si="0"/>
        <v>32</v>
      </c>
      <c r="B6" s="20">
        <v>44414</v>
      </c>
      <c r="C6" s="8" t="s">
        <v>115</v>
      </c>
      <c r="D6" s="38">
        <v>5.0264875103192983</v>
      </c>
      <c r="E6" s="38">
        <v>0</v>
      </c>
      <c r="F6">
        <v>5.0264875103192983</v>
      </c>
      <c r="G6">
        <v>0</v>
      </c>
      <c r="H6">
        <f t="shared" si="1"/>
        <v>5.0264875103192983</v>
      </c>
    </row>
    <row r="7" spans="1:8" x14ac:dyDescent="0.3">
      <c r="A7">
        <f t="shared" si="0"/>
        <v>32</v>
      </c>
      <c r="B7" s="17">
        <v>44415</v>
      </c>
      <c r="C7" s="18" t="s">
        <v>116</v>
      </c>
      <c r="D7" s="37">
        <v>2.5132437551596492</v>
      </c>
      <c r="E7" s="37">
        <v>0</v>
      </c>
      <c r="F7">
        <v>2.5132437551596492</v>
      </c>
      <c r="G7">
        <v>0</v>
      </c>
      <c r="H7">
        <f t="shared" si="1"/>
        <v>2.5132437551596492</v>
      </c>
    </row>
    <row r="8" spans="1:8" ht="15" thickBot="1" x14ac:dyDescent="0.35">
      <c r="A8">
        <f t="shared" si="0"/>
        <v>33</v>
      </c>
      <c r="B8" s="19">
        <v>44416</v>
      </c>
      <c r="C8" s="11" t="s">
        <v>117</v>
      </c>
      <c r="D8" s="38">
        <v>0</v>
      </c>
      <c r="E8" s="38">
        <v>0</v>
      </c>
      <c r="F8">
        <v>0</v>
      </c>
      <c r="G8">
        <v>0</v>
      </c>
      <c r="H8">
        <f t="shared" si="1"/>
        <v>0</v>
      </c>
    </row>
    <row r="9" spans="1:8" x14ac:dyDescent="0.3">
      <c r="A9">
        <f t="shared" si="0"/>
        <v>33</v>
      </c>
      <c r="B9" s="15">
        <v>44417</v>
      </c>
      <c r="C9" s="16" t="s">
        <v>111</v>
      </c>
      <c r="D9" s="37">
        <v>6.2847316115849825</v>
      </c>
      <c r="E9" s="37">
        <v>0</v>
      </c>
      <c r="F9">
        <v>1.414432061241127</v>
      </c>
      <c r="G9">
        <v>1.414432061241127</v>
      </c>
      <c r="H9">
        <f t="shared" si="1"/>
        <v>2.8288641224822539</v>
      </c>
    </row>
    <row r="10" spans="1:8" x14ac:dyDescent="0.3">
      <c r="A10">
        <f t="shared" si="0"/>
        <v>33</v>
      </c>
      <c r="B10" s="17">
        <v>44418</v>
      </c>
      <c r="C10" s="18" t="s">
        <v>112</v>
      </c>
      <c r="D10" s="37">
        <v>6.2847316115849825</v>
      </c>
      <c r="E10" s="37">
        <v>0</v>
      </c>
      <c r="F10">
        <v>1.414432061241127</v>
      </c>
      <c r="G10">
        <v>1.414432061241127</v>
      </c>
      <c r="H10">
        <f t="shared" si="1"/>
        <v>2.8288641224822539</v>
      </c>
    </row>
    <row r="11" spans="1:8" x14ac:dyDescent="0.3">
      <c r="A11">
        <f t="shared" si="0"/>
        <v>33</v>
      </c>
      <c r="B11" s="20">
        <v>44419</v>
      </c>
      <c r="C11" s="8" t="s">
        <v>113</v>
      </c>
      <c r="D11" s="38">
        <v>2.8288641224822539</v>
      </c>
      <c r="E11" s="38">
        <v>0</v>
      </c>
      <c r="F11">
        <v>2.8288641224822539</v>
      </c>
      <c r="G11">
        <v>2.8288641224822539</v>
      </c>
      <c r="H11">
        <f t="shared" si="1"/>
        <v>5.6577282449645079</v>
      </c>
    </row>
    <row r="12" spans="1:8" ht="15" thickBot="1" x14ac:dyDescent="0.35">
      <c r="A12">
        <f t="shared" si="0"/>
        <v>33</v>
      </c>
      <c r="B12" s="20">
        <v>44420</v>
      </c>
      <c r="C12" s="8" t="s">
        <v>114</v>
      </c>
      <c r="D12" s="38">
        <v>9.740599100687712</v>
      </c>
      <c r="E12" s="38">
        <v>0</v>
      </c>
      <c r="F12">
        <v>0</v>
      </c>
      <c r="G12">
        <v>0</v>
      </c>
      <c r="H12">
        <f t="shared" si="1"/>
        <v>0</v>
      </c>
    </row>
    <row r="13" spans="1:8" x14ac:dyDescent="0.3">
      <c r="A13">
        <f t="shared" si="0"/>
        <v>33</v>
      </c>
      <c r="B13" s="21">
        <v>44421</v>
      </c>
      <c r="C13" s="22" t="s">
        <v>115</v>
      </c>
      <c r="D13" s="38">
        <v>28.573096574562026</v>
      </c>
      <c r="E13" s="38">
        <v>0</v>
      </c>
      <c r="F13">
        <v>0</v>
      </c>
      <c r="G13">
        <v>8.1637418784462934</v>
      </c>
      <c r="H13">
        <f t="shared" si="1"/>
        <v>8.1637418784462934</v>
      </c>
    </row>
    <row r="14" spans="1:8" x14ac:dyDescent="0.3">
      <c r="A14">
        <f t="shared" si="0"/>
        <v>33</v>
      </c>
      <c r="B14" s="20">
        <v>44422</v>
      </c>
      <c r="C14" s="8" t="s">
        <v>116</v>
      </c>
      <c r="D14" s="38">
        <v>48.163269413953387</v>
      </c>
      <c r="E14" s="38">
        <v>0</v>
      </c>
      <c r="F14">
        <v>2.8331334949384348</v>
      </c>
      <c r="G14">
        <v>8.4994004848153057</v>
      </c>
      <c r="H14">
        <f t="shared" si="1"/>
        <v>11.332533979753741</v>
      </c>
    </row>
    <row r="15" spans="1:8" ht="15" thickBot="1" x14ac:dyDescent="0.35">
      <c r="A15">
        <f t="shared" si="0"/>
        <v>34</v>
      </c>
      <c r="B15" s="23">
        <v>44423</v>
      </c>
      <c r="C15" s="24" t="s">
        <v>117</v>
      </c>
      <c r="D15" s="37">
        <v>38.368182994257708</v>
      </c>
      <c r="E15" s="37">
        <v>0</v>
      </c>
      <c r="F15">
        <v>1.4165667474692174</v>
      </c>
      <c r="G15">
        <v>8.3315711816307996</v>
      </c>
      <c r="H15">
        <f t="shared" si="1"/>
        <v>9.7481379291000163</v>
      </c>
    </row>
    <row r="16" spans="1:8" x14ac:dyDescent="0.3">
      <c r="A16">
        <f t="shared" si="0"/>
        <v>34</v>
      </c>
      <c r="B16" s="20">
        <v>44424</v>
      </c>
      <c r="C16" s="8" t="s">
        <v>111</v>
      </c>
      <c r="D16" s="38">
        <v>46.197690053970689</v>
      </c>
      <c r="E16" s="38">
        <v>0</v>
      </c>
      <c r="F16">
        <v>0</v>
      </c>
      <c r="G16">
        <v>8.6620668851195042</v>
      </c>
      <c r="H16">
        <f t="shared" si="1"/>
        <v>8.6620668851195042</v>
      </c>
    </row>
    <row r="17" spans="1:8" x14ac:dyDescent="0.3">
      <c r="A17">
        <f t="shared" si="0"/>
        <v>34</v>
      </c>
      <c r="B17" s="20">
        <v>44425</v>
      </c>
      <c r="C17" s="8" t="s">
        <v>112</v>
      </c>
      <c r="D17" s="38">
        <v>8.4669413257135151</v>
      </c>
      <c r="E17" s="38">
        <v>0</v>
      </c>
      <c r="F17">
        <v>0</v>
      </c>
      <c r="G17">
        <v>12.700411988570272</v>
      </c>
      <c r="H17">
        <f t="shared" si="1"/>
        <v>12.700411988570272</v>
      </c>
    </row>
    <row r="18" spans="1:8" x14ac:dyDescent="0.3">
      <c r="A18">
        <f t="shared" si="0"/>
        <v>34</v>
      </c>
      <c r="B18" s="17">
        <v>44426</v>
      </c>
      <c r="C18" s="18" t="s">
        <v>113</v>
      </c>
      <c r="D18" s="37">
        <v>27.332315689842101</v>
      </c>
      <c r="E18" s="37">
        <v>0</v>
      </c>
      <c r="F18">
        <v>0</v>
      </c>
      <c r="G18">
        <v>10.681239436844887</v>
      </c>
      <c r="H18">
        <f t="shared" si="1"/>
        <v>10.681239436844887</v>
      </c>
    </row>
    <row r="19" spans="1:8" ht="15" thickBot="1" x14ac:dyDescent="0.35">
      <c r="A19">
        <f t="shared" si="0"/>
        <v>34</v>
      </c>
      <c r="B19" s="17">
        <v>44427</v>
      </c>
      <c r="C19" s="18" t="s">
        <v>114</v>
      </c>
      <c r="D19" s="37">
        <v>27.332315689842101</v>
      </c>
      <c r="E19" s="37">
        <v>0</v>
      </c>
      <c r="F19">
        <v>0</v>
      </c>
      <c r="G19">
        <v>10.681239436844887</v>
      </c>
      <c r="H19">
        <f t="shared" si="1"/>
        <v>10.681239436844887</v>
      </c>
    </row>
    <row r="20" spans="1:8" x14ac:dyDescent="0.3">
      <c r="A20">
        <f t="shared" si="0"/>
        <v>34</v>
      </c>
      <c r="B20" s="21">
        <v>44428</v>
      </c>
      <c r="C20" s="22" t="s">
        <v>115</v>
      </c>
      <c r="D20" s="38">
        <v>28.90339773505654</v>
      </c>
      <c r="E20" s="38">
        <v>0</v>
      </c>
      <c r="F20">
        <v>7.3129887236522455</v>
      </c>
      <c r="G20">
        <v>65.81689851287021</v>
      </c>
      <c r="H20">
        <f t="shared" si="1"/>
        <v>73.12988723652245</v>
      </c>
    </row>
    <row r="21" spans="1:8" x14ac:dyDescent="0.3">
      <c r="A21">
        <f t="shared" si="0"/>
        <v>34</v>
      </c>
      <c r="B21" s="20">
        <v>44429</v>
      </c>
      <c r="C21" s="8" t="s">
        <v>116</v>
      </c>
      <c r="D21" s="38">
        <v>24.45659439269032</v>
      </c>
      <c r="E21" s="38">
        <v>0</v>
      </c>
      <c r="F21">
        <v>19.565275514152251</v>
      </c>
      <c r="G21">
        <v>59.942016100019075</v>
      </c>
      <c r="H21">
        <f t="shared" si="1"/>
        <v>79.507291614171322</v>
      </c>
    </row>
    <row r="22" spans="1:8" ht="15" thickBot="1" x14ac:dyDescent="0.35">
      <c r="A22">
        <f t="shared" si="0"/>
        <v>35</v>
      </c>
      <c r="B22" s="25">
        <v>44430</v>
      </c>
      <c r="C22" s="26" t="s">
        <v>117</v>
      </c>
      <c r="D22" s="39"/>
      <c r="E22" s="39"/>
      <c r="H22">
        <f t="shared" si="1"/>
        <v>0</v>
      </c>
    </row>
    <row r="23" spans="1:8" x14ac:dyDescent="0.3">
      <c r="A23">
        <f t="shared" si="0"/>
        <v>35</v>
      </c>
      <c r="B23" s="27">
        <v>44431</v>
      </c>
      <c r="C23" s="28" t="s">
        <v>111</v>
      </c>
      <c r="D23" s="39"/>
      <c r="E23" s="39"/>
      <c r="H23">
        <f t="shared" si="1"/>
        <v>0</v>
      </c>
    </row>
    <row r="24" spans="1:8" x14ac:dyDescent="0.3">
      <c r="A24">
        <f t="shared" si="0"/>
        <v>35</v>
      </c>
      <c r="B24" s="17">
        <v>44432</v>
      </c>
      <c r="C24" s="18" t="s">
        <v>112</v>
      </c>
      <c r="D24" s="37">
        <v>118.8196121066027</v>
      </c>
      <c r="E24" s="37">
        <v>0</v>
      </c>
      <c r="F24">
        <v>22.331382741072527</v>
      </c>
      <c r="G24">
        <v>50.880869216561798</v>
      </c>
      <c r="H24">
        <f t="shared" si="1"/>
        <v>73.212251957634322</v>
      </c>
    </row>
    <row r="25" spans="1:8" x14ac:dyDescent="0.3">
      <c r="A25">
        <f t="shared" si="0"/>
        <v>35</v>
      </c>
      <c r="B25" s="20">
        <v>44433</v>
      </c>
      <c r="C25" s="8" t="s">
        <v>113</v>
      </c>
      <c r="D25" s="38">
        <v>60.854136976799872</v>
      </c>
      <c r="E25" s="38">
        <v>0</v>
      </c>
      <c r="F25">
        <v>24.458755512270137</v>
      </c>
      <c r="G25">
        <v>25.996701046092667</v>
      </c>
      <c r="H25">
        <f t="shared" si="1"/>
        <v>50.455456558362805</v>
      </c>
    </row>
    <row r="26" spans="1:8" ht="15" thickBot="1" x14ac:dyDescent="0.35">
      <c r="A26">
        <f t="shared" si="0"/>
        <v>35</v>
      </c>
      <c r="B26" s="20">
        <v>44434</v>
      </c>
      <c r="C26" s="8" t="s">
        <v>114</v>
      </c>
      <c r="D26" s="38">
        <v>176.78508723640553</v>
      </c>
      <c r="E26" s="38">
        <v>0</v>
      </c>
      <c r="F26">
        <v>20.204009969874917</v>
      </c>
      <c r="G26">
        <v>75.765037387030929</v>
      </c>
      <c r="H26">
        <f t="shared" si="1"/>
        <v>95.969047356905847</v>
      </c>
    </row>
    <row r="27" spans="1:8" x14ac:dyDescent="0.3">
      <c r="A27">
        <f t="shared" si="0"/>
        <v>35</v>
      </c>
      <c r="B27" s="21">
        <v>44435</v>
      </c>
      <c r="C27" s="22" t="s">
        <v>115</v>
      </c>
      <c r="D27" s="38">
        <v>150.85819381177788</v>
      </c>
      <c r="E27" s="38">
        <v>0</v>
      </c>
      <c r="F27">
        <v>61.535880463323494</v>
      </c>
      <c r="G27">
        <v>213.87385066455224</v>
      </c>
      <c r="H27">
        <f t="shared" si="1"/>
        <v>275.40973112787572</v>
      </c>
    </row>
    <row r="28" spans="1:8" x14ac:dyDescent="0.3">
      <c r="A28">
        <f t="shared" si="0"/>
        <v>35</v>
      </c>
      <c r="B28" s="20">
        <v>44436</v>
      </c>
      <c r="C28" s="8" t="s">
        <v>116</v>
      </c>
      <c r="D28" s="38">
        <v>206.71040637920305</v>
      </c>
      <c r="E28" s="38">
        <v>0</v>
      </c>
      <c r="F28">
        <v>45.120635188244457</v>
      </c>
      <c r="G28">
        <v>118.28606737057325</v>
      </c>
      <c r="H28">
        <f t="shared" si="1"/>
        <v>163.4067025588177</v>
      </c>
    </row>
    <row r="29" spans="1:8" ht="15" thickBot="1" x14ac:dyDescent="0.35">
      <c r="A29">
        <f t="shared" si="0"/>
        <v>36</v>
      </c>
      <c r="B29" s="25">
        <v>44437</v>
      </c>
      <c r="C29" s="26" t="s">
        <v>117</v>
      </c>
      <c r="D29" s="39"/>
      <c r="E29" s="39"/>
      <c r="H29">
        <f t="shared" si="1"/>
        <v>0</v>
      </c>
    </row>
    <row r="30" spans="1:8" x14ac:dyDescent="0.3">
      <c r="A30">
        <f t="shared" si="0"/>
        <v>36</v>
      </c>
      <c r="B30" s="27">
        <v>44438</v>
      </c>
      <c r="C30" s="28" t="s">
        <v>111</v>
      </c>
      <c r="D30" s="39"/>
      <c r="E30" s="39"/>
      <c r="H30">
        <f t="shared" si="1"/>
        <v>0</v>
      </c>
    </row>
    <row r="31" spans="1:8" x14ac:dyDescent="0.3">
      <c r="A31">
        <f t="shared" si="0"/>
        <v>36</v>
      </c>
      <c r="B31" s="20">
        <v>44439</v>
      </c>
      <c r="C31" s="8" t="s">
        <v>112</v>
      </c>
      <c r="D31" s="38">
        <v>77.699485729603069</v>
      </c>
      <c r="E31" s="38">
        <v>0</v>
      </c>
      <c r="F31">
        <v>28.093318526603674</v>
      </c>
      <c r="G31">
        <v>123.46196560739037</v>
      </c>
      <c r="H31">
        <f t="shared" si="1"/>
        <v>151.55528413399404</v>
      </c>
    </row>
    <row r="32" spans="1:8" x14ac:dyDescent="0.3">
      <c r="A32">
        <f t="shared" si="0"/>
        <v>36</v>
      </c>
      <c r="B32" s="20">
        <v>44440</v>
      </c>
      <c r="C32" s="8" t="s">
        <v>113</v>
      </c>
      <c r="D32" s="38">
        <v>51.38409103361581</v>
      </c>
      <c r="E32" s="38">
        <v>0</v>
      </c>
      <c r="F32">
        <v>19.349582564421379</v>
      </c>
      <c r="G32">
        <v>50.325205218497409</v>
      </c>
      <c r="H32">
        <f t="shared" si="1"/>
        <v>69.674787782918784</v>
      </c>
    </row>
    <row r="33" spans="1:8" ht="15" thickBot="1" x14ac:dyDescent="0.35">
      <c r="A33">
        <f t="shared" si="0"/>
        <v>36</v>
      </c>
      <c r="B33" s="17">
        <v>44441</v>
      </c>
      <c r="C33" s="18" t="s">
        <v>114</v>
      </c>
      <c r="D33" s="37">
        <v>64.541788381609436</v>
      </c>
      <c r="E33" s="37">
        <v>0</v>
      </c>
      <c r="F33">
        <v>23.721450545512525</v>
      </c>
      <c r="G33">
        <v>86.893585412943892</v>
      </c>
      <c r="H33">
        <f t="shared" si="1"/>
        <v>110.61503595845642</v>
      </c>
    </row>
    <row r="34" spans="1:8" x14ac:dyDescent="0.3">
      <c r="A34">
        <f t="shared" si="0"/>
        <v>36</v>
      </c>
      <c r="B34" s="21">
        <v>44442</v>
      </c>
      <c r="C34" s="22" t="s">
        <v>115</v>
      </c>
      <c r="D34" s="38">
        <v>63.956468823198421</v>
      </c>
      <c r="E34" s="38">
        <v>0</v>
      </c>
      <c r="F34">
        <v>30.388943809518892</v>
      </c>
      <c r="G34">
        <v>81.631087816074725</v>
      </c>
      <c r="H34">
        <f t="shared" si="1"/>
        <v>112.02003162559362</v>
      </c>
    </row>
    <row r="35" spans="1:8" x14ac:dyDescent="0.3">
      <c r="A35">
        <f t="shared" si="0"/>
        <v>36</v>
      </c>
      <c r="B35" s="20">
        <v>44443</v>
      </c>
      <c r="C35" s="8" t="s">
        <v>116</v>
      </c>
      <c r="D35" s="38">
        <v>132.91775125774092</v>
      </c>
      <c r="E35" s="38">
        <v>0</v>
      </c>
      <c r="F35">
        <v>18.513292489268952</v>
      </c>
      <c r="G35">
        <v>142.6089372655284</v>
      </c>
      <c r="H35">
        <f t="shared" si="1"/>
        <v>161.12222975479736</v>
      </c>
    </row>
    <row r="36" spans="1:8" ht="15" thickBot="1" x14ac:dyDescent="0.35">
      <c r="A36">
        <f t="shared" si="0"/>
        <v>37</v>
      </c>
      <c r="B36" s="25">
        <v>44444</v>
      </c>
      <c r="C36" s="26" t="s">
        <v>117</v>
      </c>
      <c r="D36" s="39"/>
      <c r="E36" s="39"/>
      <c r="H36">
        <f t="shared" si="1"/>
        <v>0</v>
      </c>
    </row>
    <row r="37" spans="1:8" x14ac:dyDescent="0.3">
      <c r="A37">
        <f t="shared" si="0"/>
        <v>37</v>
      </c>
      <c r="B37" s="27">
        <v>44445</v>
      </c>
      <c r="C37" s="28" t="s">
        <v>111</v>
      </c>
      <c r="D37" s="39"/>
      <c r="E37" s="39"/>
      <c r="H37">
        <f t="shared" si="1"/>
        <v>0</v>
      </c>
    </row>
    <row r="38" spans="1:8" x14ac:dyDescent="0.3">
      <c r="A38">
        <f t="shared" si="0"/>
        <v>37</v>
      </c>
      <c r="B38" s="20">
        <v>44446</v>
      </c>
      <c r="C38" s="8" t="s">
        <v>112</v>
      </c>
      <c r="D38" s="38">
        <v>40.865733703899771</v>
      </c>
      <c r="E38" s="38">
        <v>0</v>
      </c>
      <c r="F38">
        <v>10.216433425974943</v>
      </c>
      <c r="G38">
        <v>40.865733703899771</v>
      </c>
      <c r="H38">
        <f t="shared" si="1"/>
        <v>51.082167129874712</v>
      </c>
    </row>
    <row r="39" spans="1:8" x14ac:dyDescent="0.3">
      <c r="A39">
        <f t="shared" si="0"/>
        <v>37</v>
      </c>
      <c r="B39" s="20">
        <v>44447</v>
      </c>
      <c r="C39" s="8" t="s">
        <v>113</v>
      </c>
      <c r="D39" s="38">
        <v>58.261205921991696</v>
      </c>
      <c r="E39" s="38">
        <v>0</v>
      </c>
      <c r="F39">
        <v>17.135648800585795</v>
      </c>
      <c r="G39">
        <v>34.27129760117159</v>
      </c>
      <c r="H39">
        <f t="shared" si="1"/>
        <v>51.406946401757381</v>
      </c>
    </row>
    <row r="40" spans="1:8" ht="15" thickBot="1" x14ac:dyDescent="0.35">
      <c r="A40">
        <f t="shared" si="0"/>
        <v>37</v>
      </c>
      <c r="B40" s="17">
        <v>44448</v>
      </c>
      <c r="C40" s="18" t="s">
        <v>114</v>
      </c>
      <c r="D40" s="37">
        <v>49.563469812945733</v>
      </c>
      <c r="E40" s="37">
        <v>0</v>
      </c>
      <c r="F40">
        <v>13.67604111328037</v>
      </c>
      <c r="G40">
        <v>37.56851565253568</v>
      </c>
      <c r="H40">
        <f t="shared" si="1"/>
        <v>51.24455676581605</v>
      </c>
    </row>
    <row r="41" spans="1:8" x14ac:dyDescent="0.3">
      <c r="A41">
        <f t="shared" si="0"/>
        <v>37</v>
      </c>
      <c r="B41" s="15">
        <v>44449</v>
      </c>
      <c r="C41" s="16" t="s">
        <v>115</v>
      </c>
      <c r="D41" s="37">
        <v>99.354318260198255</v>
      </c>
      <c r="E41" s="37">
        <v>0</v>
      </c>
      <c r="F41">
        <v>21.979790233907156</v>
      </c>
      <c r="G41">
        <v>48.414737792383946</v>
      </c>
      <c r="H41">
        <f t="shared" si="1"/>
        <v>70.394528026291098</v>
      </c>
    </row>
    <row r="42" spans="1:8" x14ac:dyDescent="0.3">
      <c r="A42">
        <f t="shared" si="0"/>
        <v>37</v>
      </c>
      <c r="B42" s="20">
        <v>44450</v>
      </c>
      <c r="C42" s="8" t="s">
        <v>116</v>
      </c>
      <c r="D42" s="38">
        <v>99.354318260198255</v>
      </c>
      <c r="E42" s="38">
        <v>0</v>
      </c>
      <c r="F42">
        <v>21.979790233907156</v>
      </c>
      <c r="G42">
        <v>48.414737792383946</v>
      </c>
      <c r="H42">
        <f t="shared" si="1"/>
        <v>70.394528026291098</v>
      </c>
    </row>
    <row r="43" spans="1:8" ht="15" thickBot="1" x14ac:dyDescent="0.35">
      <c r="A43">
        <f t="shared" si="0"/>
        <v>38</v>
      </c>
      <c r="B43" s="23">
        <v>44451</v>
      </c>
      <c r="C43" s="24" t="s">
        <v>117</v>
      </c>
      <c r="D43" s="37">
        <v>99.354318260198255</v>
      </c>
      <c r="E43" s="37">
        <v>0</v>
      </c>
      <c r="F43">
        <v>21.979790233907156</v>
      </c>
      <c r="G43">
        <v>48.414737792383946</v>
      </c>
      <c r="H43">
        <f t="shared" si="1"/>
        <v>70.394528026291098</v>
      </c>
    </row>
    <row r="44" spans="1:8" x14ac:dyDescent="0.3">
      <c r="A44">
        <f t="shared" si="0"/>
        <v>38</v>
      </c>
      <c r="B44" s="17">
        <v>44452</v>
      </c>
      <c r="C44" s="18" t="s">
        <v>111</v>
      </c>
      <c r="D44" s="37">
        <v>50.197084798013364</v>
      </c>
      <c r="E44" s="37">
        <v>0</v>
      </c>
      <c r="F44">
        <v>22.522199729527575</v>
      </c>
      <c r="G44">
        <v>41.504864055190104</v>
      </c>
      <c r="H44">
        <f t="shared" si="1"/>
        <v>64.027063784717683</v>
      </c>
    </row>
    <row r="45" spans="1:8" x14ac:dyDescent="0.3">
      <c r="A45">
        <f t="shared" si="0"/>
        <v>38</v>
      </c>
      <c r="B45" s="20">
        <v>44453</v>
      </c>
      <c r="C45" s="8" t="s">
        <v>112</v>
      </c>
      <c r="D45" s="38">
        <v>44.180005633346461</v>
      </c>
      <c r="E45" s="38">
        <v>0</v>
      </c>
      <c r="F45">
        <v>30.125350652781609</v>
      </c>
      <c r="G45">
        <v>29.659818533664851</v>
      </c>
      <c r="H45">
        <f t="shared" si="1"/>
        <v>59.78516918644646</v>
      </c>
    </row>
    <row r="46" spans="1:8" x14ac:dyDescent="0.3">
      <c r="A46">
        <f t="shared" si="0"/>
        <v>38</v>
      </c>
      <c r="B46" s="20">
        <v>44454</v>
      </c>
      <c r="C46" s="8" t="s">
        <v>113</v>
      </c>
      <c r="D46" s="38">
        <v>56.214163962680274</v>
      </c>
      <c r="E46" s="38">
        <v>0</v>
      </c>
      <c r="F46">
        <v>14.91904880627354</v>
      </c>
      <c r="G46">
        <v>53.349909576715362</v>
      </c>
      <c r="H46">
        <f t="shared" si="1"/>
        <v>68.268958382988899</v>
      </c>
    </row>
    <row r="47" spans="1:8" ht="15" thickBot="1" x14ac:dyDescent="0.35">
      <c r="A47">
        <f t="shared" si="0"/>
        <v>38</v>
      </c>
      <c r="B47" s="17">
        <v>44455</v>
      </c>
      <c r="C47" s="18" t="s">
        <v>114</v>
      </c>
      <c r="D47" s="37">
        <v>50.197084798013364</v>
      </c>
      <c r="E47" s="37">
        <v>0</v>
      </c>
      <c r="F47">
        <v>22.522199729527575</v>
      </c>
      <c r="G47">
        <v>41.504864055190104</v>
      </c>
      <c r="H47">
        <f t="shared" si="1"/>
        <v>64.027063784717683</v>
      </c>
    </row>
    <row r="48" spans="1:8" x14ac:dyDescent="0.3">
      <c r="A48">
        <f t="shared" si="0"/>
        <v>38</v>
      </c>
      <c r="B48" s="21">
        <v>44456</v>
      </c>
      <c r="C48" s="22" t="s">
        <v>115</v>
      </c>
      <c r="D48" s="38">
        <v>42.477731588197493</v>
      </c>
      <c r="E48" s="38">
        <v>0</v>
      </c>
      <c r="F48">
        <v>1.198524991908263</v>
      </c>
      <c r="G48">
        <v>31.607470070684499</v>
      </c>
      <c r="H48">
        <f t="shared" si="1"/>
        <v>32.805995062592764</v>
      </c>
    </row>
    <row r="49" spans="1:8" x14ac:dyDescent="0.3">
      <c r="A49">
        <f t="shared" si="0"/>
        <v>38</v>
      </c>
      <c r="B49" s="20">
        <v>44457</v>
      </c>
      <c r="C49" s="8" t="s">
        <v>116</v>
      </c>
      <c r="D49" s="38">
        <v>47.433513912223937</v>
      </c>
      <c r="E49" s="38">
        <v>0</v>
      </c>
      <c r="F49">
        <v>50.688836808425876</v>
      </c>
      <c r="G49">
        <v>33.889380443398338</v>
      </c>
      <c r="H49">
        <f t="shared" si="1"/>
        <v>84.578217251824213</v>
      </c>
    </row>
    <row r="50" spans="1:8" ht="15" thickBot="1" x14ac:dyDescent="0.35">
      <c r="A50">
        <f t="shared" si="0"/>
        <v>39</v>
      </c>
      <c r="B50" s="19">
        <v>44458</v>
      </c>
      <c r="C50" s="11" t="s">
        <v>117</v>
      </c>
      <c r="D50" s="38">
        <v>39.820264866460739</v>
      </c>
      <c r="E50" s="38">
        <v>0</v>
      </c>
      <c r="F50">
        <v>21.357718169461741</v>
      </c>
      <c r="G50">
        <v>13.584568949254855</v>
      </c>
      <c r="H50">
        <f t="shared" si="1"/>
        <v>34.942287118716592</v>
      </c>
    </row>
    <row r="51" spans="1:8" x14ac:dyDescent="0.3">
      <c r="A51">
        <f t="shared" si="0"/>
        <v>39</v>
      </c>
      <c r="B51" s="20">
        <v>44459</v>
      </c>
      <c r="C51" s="8" t="s">
        <v>111</v>
      </c>
      <c r="D51" s="38">
        <v>38.343764313548135</v>
      </c>
      <c r="E51" s="38">
        <v>3.9696349101760702</v>
      </c>
      <c r="F51">
        <v>20.58331466366112</v>
      </c>
      <c r="G51">
        <v>36.461854304365403</v>
      </c>
      <c r="H51">
        <f t="shared" si="1"/>
        <v>57.045168968026523</v>
      </c>
    </row>
    <row r="52" spans="1:8" x14ac:dyDescent="0.3">
      <c r="A52">
        <f t="shared" si="0"/>
        <v>39</v>
      </c>
      <c r="B52" s="17">
        <v>44460</v>
      </c>
      <c r="C52" s="18" t="s">
        <v>112</v>
      </c>
      <c r="D52" s="37">
        <v>25.697086846904334</v>
      </c>
      <c r="E52" s="37">
        <v>1.9848174550880351</v>
      </c>
      <c r="F52">
        <v>14.299525987034638</v>
      </c>
      <c r="G52">
        <v>21.750230350909909</v>
      </c>
      <c r="H52">
        <f t="shared" si="1"/>
        <v>36.049756337944544</v>
      </c>
    </row>
    <row r="53" spans="1:8" x14ac:dyDescent="0.3">
      <c r="A53">
        <f t="shared" si="0"/>
        <v>39</v>
      </c>
      <c r="B53" s="17">
        <v>44461</v>
      </c>
      <c r="C53" s="18" t="s">
        <v>113</v>
      </c>
      <c r="D53" s="37">
        <v>25.697086846904334</v>
      </c>
      <c r="E53" s="37">
        <v>1.9848174550880351</v>
      </c>
      <c r="F53">
        <v>14.299525987034638</v>
      </c>
      <c r="G53">
        <v>21.750230350909909</v>
      </c>
      <c r="H53">
        <f t="shared" si="1"/>
        <v>36.049756337944544</v>
      </c>
    </row>
    <row r="54" spans="1:8" ht="15" thickBot="1" x14ac:dyDescent="0.35">
      <c r="A54">
        <f t="shared" si="0"/>
        <v>39</v>
      </c>
      <c r="B54" s="20">
        <v>44462</v>
      </c>
      <c r="C54" s="8" t="s">
        <v>114</v>
      </c>
      <c r="D54" s="38">
        <v>13.050409380260531</v>
      </c>
      <c r="E54" s="38">
        <v>0</v>
      </c>
      <c r="F54">
        <v>8.015737310408154</v>
      </c>
      <c r="G54">
        <v>7.0386063974544149</v>
      </c>
      <c r="H54">
        <f t="shared" si="1"/>
        <v>15.054343707862568</v>
      </c>
    </row>
    <row r="55" spans="1:8" x14ac:dyDescent="0.3">
      <c r="A55">
        <f t="shared" si="0"/>
        <v>39</v>
      </c>
      <c r="B55" s="21">
        <v>44463</v>
      </c>
      <c r="C55" s="22" t="s">
        <v>115</v>
      </c>
      <c r="D55" s="38">
        <v>11.038219070133962</v>
      </c>
      <c r="E55" s="38">
        <v>0</v>
      </c>
      <c r="F55">
        <v>19.86879432624113</v>
      </c>
      <c r="G55">
        <v>0</v>
      </c>
      <c r="H55">
        <f t="shared" si="1"/>
        <v>19.86879432624113</v>
      </c>
    </row>
    <row r="56" spans="1:8" x14ac:dyDescent="0.3">
      <c r="A56">
        <f t="shared" si="0"/>
        <v>39</v>
      </c>
      <c r="B56" s="17">
        <v>44464</v>
      </c>
      <c r="C56" s="18" t="s">
        <v>116</v>
      </c>
      <c r="D56" s="37">
        <v>8.397407812490167</v>
      </c>
      <c r="E56" s="37">
        <v>0</v>
      </c>
      <c r="F56">
        <v>21.320459347102982</v>
      </c>
      <c r="G56">
        <v>9.9663269448637948</v>
      </c>
      <c r="H56">
        <f t="shared" si="1"/>
        <v>31.286786291966777</v>
      </c>
    </row>
    <row r="57" spans="1:8" ht="15" thickBot="1" x14ac:dyDescent="0.35">
      <c r="A57">
        <f t="shared" si="0"/>
        <v>40</v>
      </c>
      <c r="B57" s="19">
        <v>44465</v>
      </c>
      <c r="C57" s="11" t="s">
        <v>117</v>
      </c>
      <c r="D57" s="38">
        <v>5.7565965548463724</v>
      </c>
      <c r="E57" s="38">
        <v>0</v>
      </c>
      <c r="F57">
        <v>22.772124367964835</v>
      </c>
      <c r="G57">
        <v>19.93265388972759</v>
      </c>
      <c r="H57">
        <f t="shared" si="1"/>
        <v>42.704778257692425</v>
      </c>
    </row>
    <row r="58" spans="1:8" x14ac:dyDescent="0.3">
      <c r="A58">
        <f t="shared" si="0"/>
        <v>40</v>
      </c>
      <c r="B58" s="17">
        <v>44466</v>
      </c>
      <c r="C58" s="18" t="s">
        <v>111</v>
      </c>
      <c r="D58" s="37">
        <v>0.10895097678600621</v>
      </c>
      <c r="E58" s="37">
        <v>0</v>
      </c>
      <c r="F58">
        <v>35.312535828925299</v>
      </c>
      <c r="G58">
        <v>0</v>
      </c>
      <c r="H58">
        <f t="shared" si="1"/>
        <v>35.312535828925299</v>
      </c>
    </row>
    <row r="59" spans="1:8" x14ac:dyDescent="0.3">
      <c r="A59">
        <f t="shared" si="0"/>
        <v>40</v>
      </c>
      <c r="B59" s="20">
        <v>44467</v>
      </c>
      <c r="C59" s="8" t="s">
        <v>112</v>
      </c>
      <c r="D59" s="38">
        <v>0</v>
      </c>
      <c r="E59" s="38">
        <v>0</v>
      </c>
      <c r="F59">
        <v>69.208708959632517</v>
      </c>
      <c r="G59">
        <v>0</v>
      </c>
      <c r="H59">
        <f t="shared" si="1"/>
        <v>69.208708959632517</v>
      </c>
    </row>
    <row r="60" spans="1:8" x14ac:dyDescent="0.3">
      <c r="A60">
        <f t="shared" si="0"/>
        <v>40</v>
      </c>
      <c r="B60" s="17">
        <v>44468</v>
      </c>
      <c r="C60" s="18" t="s">
        <v>113</v>
      </c>
      <c r="D60" s="37">
        <v>0.10895097678600621</v>
      </c>
      <c r="E60" s="37">
        <v>0</v>
      </c>
      <c r="F60">
        <v>35.312535828925299</v>
      </c>
      <c r="G60">
        <v>0</v>
      </c>
      <c r="H60">
        <f t="shared" si="1"/>
        <v>35.312535828925299</v>
      </c>
    </row>
    <row r="61" spans="1:8" ht="15" thickBot="1" x14ac:dyDescent="0.35">
      <c r="A61">
        <f t="shared" si="0"/>
        <v>40</v>
      </c>
      <c r="B61" s="20">
        <v>44469</v>
      </c>
      <c r="C61" s="8" t="s">
        <v>114</v>
      </c>
      <c r="D61" s="38">
        <v>0.21790195357201242</v>
      </c>
      <c r="E61" s="38">
        <v>0</v>
      </c>
      <c r="F61">
        <v>1.4163626982180806</v>
      </c>
      <c r="G61">
        <v>0</v>
      </c>
      <c r="H61">
        <f t="shared" si="1"/>
        <v>1.4163626982180806</v>
      </c>
    </row>
    <row r="62" spans="1:8" x14ac:dyDescent="0.3">
      <c r="A62">
        <f t="shared" si="0"/>
        <v>40</v>
      </c>
      <c r="B62" s="15">
        <v>44470</v>
      </c>
      <c r="C62" s="16" t="s">
        <v>115</v>
      </c>
      <c r="D62" s="37">
        <v>10.430487036576501</v>
      </c>
      <c r="E62" s="37">
        <v>0</v>
      </c>
      <c r="F62">
        <v>29.350265466514163</v>
      </c>
      <c r="G62">
        <v>0</v>
      </c>
      <c r="H62">
        <f t="shared" si="1"/>
        <v>29.350265466514163</v>
      </c>
    </row>
    <row r="63" spans="1:8" x14ac:dyDescent="0.3">
      <c r="A63">
        <f t="shared" si="0"/>
        <v>40</v>
      </c>
      <c r="B63" s="20">
        <v>44471</v>
      </c>
      <c r="C63" s="8" t="s">
        <v>116</v>
      </c>
      <c r="D63" s="38">
        <v>10.430487036576501</v>
      </c>
      <c r="E63" s="38">
        <v>0</v>
      </c>
      <c r="F63">
        <v>29.350265466514163</v>
      </c>
      <c r="G63">
        <v>0</v>
      </c>
      <c r="H63">
        <f t="shared" si="1"/>
        <v>29.350265466514163</v>
      </c>
    </row>
    <row r="64" spans="1:8" ht="15" thickBot="1" x14ac:dyDescent="0.35">
      <c r="A64">
        <f t="shared" si="0"/>
        <v>41</v>
      </c>
      <c r="B64" s="25">
        <v>44472</v>
      </c>
      <c r="C64" s="26" t="s">
        <v>117</v>
      </c>
      <c r="D64" s="39"/>
      <c r="E64" s="39"/>
      <c r="H64">
        <f t="shared" si="1"/>
        <v>0</v>
      </c>
    </row>
    <row r="65" spans="1:8" x14ac:dyDescent="0.3">
      <c r="A65">
        <f t="shared" si="0"/>
        <v>41</v>
      </c>
      <c r="B65" s="27">
        <v>44473</v>
      </c>
      <c r="C65" s="28" t="s">
        <v>111</v>
      </c>
      <c r="D65" s="39"/>
      <c r="E65" s="39"/>
      <c r="H65">
        <f t="shared" si="1"/>
        <v>0</v>
      </c>
    </row>
    <row r="66" spans="1:8" x14ac:dyDescent="0.3">
      <c r="A66">
        <f t="shared" si="0"/>
        <v>41</v>
      </c>
      <c r="B66" s="20">
        <v>44474</v>
      </c>
      <c r="C66" s="8" t="s">
        <v>112</v>
      </c>
      <c r="D66" s="38">
        <v>0.45304124873958501</v>
      </c>
      <c r="E66" s="38">
        <v>0</v>
      </c>
      <c r="F66">
        <v>2.9447681168073028</v>
      </c>
      <c r="G66">
        <v>0</v>
      </c>
      <c r="H66">
        <f t="shared" si="1"/>
        <v>2.9447681168073028</v>
      </c>
    </row>
    <row r="67" spans="1:8" x14ac:dyDescent="0.3">
      <c r="A67">
        <f t="shared" ref="A67:A107" si="2">WEEKNUM(B67)</f>
        <v>41</v>
      </c>
      <c r="B67" s="17">
        <v>44475</v>
      </c>
      <c r="C67" s="18" t="s">
        <v>113</v>
      </c>
      <c r="D67" s="37">
        <v>0.22652062436979251</v>
      </c>
      <c r="E67" s="37">
        <v>0</v>
      </c>
      <c r="F67">
        <v>1.4723840584036514</v>
      </c>
      <c r="G67">
        <v>0</v>
      </c>
      <c r="H67">
        <f t="shared" ref="H67:H107" si="3">SUM(F67:G67)</f>
        <v>1.4723840584036514</v>
      </c>
    </row>
    <row r="68" spans="1:8" ht="15" thickBot="1" x14ac:dyDescent="0.35">
      <c r="A68">
        <f t="shared" si="2"/>
        <v>41</v>
      </c>
      <c r="B68" s="20">
        <v>44476</v>
      </c>
      <c r="C68" s="8" t="s">
        <v>114</v>
      </c>
      <c r="D68" s="38">
        <v>0</v>
      </c>
      <c r="E68" s="38">
        <v>0</v>
      </c>
      <c r="F68">
        <v>0</v>
      </c>
      <c r="G68">
        <v>0</v>
      </c>
      <c r="H68">
        <f t="shared" si="3"/>
        <v>0</v>
      </c>
    </row>
    <row r="69" spans="1:8" x14ac:dyDescent="0.3">
      <c r="A69">
        <f t="shared" si="2"/>
        <v>41</v>
      </c>
      <c r="B69" s="21">
        <v>44477</v>
      </c>
      <c r="C69" s="22" t="s">
        <v>115</v>
      </c>
      <c r="D69" s="38">
        <v>0</v>
      </c>
      <c r="E69" s="38">
        <v>0</v>
      </c>
      <c r="F69">
        <v>0</v>
      </c>
      <c r="G69">
        <v>0</v>
      </c>
      <c r="H69">
        <f t="shared" si="3"/>
        <v>0</v>
      </c>
    </row>
    <row r="70" spans="1:8" x14ac:dyDescent="0.3">
      <c r="A70">
        <f t="shared" si="2"/>
        <v>41</v>
      </c>
      <c r="B70" s="20">
        <v>44478</v>
      </c>
      <c r="C70" s="8" t="s">
        <v>116</v>
      </c>
      <c r="D70" s="38">
        <v>0</v>
      </c>
      <c r="E70" s="38">
        <v>0</v>
      </c>
      <c r="F70">
        <v>0</v>
      </c>
      <c r="G70">
        <v>0</v>
      </c>
      <c r="H70">
        <f t="shared" si="3"/>
        <v>0</v>
      </c>
    </row>
    <row r="71" spans="1:8" ht="15" thickBot="1" x14ac:dyDescent="0.35">
      <c r="A71">
        <f t="shared" si="2"/>
        <v>42</v>
      </c>
      <c r="B71" s="25">
        <v>44479</v>
      </c>
      <c r="C71" s="26" t="s">
        <v>117</v>
      </c>
      <c r="D71" s="39"/>
      <c r="E71" s="39"/>
      <c r="H71">
        <f t="shared" si="3"/>
        <v>0</v>
      </c>
    </row>
    <row r="72" spans="1:8" x14ac:dyDescent="0.3">
      <c r="A72">
        <f t="shared" si="2"/>
        <v>42</v>
      </c>
      <c r="B72" s="27">
        <v>44480</v>
      </c>
      <c r="C72" s="28" t="s">
        <v>111</v>
      </c>
      <c r="D72" s="39"/>
      <c r="E72" s="39"/>
      <c r="H72">
        <f t="shared" si="3"/>
        <v>0</v>
      </c>
    </row>
    <row r="73" spans="1:8" x14ac:dyDescent="0.3">
      <c r="A73">
        <f t="shared" si="2"/>
        <v>42</v>
      </c>
      <c r="B73" s="17">
        <v>44481</v>
      </c>
      <c r="C73" s="18" t="s">
        <v>112</v>
      </c>
      <c r="D73" s="37">
        <v>0</v>
      </c>
      <c r="E73" s="37">
        <v>0</v>
      </c>
      <c r="F73">
        <v>0</v>
      </c>
      <c r="G73">
        <v>0</v>
      </c>
      <c r="H73">
        <f t="shared" si="3"/>
        <v>0</v>
      </c>
    </row>
    <row r="74" spans="1:8" x14ac:dyDescent="0.3">
      <c r="A74">
        <f t="shared" si="2"/>
        <v>42</v>
      </c>
      <c r="B74" s="20">
        <v>44482</v>
      </c>
      <c r="C74" s="8" t="s">
        <v>113</v>
      </c>
      <c r="D74" s="38">
        <v>0</v>
      </c>
      <c r="E74" s="38">
        <v>0</v>
      </c>
      <c r="F74">
        <v>0</v>
      </c>
      <c r="G74">
        <v>0</v>
      </c>
      <c r="H74">
        <f t="shared" si="3"/>
        <v>0</v>
      </c>
    </row>
    <row r="75" spans="1:8" ht="15" thickBot="1" x14ac:dyDescent="0.35">
      <c r="A75">
        <f t="shared" si="2"/>
        <v>42</v>
      </c>
      <c r="B75" s="20">
        <v>44483</v>
      </c>
      <c r="C75" s="8" t="s">
        <v>114</v>
      </c>
      <c r="D75" s="38">
        <v>0</v>
      </c>
      <c r="E75" s="38">
        <v>0</v>
      </c>
      <c r="F75">
        <v>0</v>
      </c>
      <c r="G75">
        <v>0</v>
      </c>
      <c r="H75">
        <f t="shared" si="3"/>
        <v>0</v>
      </c>
    </row>
    <row r="76" spans="1:8" x14ac:dyDescent="0.3">
      <c r="A76">
        <f t="shared" si="2"/>
        <v>42</v>
      </c>
      <c r="B76" s="21">
        <v>44484</v>
      </c>
      <c r="C76" s="22" t="s">
        <v>115</v>
      </c>
      <c r="D76" s="38">
        <v>0</v>
      </c>
      <c r="E76" s="38">
        <v>0</v>
      </c>
      <c r="F76">
        <v>0</v>
      </c>
      <c r="G76">
        <v>0</v>
      </c>
      <c r="H76">
        <f t="shared" si="3"/>
        <v>0</v>
      </c>
    </row>
    <row r="77" spans="1:8" x14ac:dyDescent="0.3">
      <c r="A77">
        <f t="shared" si="2"/>
        <v>42</v>
      </c>
      <c r="B77" s="20">
        <v>44485</v>
      </c>
      <c r="C77" s="8" t="s">
        <v>116</v>
      </c>
      <c r="D77" s="38">
        <v>0</v>
      </c>
      <c r="E77" s="38">
        <v>0</v>
      </c>
      <c r="F77">
        <v>0</v>
      </c>
      <c r="G77">
        <v>0</v>
      </c>
      <c r="H77">
        <f t="shared" si="3"/>
        <v>0</v>
      </c>
    </row>
    <row r="78" spans="1:8" ht="15" thickBot="1" x14ac:dyDescent="0.35">
      <c r="A78">
        <f t="shared" si="2"/>
        <v>43</v>
      </c>
      <c r="B78" s="25">
        <v>44486</v>
      </c>
      <c r="C78" s="26" t="s">
        <v>117</v>
      </c>
      <c r="D78" s="39"/>
      <c r="E78" s="39"/>
      <c r="H78">
        <f t="shared" si="3"/>
        <v>0</v>
      </c>
    </row>
    <row r="79" spans="1:8" x14ac:dyDescent="0.3">
      <c r="A79">
        <f t="shared" si="2"/>
        <v>43</v>
      </c>
      <c r="B79" s="27">
        <v>44487</v>
      </c>
      <c r="C79" s="28" t="s">
        <v>111</v>
      </c>
      <c r="D79" s="39"/>
      <c r="E79" s="39"/>
      <c r="H79">
        <f t="shared" si="3"/>
        <v>0</v>
      </c>
    </row>
    <row r="80" spans="1:8" x14ac:dyDescent="0.3">
      <c r="A80">
        <f t="shared" si="2"/>
        <v>43</v>
      </c>
      <c r="B80" s="20">
        <v>44488</v>
      </c>
      <c r="C80" s="8" t="s">
        <v>112</v>
      </c>
      <c r="D80" s="38">
        <v>0</v>
      </c>
      <c r="E80" s="38">
        <v>0</v>
      </c>
      <c r="F80">
        <v>0</v>
      </c>
      <c r="G80">
        <v>1</v>
      </c>
      <c r="H80">
        <f t="shared" si="3"/>
        <v>1</v>
      </c>
    </row>
    <row r="81" spans="1:8" x14ac:dyDescent="0.3">
      <c r="A81">
        <f t="shared" si="2"/>
        <v>43</v>
      </c>
      <c r="B81" s="20">
        <v>44489</v>
      </c>
      <c r="C81" s="8" t="s">
        <v>113</v>
      </c>
      <c r="D81" s="38">
        <v>0</v>
      </c>
      <c r="E81" s="38">
        <v>0</v>
      </c>
      <c r="F81">
        <v>0</v>
      </c>
      <c r="G81">
        <v>0.38081649831649822</v>
      </c>
      <c r="H81">
        <f t="shared" si="3"/>
        <v>0.38081649831649822</v>
      </c>
    </row>
    <row r="82" spans="1:8" ht="15" thickBot="1" x14ac:dyDescent="0.35">
      <c r="A82">
        <f t="shared" si="2"/>
        <v>43</v>
      </c>
      <c r="B82" s="17">
        <v>44490</v>
      </c>
      <c r="C82" s="18" t="s">
        <v>114</v>
      </c>
      <c r="D82" s="37">
        <v>0</v>
      </c>
      <c r="E82" s="37">
        <v>0</v>
      </c>
      <c r="F82">
        <v>0</v>
      </c>
      <c r="G82">
        <v>0.69040824915824905</v>
      </c>
      <c r="H82">
        <f t="shared" si="3"/>
        <v>0.69040824915824905</v>
      </c>
    </row>
    <row r="83" spans="1:8" x14ac:dyDescent="0.3">
      <c r="A83">
        <f t="shared" si="2"/>
        <v>43</v>
      </c>
      <c r="B83" s="21">
        <v>44491</v>
      </c>
      <c r="C83" s="22" t="s">
        <v>115</v>
      </c>
      <c r="D83" s="38">
        <v>0</v>
      </c>
      <c r="E83" s="38">
        <v>0</v>
      </c>
      <c r="F83">
        <v>0</v>
      </c>
      <c r="G83">
        <v>0</v>
      </c>
      <c r="H83">
        <f t="shared" si="3"/>
        <v>0</v>
      </c>
    </row>
    <row r="84" spans="1:8" x14ac:dyDescent="0.3">
      <c r="A84">
        <f t="shared" si="2"/>
        <v>43</v>
      </c>
      <c r="B84" s="20">
        <v>44492</v>
      </c>
      <c r="C84" s="8" t="s">
        <v>116</v>
      </c>
      <c r="D84" s="38">
        <v>0</v>
      </c>
      <c r="E84" s="38">
        <v>0</v>
      </c>
      <c r="F84">
        <v>0</v>
      </c>
      <c r="G84">
        <v>0</v>
      </c>
      <c r="H84">
        <f t="shared" si="3"/>
        <v>0</v>
      </c>
    </row>
    <row r="85" spans="1:8" ht="15" thickBot="1" x14ac:dyDescent="0.35">
      <c r="A85">
        <f t="shared" si="2"/>
        <v>44</v>
      </c>
      <c r="B85" s="25">
        <v>44493</v>
      </c>
      <c r="C85" s="26" t="s">
        <v>117</v>
      </c>
      <c r="D85" s="39"/>
      <c r="E85" s="39"/>
      <c r="H85">
        <f t="shared" si="3"/>
        <v>0</v>
      </c>
    </row>
    <row r="86" spans="1:8" x14ac:dyDescent="0.3">
      <c r="A86">
        <f t="shared" si="2"/>
        <v>44</v>
      </c>
      <c r="B86" s="27">
        <v>44494</v>
      </c>
      <c r="C86" s="28" t="s">
        <v>111</v>
      </c>
      <c r="D86" s="39"/>
      <c r="E86" s="39"/>
      <c r="H86">
        <f t="shared" si="3"/>
        <v>0</v>
      </c>
    </row>
    <row r="87" spans="1:8" x14ac:dyDescent="0.3">
      <c r="A87">
        <f t="shared" si="2"/>
        <v>44</v>
      </c>
      <c r="B87" s="20">
        <v>44495</v>
      </c>
      <c r="C87" s="8" t="s">
        <v>112</v>
      </c>
      <c r="D87" s="38">
        <v>0</v>
      </c>
      <c r="E87" s="38">
        <v>0</v>
      </c>
      <c r="F87">
        <v>0</v>
      </c>
      <c r="G87">
        <v>0</v>
      </c>
      <c r="H87">
        <f t="shared" si="3"/>
        <v>0</v>
      </c>
    </row>
    <row r="88" spans="1:8" x14ac:dyDescent="0.3">
      <c r="A88">
        <f t="shared" si="2"/>
        <v>44</v>
      </c>
      <c r="B88" s="17">
        <v>44496</v>
      </c>
      <c r="C88" s="18" t="s">
        <v>113</v>
      </c>
      <c r="D88" s="37">
        <v>0</v>
      </c>
      <c r="E88" s="37">
        <v>0</v>
      </c>
      <c r="F88">
        <v>0</v>
      </c>
      <c r="G88">
        <v>0</v>
      </c>
      <c r="H88">
        <f t="shared" si="3"/>
        <v>0</v>
      </c>
    </row>
    <row r="89" spans="1:8" ht="15" thickBot="1" x14ac:dyDescent="0.35">
      <c r="A89">
        <f t="shared" si="2"/>
        <v>44</v>
      </c>
      <c r="B89" s="20">
        <v>44497</v>
      </c>
      <c r="C89" s="8" t="s">
        <v>114</v>
      </c>
      <c r="D89" s="38">
        <v>0</v>
      </c>
      <c r="E89" s="38">
        <v>0</v>
      </c>
      <c r="F89">
        <v>0</v>
      </c>
      <c r="G89">
        <v>0</v>
      </c>
      <c r="H89">
        <f t="shared" si="3"/>
        <v>0</v>
      </c>
    </row>
    <row r="90" spans="1:8" x14ac:dyDescent="0.3">
      <c r="A90">
        <f t="shared" si="2"/>
        <v>44</v>
      </c>
      <c r="B90" s="21">
        <v>44498</v>
      </c>
      <c r="C90" s="22" t="s">
        <v>115</v>
      </c>
      <c r="D90" s="38">
        <v>0</v>
      </c>
      <c r="E90" s="38">
        <v>0</v>
      </c>
      <c r="F90">
        <v>0</v>
      </c>
      <c r="G90">
        <v>0</v>
      </c>
      <c r="H90">
        <f t="shared" si="3"/>
        <v>0</v>
      </c>
    </row>
    <row r="91" spans="1:8" x14ac:dyDescent="0.3">
      <c r="A91">
        <f t="shared" si="2"/>
        <v>44</v>
      </c>
      <c r="B91" s="20">
        <v>44499</v>
      </c>
      <c r="C91" s="8" t="s">
        <v>116</v>
      </c>
      <c r="D91" s="38">
        <v>0</v>
      </c>
      <c r="E91" s="38">
        <v>0</v>
      </c>
      <c r="F91">
        <v>0</v>
      </c>
      <c r="G91">
        <v>0</v>
      </c>
      <c r="H91">
        <f t="shared" si="3"/>
        <v>0</v>
      </c>
    </row>
    <row r="92" spans="1:8" ht="15" thickBot="1" x14ac:dyDescent="0.35">
      <c r="A92">
        <f t="shared" si="2"/>
        <v>45</v>
      </c>
      <c r="B92" s="25">
        <v>44500</v>
      </c>
      <c r="C92" s="26" t="s">
        <v>117</v>
      </c>
      <c r="D92" s="39"/>
      <c r="E92" s="39"/>
      <c r="H92">
        <f t="shared" si="3"/>
        <v>0</v>
      </c>
    </row>
    <row r="93" spans="1:8" x14ac:dyDescent="0.3">
      <c r="A93">
        <f t="shared" si="2"/>
        <v>45</v>
      </c>
      <c r="B93" s="27">
        <v>44501</v>
      </c>
      <c r="C93" s="28" t="s">
        <v>111</v>
      </c>
      <c r="D93" s="39"/>
      <c r="E93" s="39"/>
      <c r="H93">
        <f t="shared" si="3"/>
        <v>0</v>
      </c>
    </row>
    <row r="94" spans="1:8" x14ac:dyDescent="0.3">
      <c r="A94">
        <f t="shared" si="2"/>
        <v>45</v>
      </c>
      <c r="B94" s="20">
        <v>44502</v>
      </c>
      <c r="C94" s="8" t="s">
        <v>112</v>
      </c>
      <c r="D94" s="38">
        <v>0</v>
      </c>
      <c r="E94" s="38">
        <v>0</v>
      </c>
      <c r="F94">
        <v>0</v>
      </c>
      <c r="G94">
        <v>0</v>
      </c>
      <c r="H94">
        <f t="shared" si="3"/>
        <v>0</v>
      </c>
    </row>
    <row r="95" spans="1:8" x14ac:dyDescent="0.3">
      <c r="A95">
        <f t="shared" si="2"/>
        <v>45</v>
      </c>
      <c r="B95" s="20">
        <v>44503</v>
      </c>
      <c r="C95" s="8" t="s">
        <v>113</v>
      </c>
      <c r="D95" s="38">
        <v>0</v>
      </c>
      <c r="E95" s="38">
        <v>0</v>
      </c>
      <c r="F95">
        <v>0</v>
      </c>
      <c r="G95">
        <v>0</v>
      </c>
      <c r="H95">
        <f t="shared" si="3"/>
        <v>0</v>
      </c>
    </row>
    <row r="96" spans="1:8" ht="15" thickBot="1" x14ac:dyDescent="0.35">
      <c r="A96">
        <f t="shared" si="2"/>
        <v>45</v>
      </c>
      <c r="B96" s="17">
        <v>44504</v>
      </c>
      <c r="C96" s="18" t="s">
        <v>114</v>
      </c>
      <c r="D96" s="37">
        <v>0</v>
      </c>
      <c r="E96" s="37">
        <v>0</v>
      </c>
      <c r="F96">
        <v>0</v>
      </c>
      <c r="G96">
        <v>0</v>
      </c>
      <c r="H96">
        <f t="shared" si="3"/>
        <v>0</v>
      </c>
    </row>
    <row r="97" spans="1:8" x14ac:dyDescent="0.3">
      <c r="A97">
        <f t="shared" si="2"/>
        <v>45</v>
      </c>
      <c r="B97" s="21">
        <v>44505</v>
      </c>
      <c r="C97" s="22" t="s">
        <v>115</v>
      </c>
      <c r="D97" s="38">
        <v>0</v>
      </c>
      <c r="E97" s="38">
        <v>0</v>
      </c>
      <c r="F97">
        <v>0</v>
      </c>
      <c r="G97">
        <v>0</v>
      </c>
      <c r="H97">
        <f t="shared" si="3"/>
        <v>0</v>
      </c>
    </row>
    <row r="98" spans="1:8" x14ac:dyDescent="0.3">
      <c r="A98">
        <f t="shared" si="2"/>
        <v>45</v>
      </c>
      <c r="B98" s="20">
        <v>44506</v>
      </c>
      <c r="C98" s="8" t="s">
        <v>116</v>
      </c>
      <c r="D98" s="38">
        <v>0</v>
      </c>
      <c r="E98" s="38">
        <v>0</v>
      </c>
      <c r="F98">
        <v>0</v>
      </c>
      <c r="G98">
        <v>0</v>
      </c>
      <c r="H98">
        <f t="shared" si="3"/>
        <v>0</v>
      </c>
    </row>
    <row r="99" spans="1:8" ht="15" thickBot="1" x14ac:dyDescent="0.35">
      <c r="A99">
        <f t="shared" si="2"/>
        <v>46</v>
      </c>
      <c r="B99" s="25">
        <v>44507</v>
      </c>
      <c r="C99" s="26" t="s">
        <v>117</v>
      </c>
      <c r="D99" s="39"/>
      <c r="E99" s="39"/>
      <c r="H99">
        <f t="shared" si="3"/>
        <v>0</v>
      </c>
    </row>
    <row r="100" spans="1:8" x14ac:dyDescent="0.3">
      <c r="A100">
        <f t="shared" si="2"/>
        <v>46</v>
      </c>
      <c r="B100" s="27">
        <v>44508</v>
      </c>
      <c r="C100" s="28" t="s">
        <v>111</v>
      </c>
      <c r="D100" s="39"/>
      <c r="E100" s="39"/>
      <c r="H100">
        <f t="shared" si="3"/>
        <v>0</v>
      </c>
    </row>
    <row r="101" spans="1:8" x14ac:dyDescent="0.3">
      <c r="A101">
        <f t="shared" si="2"/>
        <v>46</v>
      </c>
      <c r="B101" s="20">
        <v>44509</v>
      </c>
      <c r="C101" s="8" t="s">
        <v>112</v>
      </c>
      <c r="D101" s="38">
        <v>0</v>
      </c>
      <c r="E101" s="38">
        <v>0</v>
      </c>
      <c r="F101">
        <v>0</v>
      </c>
      <c r="G101">
        <v>0</v>
      </c>
      <c r="H101">
        <f t="shared" si="3"/>
        <v>0</v>
      </c>
    </row>
    <row r="102" spans="1:8" x14ac:dyDescent="0.3">
      <c r="A102">
        <f t="shared" si="2"/>
        <v>46</v>
      </c>
      <c r="B102" s="17">
        <v>44510</v>
      </c>
      <c r="C102" s="18" t="s">
        <v>113</v>
      </c>
      <c r="D102" s="37">
        <v>0</v>
      </c>
      <c r="E102" s="37">
        <v>0</v>
      </c>
      <c r="F102">
        <v>0</v>
      </c>
      <c r="G102">
        <v>0</v>
      </c>
      <c r="H102">
        <f t="shared" si="3"/>
        <v>0</v>
      </c>
    </row>
    <row r="103" spans="1:8" ht="15" thickBot="1" x14ac:dyDescent="0.35">
      <c r="A103">
        <f t="shared" si="2"/>
        <v>46</v>
      </c>
      <c r="B103" s="17">
        <v>44511</v>
      </c>
      <c r="C103" s="18" t="s">
        <v>114</v>
      </c>
      <c r="D103" s="37">
        <v>0</v>
      </c>
      <c r="E103" s="37">
        <v>0</v>
      </c>
      <c r="F103">
        <v>0</v>
      </c>
      <c r="G103">
        <v>0</v>
      </c>
      <c r="H103">
        <f t="shared" si="3"/>
        <v>0</v>
      </c>
    </row>
    <row r="104" spans="1:8" x14ac:dyDescent="0.3">
      <c r="A104">
        <f t="shared" si="2"/>
        <v>46</v>
      </c>
      <c r="B104" s="21">
        <v>44512</v>
      </c>
      <c r="C104" s="22" t="s">
        <v>115</v>
      </c>
      <c r="D104" s="38">
        <v>0</v>
      </c>
      <c r="E104" s="38">
        <v>0</v>
      </c>
      <c r="F104">
        <v>0</v>
      </c>
      <c r="G104">
        <v>0</v>
      </c>
      <c r="H104">
        <f t="shared" si="3"/>
        <v>0</v>
      </c>
    </row>
    <row r="105" spans="1:8" x14ac:dyDescent="0.3">
      <c r="A105">
        <f t="shared" si="2"/>
        <v>46</v>
      </c>
      <c r="B105" s="29">
        <v>44513</v>
      </c>
      <c r="C105" s="30" t="s">
        <v>116</v>
      </c>
      <c r="D105" s="38">
        <v>0</v>
      </c>
      <c r="E105" s="38">
        <v>0</v>
      </c>
      <c r="F105">
        <v>0</v>
      </c>
      <c r="G105">
        <v>0</v>
      </c>
      <c r="H105">
        <f t="shared" si="3"/>
        <v>0</v>
      </c>
    </row>
    <row r="106" spans="1:8" ht="15" thickBot="1" x14ac:dyDescent="0.35">
      <c r="A106">
        <f t="shared" si="2"/>
        <v>47</v>
      </c>
      <c r="B106" s="25">
        <v>44514</v>
      </c>
      <c r="C106" s="26" t="s">
        <v>117</v>
      </c>
      <c r="D106" s="39"/>
      <c r="E106" s="39"/>
      <c r="H106">
        <f t="shared" si="3"/>
        <v>0</v>
      </c>
    </row>
    <row r="107" spans="1:8" x14ac:dyDescent="0.3">
      <c r="A107">
        <f t="shared" si="2"/>
        <v>47</v>
      </c>
      <c r="B107" s="31">
        <v>44515</v>
      </c>
      <c r="C107" s="28" t="s">
        <v>111</v>
      </c>
      <c r="D107" s="39"/>
      <c r="E107" s="39"/>
      <c r="H107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2355-9FCD-4626-8646-CC7BD492F65A}">
  <dimension ref="A1:AA107"/>
  <sheetViews>
    <sheetView topLeftCell="U1" workbookViewId="0">
      <selection activeCell="W18" sqref="W18"/>
    </sheetView>
  </sheetViews>
  <sheetFormatPr defaultRowHeight="14.4" x14ac:dyDescent="0.3"/>
  <cols>
    <col min="5" max="5" width="12.6640625" bestFit="1" customWidth="1"/>
    <col min="6" max="6" width="18.88671875" bestFit="1" customWidth="1"/>
    <col min="9" max="10" width="14.5546875" style="38" customWidth="1"/>
    <col min="15" max="15" width="12.6640625" bestFit="1" customWidth="1"/>
    <col min="16" max="16" width="21.6640625" bestFit="1" customWidth="1"/>
    <col min="17" max="17" width="22.33203125" bestFit="1" customWidth="1"/>
    <col min="18" max="18" width="21.6640625" bestFit="1" customWidth="1"/>
    <col min="19" max="19" width="22.33203125" bestFit="1" customWidth="1"/>
    <col min="22" max="22" width="21.6640625" bestFit="1" customWidth="1"/>
    <col min="23" max="23" width="22.33203125" bestFit="1" customWidth="1"/>
    <col min="24" max="24" width="21.6640625" bestFit="1" customWidth="1"/>
    <col min="25" max="25" width="22.33203125" bestFit="1" customWidth="1"/>
  </cols>
  <sheetData>
    <row r="1" spans="1:27" x14ac:dyDescent="0.3">
      <c r="A1" t="s">
        <v>103</v>
      </c>
      <c r="B1" t="s">
        <v>110</v>
      </c>
      <c r="H1" t="s">
        <v>103</v>
      </c>
      <c r="I1" s="32" t="s">
        <v>106</v>
      </c>
      <c r="J1" s="32" t="s">
        <v>107</v>
      </c>
      <c r="K1" t="s">
        <v>108</v>
      </c>
      <c r="L1" t="s">
        <v>109</v>
      </c>
      <c r="M1" t="s">
        <v>110</v>
      </c>
    </row>
    <row r="2" spans="1:27" x14ac:dyDescent="0.3">
      <c r="A2">
        <v>32</v>
      </c>
      <c r="B2">
        <v>0</v>
      </c>
      <c r="E2" s="35" t="s">
        <v>118</v>
      </c>
      <c r="F2" t="s">
        <v>119</v>
      </c>
      <c r="H2">
        <v>32</v>
      </c>
      <c r="I2" s="37">
        <v>7.0552706650632873</v>
      </c>
      <c r="J2" s="37">
        <v>0</v>
      </c>
      <c r="K2">
        <v>0</v>
      </c>
      <c r="L2">
        <v>0</v>
      </c>
      <c r="M2">
        <v>0</v>
      </c>
      <c r="O2" s="35" t="s">
        <v>118</v>
      </c>
      <c r="P2" t="s">
        <v>120</v>
      </c>
      <c r="Q2" t="s">
        <v>121</v>
      </c>
      <c r="R2" t="s">
        <v>122</v>
      </c>
      <c r="S2" t="s">
        <v>123</v>
      </c>
      <c r="V2" s="34" t="s">
        <v>120</v>
      </c>
      <c r="W2" s="34" t="s">
        <v>121</v>
      </c>
      <c r="X2" s="34" t="s">
        <v>122</v>
      </c>
      <c r="Y2" s="34" t="s">
        <v>123</v>
      </c>
    </row>
    <row r="3" spans="1:27" x14ac:dyDescent="0.3">
      <c r="A3">
        <v>32</v>
      </c>
      <c r="B3">
        <v>0</v>
      </c>
      <c r="E3" s="36">
        <v>32</v>
      </c>
      <c r="F3" s="33">
        <v>7.539731265478947</v>
      </c>
      <c r="H3">
        <v>32</v>
      </c>
      <c r="I3" s="37">
        <v>7.0552706650632873</v>
      </c>
      <c r="J3" s="37">
        <v>0</v>
      </c>
      <c r="K3">
        <v>0</v>
      </c>
      <c r="L3">
        <v>0</v>
      </c>
      <c r="M3">
        <v>0</v>
      </c>
      <c r="O3" s="36">
        <v>32</v>
      </c>
      <c r="P3" s="33">
        <v>35.760813925732094</v>
      </c>
      <c r="Q3" s="33">
        <v>0</v>
      </c>
      <c r="R3" s="33">
        <v>7.539731265478947</v>
      </c>
      <c r="S3" s="33">
        <v>0</v>
      </c>
      <c r="U3" s="36">
        <v>32</v>
      </c>
      <c r="V3" s="33">
        <v>35.760813925732094</v>
      </c>
      <c r="W3" s="33">
        <v>0</v>
      </c>
      <c r="X3" s="33">
        <v>7.539731265478947</v>
      </c>
      <c r="Y3" s="33">
        <v>0</v>
      </c>
      <c r="AA3">
        <f>(V3+X3)/SUM(V3:Y3)</f>
        <v>1</v>
      </c>
    </row>
    <row r="4" spans="1:27" x14ac:dyDescent="0.3">
      <c r="A4">
        <v>32</v>
      </c>
      <c r="B4">
        <v>0</v>
      </c>
      <c r="E4" s="36">
        <v>33</v>
      </c>
      <c r="F4" s="33">
        <v>30.811732348129048</v>
      </c>
      <c r="H4">
        <v>32</v>
      </c>
      <c r="I4" s="37">
        <v>7.0552706650632873</v>
      </c>
      <c r="J4" s="37">
        <v>0</v>
      </c>
      <c r="K4">
        <v>0</v>
      </c>
      <c r="L4">
        <v>0</v>
      </c>
      <c r="M4">
        <v>0</v>
      </c>
      <c r="O4" s="36">
        <v>33</v>
      </c>
      <c r="P4" s="33">
        <v>101.87529243485534</v>
      </c>
      <c r="Q4" s="33">
        <v>0</v>
      </c>
      <c r="R4" s="33">
        <v>8.4908617399029431</v>
      </c>
      <c r="S4" s="33">
        <v>22.320870608226109</v>
      </c>
      <c r="U4" s="36">
        <v>33</v>
      </c>
      <c r="V4" s="33">
        <v>101.87529243485534</v>
      </c>
      <c r="W4" s="33">
        <v>0</v>
      </c>
      <c r="X4" s="33">
        <v>8.4908617399029431</v>
      </c>
      <c r="Y4" s="33">
        <v>22.320870608226109</v>
      </c>
      <c r="AA4">
        <f t="shared" ref="AA4:AA17" si="0">(V4+X4)/SUM(V4:Y4)</f>
        <v>0.83177804578305292</v>
      </c>
    </row>
    <row r="5" spans="1:27" x14ac:dyDescent="0.3">
      <c r="A5">
        <v>32</v>
      </c>
      <c r="B5">
        <v>0</v>
      </c>
      <c r="E5" s="36">
        <v>34</v>
      </c>
      <c r="F5" s="33">
        <v>205.11027452717335</v>
      </c>
      <c r="H5">
        <v>32</v>
      </c>
      <c r="I5" s="38">
        <v>7.0552706650632873</v>
      </c>
      <c r="J5" s="38">
        <v>0</v>
      </c>
      <c r="K5">
        <v>0</v>
      </c>
      <c r="L5">
        <v>0</v>
      </c>
      <c r="M5">
        <v>0</v>
      </c>
      <c r="O5" s="36">
        <v>34</v>
      </c>
      <c r="P5" s="33">
        <v>201.05743788137295</v>
      </c>
      <c r="Q5" s="33">
        <v>0</v>
      </c>
      <c r="R5" s="33">
        <v>28.294830985273713</v>
      </c>
      <c r="S5" s="33">
        <v>176.81544354189964</v>
      </c>
      <c r="U5" s="36">
        <v>34</v>
      </c>
      <c r="V5" s="33">
        <v>201.05743788137295</v>
      </c>
      <c r="W5" s="33">
        <v>0</v>
      </c>
      <c r="X5" s="33">
        <v>28.294830985273713</v>
      </c>
      <c r="Y5" s="33">
        <v>176.81544354189964</v>
      </c>
      <c r="AA5">
        <f t="shared" si="0"/>
        <v>0.56467380803511835</v>
      </c>
    </row>
    <row r="6" spans="1:27" x14ac:dyDescent="0.3">
      <c r="A6">
        <v>32</v>
      </c>
      <c r="B6">
        <v>5.0264875103192983</v>
      </c>
      <c r="E6" s="36">
        <v>35</v>
      </c>
      <c r="F6" s="33">
        <v>658.45318955959647</v>
      </c>
      <c r="H6">
        <v>32</v>
      </c>
      <c r="I6" s="38">
        <v>5.0264875103192983</v>
      </c>
      <c r="J6" s="38">
        <v>0</v>
      </c>
      <c r="K6">
        <v>5.0264875103192983</v>
      </c>
      <c r="L6">
        <v>0</v>
      </c>
      <c r="M6">
        <v>5.0264875103192983</v>
      </c>
      <c r="O6" s="36">
        <v>35</v>
      </c>
      <c r="P6" s="33">
        <v>714.02743651078913</v>
      </c>
      <c r="Q6" s="33">
        <v>0</v>
      </c>
      <c r="R6" s="33">
        <v>173.65066387478552</v>
      </c>
      <c r="S6" s="33">
        <v>484.80252568481092</v>
      </c>
      <c r="U6" s="36">
        <v>35</v>
      </c>
      <c r="V6" s="33">
        <v>714.02743651078913</v>
      </c>
      <c r="W6" s="33">
        <v>0</v>
      </c>
      <c r="X6" s="33">
        <v>173.65066387478552</v>
      </c>
      <c r="Y6" s="33">
        <v>484.80252568481092</v>
      </c>
      <c r="AA6">
        <f t="shared" si="0"/>
        <v>0.64676912994183966</v>
      </c>
    </row>
    <row r="7" spans="1:27" x14ac:dyDescent="0.3">
      <c r="A7">
        <v>32</v>
      </c>
      <c r="B7">
        <v>2.5132437551596492</v>
      </c>
      <c r="E7" s="36">
        <v>36</v>
      </c>
      <c r="F7" s="33">
        <v>604.9873692557602</v>
      </c>
      <c r="H7">
        <v>32</v>
      </c>
      <c r="I7" s="37">
        <v>2.5132437551596492</v>
      </c>
      <c r="J7" s="37">
        <v>0</v>
      </c>
      <c r="K7">
        <v>2.5132437551596492</v>
      </c>
      <c r="L7">
        <v>0</v>
      </c>
      <c r="M7">
        <v>2.5132437551596492</v>
      </c>
      <c r="O7" s="36">
        <v>36</v>
      </c>
      <c r="P7" s="33">
        <v>390.49958522576765</v>
      </c>
      <c r="Q7" s="33">
        <v>0</v>
      </c>
      <c r="R7" s="33">
        <v>120.06658793532542</v>
      </c>
      <c r="S7" s="33">
        <v>484.9207813204348</v>
      </c>
      <c r="U7" s="36">
        <v>36</v>
      </c>
      <c r="V7" s="33">
        <v>390.49958522576765</v>
      </c>
      <c r="W7" s="33">
        <v>0</v>
      </c>
      <c r="X7" s="33">
        <v>120.06658793532542</v>
      </c>
      <c r="Y7" s="33">
        <v>484.9207813204348</v>
      </c>
      <c r="AA7">
        <f t="shared" si="0"/>
        <v>0.51288082768197352</v>
      </c>
    </row>
    <row r="8" spans="1:27" x14ac:dyDescent="0.3">
      <c r="A8">
        <v>33</v>
      </c>
      <c r="B8">
        <v>0</v>
      </c>
      <c r="E8" s="36">
        <v>37</v>
      </c>
      <c r="F8" s="33">
        <v>294.52272635003033</v>
      </c>
      <c r="H8">
        <v>33</v>
      </c>
      <c r="I8" s="38">
        <v>0</v>
      </c>
      <c r="J8" s="38">
        <v>0</v>
      </c>
      <c r="K8">
        <v>0</v>
      </c>
      <c r="L8">
        <v>0</v>
      </c>
      <c r="M8">
        <v>0</v>
      </c>
      <c r="O8" s="36">
        <v>37</v>
      </c>
      <c r="P8" s="33">
        <v>347.39904595923372</v>
      </c>
      <c r="Q8" s="33">
        <v>0</v>
      </c>
      <c r="R8" s="33">
        <v>84.987703807655421</v>
      </c>
      <c r="S8" s="33">
        <v>209.53502254237492</v>
      </c>
      <c r="U8" s="36">
        <v>37</v>
      </c>
      <c r="V8" s="33">
        <v>347.39904595923372</v>
      </c>
      <c r="W8" s="33">
        <v>0</v>
      </c>
      <c r="X8" s="33">
        <v>84.987703807655421</v>
      </c>
      <c r="Y8" s="33">
        <v>209.53502254237492</v>
      </c>
      <c r="AA8">
        <f t="shared" si="0"/>
        <v>0.67358168614753655</v>
      </c>
    </row>
    <row r="9" spans="1:27" x14ac:dyDescent="0.3">
      <c r="A9">
        <v>33</v>
      </c>
      <c r="B9">
        <v>2.8288641224822539</v>
      </c>
      <c r="E9" s="36">
        <v>38</v>
      </c>
      <c r="F9" s="33">
        <v>443.8869954795789</v>
      </c>
      <c r="H9">
        <v>33</v>
      </c>
      <c r="I9" s="37">
        <v>6.2847316115849825</v>
      </c>
      <c r="J9" s="37">
        <v>0</v>
      </c>
      <c r="K9">
        <v>1.414432061241127</v>
      </c>
      <c r="L9">
        <v>1.414432061241127</v>
      </c>
      <c r="M9">
        <v>2.8288641224822539</v>
      </c>
      <c r="O9" s="36">
        <v>38</v>
      </c>
      <c r="P9" s="33">
        <v>390.05390295267318</v>
      </c>
      <c r="Q9" s="33">
        <v>0</v>
      </c>
      <c r="R9" s="33">
        <v>163.9559509523516</v>
      </c>
      <c r="S9" s="33">
        <v>279.93104452722724</v>
      </c>
      <c r="U9" s="36">
        <v>38</v>
      </c>
      <c r="V9" s="33">
        <v>390.05390295267318</v>
      </c>
      <c r="W9" s="33">
        <v>0</v>
      </c>
      <c r="X9" s="33">
        <v>163.9559509523516</v>
      </c>
      <c r="Y9" s="33">
        <v>279.93104452722724</v>
      </c>
      <c r="AA9">
        <f t="shared" si="0"/>
        <v>0.66432747805812487</v>
      </c>
    </row>
    <row r="10" spans="1:27" x14ac:dyDescent="0.3">
      <c r="A10">
        <v>33</v>
      </c>
      <c r="B10">
        <v>2.8288641224822539</v>
      </c>
      <c r="E10" s="36">
        <v>39</v>
      </c>
      <c r="F10" s="33">
        <v>230.29689308870263</v>
      </c>
      <c r="H10">
        <v>33</v>
      </c>
      <c r="I10" s="37">
        <v>6.2847316115849825</v>
      </c>
      <c r="J10" s="37">
        <v>0</v>
      </c>
      <c r="K10">
        <v>1.414432061241127</v>
      </c>
      <c r="L10">
        <v>1.414432061241127</v>
      </c>
      <c r="M10">
        <v>2.8288641224822539</v>
      </c>
      <c r="O10" s="36">
        <v>39</v>
      </c>
      <c r="P10" s="33">
        <v>162.0442391367022</v>
      </c>
      <c r="Q10" s="33">
        <v>7.9392698203521403</v>
      </c>
      <c r="R10" s="33">
        <v>119.74507579094441</v>
      </c>
      <c r="S10" s="33">
        <v>110.55181729775829</v>
      </c>
      <c r="U10" s="36">
        <v>39</v>
      </c>
      <c r="V10" s="33">
        <v>162.0442391367022</v>
      </c>
      <c r="W10" s="33">
        <v>7.9392698203521403</v>
      </c>
      <c r="X10" s="33">
        <v>119.74507579094441</v>
      </c>
      <c r="Y10" s="33">
        <v>110.55181729775829</v>
      </c>
      <c r="AA10">
        <f t="shared" si="0"/>
        <v>0.70397979388317533</v>
      </c>
    </row>
    <row r="11" spans="1:27" x14ac:dyDescent="0.3">
      <c r="A11">
        <v>33</v>
      </c>
      <c r="B11">
        <v>5.6577282449645079</v>
      </c>
      <c r="E11" s="36">
        <v>40</v>
      </c>
      <c r="F11" s="33">
        <v>242.65545250642197</v>
      </c>
      <c r="H11">
        <v>33</v>
      </c>
      <c r="I11" s="38">
        <v>2.8288641224822539</v>
      </c>
      <c r="J11" s="38">
        <v>0</v>
      </c>
      <c r="K11">
        <v>2.8288641224822539</v>
      </c>
      <c r="L11">
        <v>2.8288641224822539</v>
      </c>
      <c r="M11">
        <v>5.6577282449645079</v>
      </c>
      <c r="O11" s="36">
        <v>40</v>
      </c>
      <c r="P11" s="33">
        <v>27.053374535143398</v>
      </c>
      <c r="Q11" s="33">
        <v>0</v>
      </c>
      <c r="R11" s="33">
        <v>222.72279861669438</v>
      </c>
      <c r="S11" s="33">
        <v>19.93265388972759</v>
      </c>
      <c r="U11" s="36">
        <v>40</v>
      </c>
      <c r="V11" s="33">
        <v>27.053374535143398</v>
      </c>
      <c r="W11" s="33">
        <v>0</v>
      </c>
      <c r="X11" s="33">
        <v>222.72279861669438</v>
      </c>
      <c r="Y11" s="33">
        <v>19.93265388972759</v>
      </c>
      <c r="AA11">
        <f t="shared" si="0"/>
        <v>0.92609565616235567</v>
      </c>
    </row>
    <row r="12" spans="1:27" x14ac:dyDescent="0.3">
      <c r="A12">
        <v>33</v>
      </c>
      <c r="B12">
        <v>0</v>
      </c>
      <c r="E12" s="36">
        <v>41</v>
      </c>
      <c r="F12" s="33">
        <v>4.4171521752109539</v>
      </c>
      <c r="H12">
        <v>33</v>
      </c>
      <c r="I12" s="38">
        <v>9.740599100687712</v>
      </c>
      <c r="J12" s="38">
        <v>0</v>
      </c>
      <c r="K12">
        <v>0</v>
      </c>
      <c r="L12">
        <v>0</v>
      </c>
      <c r="M12">
        <v>0</v>
      </c>
      <c r="O12" s="36">
        <v>41</v>
      </c>
      <c r="P12" s="33">
        <v>0.67956187310937755</v>
      </c>
      <c r="Q12" s="33">
        <v>0</v>
      </c>
      <c r="R12" s="33">
        <v>4.4171521752109539</v>
      </c>
      <c r="S12" s="33">
        <v>0</v>
      </c>
      <c r="U12" s="36">
        <v>41</v>
      </c>
      <c r="V12" s="33">
        <v>0.67956187310937755</v>
      </c>
      <c r="W12" s="33">
        <v>0</v>
      </c>
      <c r="X12" s="33">
        <v>4.4171521752109539</v>
      </c>
      <c r="Y12" s="33">
        <v>0</v>
      </c>
      <c r="AA12">
        <f t="shared" si="0"/>
        <v>1</v>
      </c>
    </row>
    <row r="13" spans="1:27" x14ac:dyDescent="0.3">
      <c r="A13">
        <v>33</v>
      </c>
      <c r="B13">
        <v>8.1637418784462934</v>
      </c>
      <c r="E13" s="36">
        <v>42</v>
      </c>
      <c r="F13" s="33">
        <v>0</v>
      </c>
      <c r="H13">
        <v>33</v>
      </c>
      <c r="I13" s="38">
        <v>28.573096574562026</v>
      </c>
      <c r="J13" s="38">
        <v>0</v>
      </c>
      <c r="K13">
        <v>0</v>
      </c>
      <c r="L13">
        <v>8.1637418784462934</v>
      </c>
      <c r="M13">
        <v>8.1637418784462934</v>
      </c>
      <c r="O13" s="36">
        <v>42</v>
      </c>
      <c r="P13" s="33">
        <v>0</v>
      </c>
      <c r="Q13" s="33">
        <v>0</v>
      </c>
      <c r="R13" s="33">
        <v>0</v>
      </c>
      <c r="S13" s="33">
        <v>0</v>
      </c>
      <c r="U13" s="36">
        <v>42</v>
      </c>
      <c r="V13" s="33">
        <v>0</v>
      </c>
      <c r="W13" s="33">
        <v>0</v>
      </c>
      <c r="X13" s="33">
        <v>0</v>
      </c>
      <c r="Y13" s="33">
        <v>0</v>
      </c>
      <c r="AA13" t="e">
        <f t="shared" si="0"/>
        <v>#DIV/0!</v>
      </c>
    </row>
    <row r="14" spans="1:27" x14ac:dyDescent="0.3">
      <c r="A14">
        <v>33</v>
      </c>
      <c r="B14">
        <v>11.332533979753741</v>
      </c>
      <c r="E14" s="36">
        <v>43</v>
      </c>
      <c r="F14" s="33">
        <v>2.0712247474747469</v>
      </c>
      <c r="H14">
        <v>33</v>
      </c>
      <c r="I14" s="38">
        <v>48.163269413953387</v>
      </c>
      <c r="J14" s="38">
        <v>0</v>
      </c>
      <c r="K14">
        <v>2.8331334949384348</v>
      </c>
      <c r="L14">
        <v>8.4994004848153057</v>
      </c>
      <c r="M14">
        <v>11.332533979753741</v>
      </c>
      <c r="O14" s="36">
        <v>43</v>
      </c>
      <c r="P14" s="33">
        <v>0</v>
      </c>
      <c r="Q14" s="33">
        <v>0</v>
      </c>
      <c r="R14" s="33">
        <v>0</v>
      </c>
      <c r="S14" s="33">
        <v>2.0712247474747469</v>
      </c>
      <c r="U14" s="36">
        <v>43</v>
      </c>
      <c r="V14" s="33">
        <v>0</v>
      </c>
      <c r="W14" s="33">
        <v>0</v>
      </c>
      <c r="X14" s="33">
        <v>0</v>
      </c>
      <c r="Y14" s="33">
        <v>2.0712247474747469</v>
      </c>
      <c r="AA14">
        <f t="shared" si="0"/>
        <v>0</v>
      </c>
    </row>
    <row r="15" spans="1:27" x14ac:dyDescent="0.3">
      <c r="A15">
        <v>34</v>
      </c>
      <c r="B15">
        <v>9.7481379291000163</v>
      </c>
      <c r="E15" s="36">
        <v>44</v>
      </c>
      <c r="F15" s="33">
        <v>0</v>
      </c>
      <c r="H15">
        <v>34</v>
      </c>
      <c r="I15" s="37">
        <v>38.368182994257708</v>
      </c>
      <c r="J15" s="37">
        <v>0</v>
      </c>
      <c r="K15">
        <v>1.4165667474692174</v>
      </c>
      <c r="L15">
        <v>8.3315711816307996</v>
      </c>
      <c r="M15">
        <v>9.7481379291000163</v>
      </c>
      <c r="O15" s="36">
        <v>44</v>
      </c>
      <c r="P15" s="33">
        <v>0</v>
      </c>
      <c r="Q15" s="33">
        <v>0</v>
      </c>
      <c r="R15" s="33">
        <v>0</v>
      </c>
      <c r="S15" s="33">
        <v>0</v>
      </c>
      <c r="U15" s="36">
        <v>44</v>
      </c>
      <c r="V15" s="33">
        <v>0</v>
      </c>
      <c r="W15" s="33">
        <v>0</v>
      </c>
      <c r="X15" s="33">
        <v>0</v>
      </c>
      <c r="Y15" s="33">
        <v>0</v>
      </c>
      <c r="AA15" t="e">
        <f t="shared" si="0"/>
        <v>#DIV/0!</v>
      </c>
    </row>
    <row r="16" spans="1:27" x14ac:dyDescent="0.3">
      <c r="A16">
        <v>34</v>
      </c>
      <c r="B16">
        <v>8.6620668851195042</v>
      </c>
      <c r="E16" s="36">
        <v>45</v>
      </c>
      <c r="F16" s="33">
        <v>0</v>
      </c>
      <c r="H16">
        <v>34</v>
      </c>
      <c r="I16" s="38">
        <v>46.197690053970689</v>
      </c>
      <c r="J16" s="38">
        <v>0</v>
      </c>
      <c r="K16">
        <v>0</v>
      </c>
      <c r="L16">
        <v>8.6620668851195042</v>
      </c>
      <c r="M16">
        <v>8.6620668851195042</v>
      </c>
      <c r="O16" s="36">
        <v>45</v>
      </c>
      <c r="P16" s="33">
        <v>0</v>
      </c>
      <c r="Q16" s="33">
        <v>0</v>
      </c>
      <c r="R16" s="33">
        <v>0</v>
      </c>
      <c r="S16" s="33">
        <v>0</v>
      </c>
      <c r="U16" s="36">
        <v>45</v>
      </c>
      <c r="V16" s="33">
        <v>0</v>
      </c>
      <c r="W16" s="33">
        <v>0</v>
      </c>
      <c r="X16" s="33">
        <v>0</v>
      </c>
      <c r="Y16" s="33">
        <v>0</v>
      </c>
      <c r="AA16" t="e">
        <f t="shared" si="0"/>
        <v>#DIV/0!</v>
      </c>
    </row>
    <row r="17" spans="1:27" x14ac:dyDescent="0.3">
      <c r="A17">
        <v>34</v>
      </c>
      <c r="B17">
        <v>12.700411988570272</v>
      </c>
      <c r="E17" s="36">
        <v>46</v>
      </c>
      <c r="F17" s="33">
        <v>0</v>
      </c>
      <c r="H17">
        <v>34</v>
      </c>
      <c r="I17" s="38">
        <v>8.4669413257135151</v>
      </c>
      <c r="J17" s="38">
        <v>0</v>
      </c>
      <c r="K17">
        <v>0</v>
      </c>
      <c r="L17">
        <v>12.700411988570272</v>
      </c>
      <c r="M17">
        <v>12.700411988570272</v>
      </c>
      <c r="O17" s="36">
        <v>46</v>
      </c>
      <c r="P17" s="33">
        <v>0</v>
      </c>
      <c r="Q17" s="33">
        <v>0</v>
      </c>
      <c r="R17" s="33">
        <v>0</v>
      </c>
      <c r="S17" s="33">
        <v>0</v>
      </c>
      <c r="U17" s="36">
        <v>46</v>
      </c>
      <c r="V17" s="33">
        <v>0</v>
      </c>
      <c r="W17" s="33">
        <v>0</v>
      </c>
      <c r="X17" s="33">
        <v>0</v>
      </c>
      <c r="Y17" s="33">
        <v>0</v>
      </c>
      <c r="AA17" t="e">
        <f t="shared" si="0"/>
        <v>#DIV/0!</v>
      </c>
    </row>
    <row r="18" spans="1:27" x14ac:dyDescent="0.3">
      <c r="A18">
        <v>34</v>
      </c>
      <c r="B18">
        <v>10.681239436844887</v>
      </c>
      <c r="E18" s="36">
        <v>47</v>
      </c>
      <c r="F18" s="33">
        <v>0</v>
      </c>
      <c r="H18">
        <v>34</v>
      </c>
      <c r="I18" s="37">
        <v>27.332315689842101</v>
      </c>
      <c r="J18" s="37">
        <v>0</v>
      </c>
      <c r="K18">
        <v>0</v>
      </c>
      <c r="L18">
        <v>10.681239436844887</v>
      </c>
      <c r="M18">
        <v>10.681239436844887</v>
      </c>
      <c r="O18" s="36">
        <v>47</v>
      </c>
      <c r="P18" s="33"/>
      <c r="Q18" s="33"/>
      <c r="R18" s="33"/>
      <c r="S18" s="33"/>
      <c r="U18" s="36">
        <v>47</v>
      </c>
      <c r="V18" s="33"/>
      <c r="W18" s="33"/>
      <c r="X18" s="33"/>
      <c r="Y18" s="33"/>
    </row>
    <row r="19" spans="1:27" x14ac:dyDescent="0.3">
      <c r="A19">
        <v>34</v>
      </c>
      <c r="B19">
        <v>10.681239436844887</v>
      </c>
      <c r="E19" s="36" t="s">
        <v>124</v>
      </c>
      <c r="F19" s="33">
        <v>2724.7527413035577</v>
      </c>
      <c r="H19">
        <v>34</v>
      </c>
      <c r="I19" s="37">
        <v>27.332315689842101</v>
      </c>
      <c r="J19" s="37">
        <v>0</v>
      </c>
      <c r="K19">
        <v>0</v>
      </c>
      <c r="L19">
        <v>10.681239436844887</v>
      </c>
      <c r="M19">
        <v>10.681239436844887</v>
      </c>
      <c r="O19" s="36" t="s">
        <v>124</v>
      </c>
      <c r="P19" s="33">
        <v>2370.4506904353793</v>
      </c>
      <c r="Q19" s="33">
        <v>7.9392698203521403</v>
      </c>
      <c r="R19" s="33">
        <v>933.87135714362319</v>
      </c>
      <c r="S19" s="33">
        <v>1790.8813841599342</v>
      </c>
    </row>
    <row r="20" spans="1:27" x14ac:dyDescent="0.3">
      <c r="A20">
        <v>34</v>
      </c>
      <c r="B20">
        <v>73.12988723652245</v>
      </c>
      <c r="H20">
        <v>34</v>
      </c>
      <c r="I20" s="38">
        <v>28.90339773505654</v>
      </c>
      <c r="J20" s="38">
        <v>0</v>
      </c>
      <c r="K20">
        <v>7.3129887236522455</v>
      </c>
      <c r="L20">
        <v>65.81689851287021</v>
      </c>
      <c r="M20">
        <v>73.12988723652245</v>
      </c>
    </row>
    <row r="21" spans="1:27" x14ac:dyDescent="0.3">
      <c r="A21">
        <v>34</v>
      </c>
      <c r="B21">
        <v>79.507291614171322</v>
      </c>
      <c r="H21">
        <v>34</v>
      </c>
      <c r="I21" s="38">
        <v>24.45659439269032</v>
      </c>
      <c r="J21" s="38">
        <v>0</v>
      </c>
      <c r="K21">
        <v>19.565275514152251</v>
      </c>
      <c r="L21">
        <v>59.942016100019075</v>
      </c>
      <c r="M21">
        <v>79.507291614171322</v>
      </c>
    </row>
    <row r="22" spans="1:27" x14ac:dyDescent="0.3">
      <c r="A22">
        <v>35</v>
      </c>
      <c r="B22">
        <v>0</v>
      </c>
      <c r="H22">
        <v>35</v>
      </c>
      <c r="I22" s="39"/>
      <c r="J22" s="39"/>
      <c r="M22">
        <v>0</v>
      </c>
    </row>
    <row r="23" spans="1:27" x14ac:dyDescent="0.3">
      <c r="A23">
        <v>35</v>
      </c>
      <c r="B23">
        <v>0</v>
      </c>
      <c r="H23">
        <v>35</v>
      </c>
      <c r="I23" s="39"/>
      <c r="J23" s="39"/>
      <c r="M23">
        <v>0</v>
      </c>
    </row>
    <row r="24" spans="1:27" x14ac:dyDescent="0.3">
      <c r="A24">
        <v>35</v>
      </c>
      <c r="B24">
        <v>73.212251957634322</v>
      </c>
      <c r="H24">
        <v>35</v>
      </c>
      <c r="I24" s="37">
        <v>118.8196121066027</v>
      </c>
      <c r="J24" s="37">
        <v>0</v>
      </c>
      <c r="K24">
        <v>22.331382741072527</v>
      </c>
      <c r="L24">
        <v>50.880869216561798</v>
      </c>
      <c r="M24">
        <v>73.212251957634322</v>
      </c>
    </row>
    <row r="25" spans="1:27" x14ac:dyDescent="0.3">
      <c r="A25">
        <v>35</v>
      </c>
      <c r="B25">
        <v>50.455456558362805</v>
      </c>
      <c r="H25">
        <v>35</v>
      </c>
      <c r="I25" s="38">
        <v>60.854136976799872</v>
      </c>
      <c r="J25" s="38">
        <v>0</v>
      </c>
      <c r="K25">
        <v>24.458755512270137</v>
      </c>
      <c r="L25">
        <v>25.996701046092667</v>
      </c>
      <c r="M25">
        <v>50.455456558362805</v>
      </c>
    </row>
    <row r="26" spans="1:27" x14ac:dyDescent="0.3">
      <c r="A26">
        <v>35</v>
      </c>
      <c r="B26">
        <v>95.969047356905847</v>
      </c>
      <c r="H26">
        <v>35</v>
      </c>
      <c r="I26" s="38">
        <v>176.78508723640553</v>
      </c>
      <c r="J26" s="38">
        <v>0</v>
      </c>
      <c r="K26">
        <v>20.204009969874917</v>
      </c>
      <c r="L26">
        <v>75.765037387030929</v>
      </c>
      <c r="M26">
        <v>95.969047356905847</v>
      </c>
    </row>
    <row r="27" spans="1:27" x14ac:dyDescent="0.3">
      <c r="A27">
        <v>35</v>
      </c>
      <c r="B27">
        <v>275.40973112787572</v>
      </c>
      <c r="H27">
        <v>35</v>
      </c>
      <c r="I27" s="38">
        <v>150.85819381177788</v>
      </c>
      <c r="J27" s="38">
        <v>0</v>
      </c>
      <c r="K27">
        <v>61.535880463323494</v>
      </c>
      <c r="L27">
        <v>213.87385066455224</v>
      </c>
      <c r="M27">
        <v>275.40973112787572</v>
      </c>
    </row>
    <row r="28" spans="1:27" x14ac:dyDescent="0.3">
      <c r="A28">
        <v>35</v>
      </c>
      <c r="B28">
        <v>163.4067025588177</v>
      </c>
      <c r="H28">
        <v>35</v>
      </c>
      <c r="I28" s="38">
        <v>206.71040637920305</v>
      </c>
      <c r="J28" s="38">
        <v>0</v>
      </c>
      <c r="K28">
        <v>45.120635188244457</v>
      </c>
      <c r="L28">
        <v>118.28606737057325</v>
      </c>
      <c r="M28">
        <v>163.4067025588177</v>
      </c>
    </row>
    <row r="29" spans="1:27" x14ac:dyDescent="0.3">
      <c r="A29">
        <v>36</v>
      </c>
      <c r="B29">
        <v>0</v>
      </c>
      <c r="H29">
        <v>36</v>
      </c>
      <c r="I29" s="39"/>
      <c r="J29" s="39"/>
      <c r="M29">
        <v>0</v>
      </c>
    </row>
    <row r="30" spans="1:27" x14ac:dyDescent="0.3">
      <c r="A30">
        <v>36</v>
      </c>
      <c r="B30">
        <v>0</v>
      </c>
      <c r="H30">
        <v>36</v>
      </c>
      <c r="I30" s="39"/>
      <c r="J30" s="39"/>
      <c r="M30">
        <v>0</v>
      </c>
    </row>
    <row r="31" spans="1:27" x14ac:dyDescent="0.3">
      <c r="A31">
        <v>36</v>
      </c>
      <c r="B31">
        <v>151.55528413399404</v>
      </c>
      <c r="H31">
        <v>36</v>
      </c>
      <c r="I31" s="38">
        <v>77.699485729603069</v>
      </c>
      <c r="J31" s="38">
        <v>0</v>
      </c>
      <c r="K31">
        <v>28.093318526603674</v>
      </c>
      <c r="L31">
        <v>123.46196560739037</v>
      </c>
      <c r="M31">
        <v>151.55528413399404</v>
      </c>
    </row>
    <row r="32" spans="1:27" x14ac:dyDescent="0.3">
      <c r="A32">
        <v>36</v>
      </c>
      <c r="B32">
        <v>69.674787782918784</v>
      </c>
      <c r="H32">
        <v>36</v>
      </c>
      <c r="I32" s="38">
        <v>51.38409103361581</v>
      </c>
      <c r="J32" s="38">
        <v>0</v>
      </c>
      <c r="K32">
        <v>19.349582564421379</v>
      </c>
      <c r="L32">
        <v>50.325205218497409</v>
      </c>
      <c r="M32">
        <v>69.674787782918784</v>
      </c>
    </row>
    <row r="33" spans="1:13" x14ac:dyDescent="0.3">
      <c r="A33">
        <v>36</v>
      </c>
      <c r="B33">
        <v>110.61503595845642</v>
      </c>
      <c r="H33">
        <v>36</v>
      </c>
      <c r="I33" s="37">
        <v>64.541788381609436</v>
      </c>
      <c r="J33" s="37">
        <v>0</v>
      </c>
      <c r="K33">
        <v>23.721450545512525</v>
      </c>
      <c r="L33">
        <v>86.893585412943892</v>
      </c>
      <c r="M33">
        <v>110.61503595845642</v>
      </c>
    </row>
    <row r="34" spans="1:13" x14ac:dyDescent="0.3">
      <c r="A34">
        <v>36</v>
      </c>
      <c r="B34">
        <v>112.02003162559362</v>
      </c>
      <c r="H34">
        <v>36</v>
      </c>
      <c r="I34" s="38">
        <v>63.956468823198421</v>
      </c>
      <c r="J34" s="38">
        <v>0</v>
      </c>
      <c r="K34">
        <v>30.388943809518892</v>
      </c>
      <c r="L34">
        <v>81.631087816074725</v>
      </c>
      <c r="M34">
        <v>112.02003162559362</v>
      </c>
    </row>
    <row r="35" spans="1:13" x14ac:dyDescent="0.3">
      <c r="A35">
        <v>36</v>
      </c>
      <c r="B35">
        <v>161.12222975479736</v>
      </c>
      <c r="H35">
        <v>36</v>
      </c>
      <c r="I35" s="38">
        <v>132.91775125774092</v>
      </c>
      <c r="J35" s="38">
        <v>0</v>
      </c>
      <c r="K35">
        <v>18.513292489268952</v>
      </c>
      <c r="L35">
        <v>142.6089372655284</v>
      </c>
      <c r="M35">
        <v>161.12222975479736</v>
      </c>
    </row>
    <row r="36" spans="1:13" x14ac:dyDescent="0.3">
      <c r="A36">
        <v>37</v>
      </c>
      <c r="B36">
        <v>0</v>
      </c>
      <c r="H36">
        <v>37</v>
      </c>
      <c r="I36" s="39"/>
      <c r="J36" s="39"/>
      <c r="M36">
        <v>0</v>
      </c>
    </row>
    <row r="37" spans="1:13" x14ac:dyDescent="0.3">
      <c r="A37">
        <v>37</v>
      </c>
      <c r="B37">
        <v>0</v>
      </c>
      <c r="H37">
        <v>37</v>
      </c>
      <c r="I37" s="39"/>
      <c r="J37" s="39"/>
      <c r="M37">
        <v>0</v>
      </c>
    </row>
    <row r="38" spans="1:13" x14ac:dyDescent="0.3">
      <c r="A38">
        <v>37</v>
      </c>
      <c r="B38">
        <v>51.082167129874712</v>
      </c>
      <c r="H38">
        <v>37</v>
      </c>
      <c r="I38" s="38">
        <v>40.865733703899771</v>
      </c>
      <c r="J38" s="38">
        <v>0</v>
      </c>
      <c r="K38">
        <v>10.216433425974943</v>
      </c>
      <c r="L38">
        <v>40.865733703899771</v>
      </c>
      <c r="M38">
        <v>51.082167129874712</v>
      </c>
    </row>
    <row r="39" spans="1:13" x14ac:dyDescent="0.3">
      <c r="A39">
        <v>37</v>
      </c>
      <c r="B39">
        <v>51.406946401757381</v>
      </c>
      <c r="H39">
        <v>37</v>
      </c>
      <c r="I39" s="38">
        <v>58.261205921991696</v>
      </c>
      <c r="J39" s="38">
        <v>0</v>
      </c>
      <c r="K39">
        <v>17.135648800585795</v>
      </c>
      <c r="L39">
        <v>34.27129760117159</v>
      </c>
      <c r="M39">
        <v>51.406946401757381</v>
      </c>
    </row>
    <row r="40" spans="1:13" x14ac:dyDescent="0.3">
      <c r="A40">
        <v>37</v>
      </c>
      <c r="B40">
        <v>51.24455676581605</v>
      </c>
      <c r="H40">
        <v>37</v>
      </c>
      <c r="I40" s="37">
        <v>49.563469812945733</v>
      </c>
      <c r="J40" s="37">
        <v>0</v>
      </c>
      <c r="K40">
        <v>13.67604111328037</v>
      </c>
      <c r="L40">
        <v>37.56851565253568</v>
      </c>
      <c r="M40">
        <v>51.24455676581605</v>
      </c>
    </row>
    <row r="41" spans="1:13" x14ac:dyDescent="0.3">
      <c r="A41">
        <v>37</v>
      </c>
      <c r="B41">
        <v>70.394528026291098</v>
      </c>
      <c r="H41">
        <v>37</v>
      </c>
      <c r="I41" s="37">
        <v>99.354318260198255</v>
      </c>
      <c r="J41" s="37">
        <v>0</v>
      </c>
      <c r="K41">
        <v>21.979790233907156</v>
      </c>
      <c r="L41">
        <v>48.414737792383946</v>
      </c>
      <c r="M41">
        <v>70.394528026291098</v>
      </c>
    </row>
    <row r="42" spans="1:13" x14ac:dyDescent="0.3">
      <c r="A42">
        <v>37</v>
      </c>
      <c r="B42">
        <v>70.394528026291098</v>
      </c>
      <c r="H42">
        <v>37</v>
      </c>
      <c r="I42" s="38">
        <v>99.354318260198255</v>
      </c>
      <c r="J42" s="38">
        <v>0</v>
      </c>
      <c r="K42">
        <v>21.979790233907156</v>
      </c>
      <c r="L42">
        <v>48.414737792383946</v>
      </c>
      <c r="M42">
        <v>70.394528026291098</v>
      </c>
    </row>
    <row r="43" spans="1:13" x14ac:dyDescent="0.3">
      <c r="A43">
        <v>38</v>
      </c>
      <c r="B43">
        <v>70.394528026291098</v>
      </c>
      <c r="H43">
        <v>38</v>
      </c>
      <c r="I43" s="37">
        <v>99.354318260198255</v>
      </c>
      <c r="J43" s="37">
        <v>0</v>
      </c>
      <c r="K43">
        <v>21.979790233907156</v>
      </c>
      <c r="L43">
        <v>48.414737792383946</v>
      </c>
      <c r="M43">
        <v>70.394528026291098</v>
      </c>
    </row>
    <row r="44" spans="1:13" x14ac:dyDescent="0.3">
      <c r="A44">
        <v>38</v>
      </c>
      <c r="B44">
        <v>64.027063784717683</v>
      </c>
      <c r="H44">
        <v>38</v>
      </c>
      <c r="I44" s="37">
        <v>50.197084798013364</v>
      </c>
      <c r="J44" s="37">
        <v>0</v>
      </c>
      <c r="K44">
        <v>22.522199729527575</v>
      </c>
      <c r="L44">
        <v>41.504864055190104</v>
      </c>
      <c r="M44">
        <v>64.027063784717683</v>
      </c>
    </row>
    <row r="45" spans="1:13" x14ac:dyDescent="0.3">
      <c r="A45">
        <v>38</v>
      </c>
      <c r="B45">
        <v>59.78516918644646</v>
      </c>
      <c r="H45">
        <v>38</v>
      </c>
      <c r="I45" s="38">
        <v>44.180005633346461</v>
      </c>
      <c r="J45" s="38">
        <v>0</v>
      </c>
      <c r="K45">
        <v>30.125350652781609</v>
      </c>
      <c r="L45">
        <v>29.659818533664851</v>
      </c>
      <c r="M45">
        <v>59.78516918644646</v>
      </c>
    </row>
    <row r="46" spans="1:13" x14ac:dyDescent="0.3">
      <c r="A46">
        <v>38</v>
      </c>
      <c r="B46">
        <v>68.268958382988899</v>
      </c>
      <c r="H46">
        <v>38</v>
      </c>
      <c r="I46" s="38">
        <v>56.214163962680274</v>
      </c>
      <c r="J46" s="38">
        <v>0</v>
      </c>
      <c r="K46">
        <v>14.91904880627354</v>
      </c>
      <c r="L46">
        <v>53.349909576715362</v>
      </c>
      <c r="M46">
        <v>68.268958382988899</v>
      </c>
    </row>
    <row r="47" spans="1:13" x14ac:dyDescent="0.3">
      <c r="A47">
        <v>38</v>
      </c>
      <c r="B47">
        <v>64.027063784717683</v>
      </c>
      <c r="H47">
        <v>38</v>
      </c>
      <c r="I47" s="37">
        <v>50.197084798013364</v>
      </c>
      <c r="J47" s="37">
        <v>0</v>
      </c>
      <c r="K47">
        <v>22.522199729527575</v>
      </c>
      <c r="L47">
        <v>41.504864055190104</v>
      </c>
      <c r="M47">
        <v>64.027063784717683</v>
      </c>
    </row>
    <row r="48" spans="1:13" x14ac:dyDescent="0.3">
      <c r="A48">
        <v>38</v>
      </c>
      <c r="B48">
        <v>32.805995062592764</v>
      </c>
      <c r="H48">
        <v>38</v>
      </c>
      <c r="I48" s="38">
        <v>42.477731588197493</v>
      </c>
      <c r="J48" s="38">
        <v>0</v>
      </c>
      <c r="K48">
        <v>1.198524991908263</v>
      </c>
      <c r="L48">
        <v>31.607470070684499</v>
      </c>
      <c r="M48">
        <v>32.805995062592764</v>
      </c>
    </row>
    <row r="49" spans="1:13" x14ac:dyDescent="0.3">
      <c r="A49">
        <v>38</v>
      </c>
      <c r="B49">
        <v>84.578217251824213</v>
      </c>
      <c r="H49">
        <v>38</v>
      </c>
      <c r="I49" s="38">
        <v>47.433513912223937</v>
      </c>
      <c r="J49" s="38">
        <v>0</v>
      </c>
      <c r="K49">
        <v>50.688836808425876</v>
      </c>
      <c r="L49">
        <v>33.889380443398338</v>
      </c>
      <c r="M49">
        <v>84.578217251824213</v>
      </c>
    </row>
    <row r="50" spans="1:13" x14ac:dyDescent="0.3">
      <c r="A50">
        <v>39</v>
      </c>
      <c r="B50">
        <v>34.942287118716592</v>
      </c>
      <c r="H50">
        <v>39</v>
      </c>
      <c r="I50" s="38">
        <v>39.820264866460739</v>
      </c>
      <c r="J50" s="38">
        <v>0</v>
      </c>
      <c r="K50">
        <v>21.357718169461741</v>
      </c>
      <c r="L50">
        <v>13.584568949254855</v>
      </c>
      <c r="M50">
        <v>34.942287118716592</v>
      </c>
    </row>
    <row r="51" spans="1:13" x14ac:dyDescent="0.3">
      <c r="A51">
        <v>39</v>
      </c>
      <c r="B51">
        <v>57.045168968026523</v>
      </c>
      <c r="H51">
        <v>39</v>
      </c>
      <c r="I51" s="38">
        <v>38.343764313548135</v>
      </c>
      <c r="J51" s="38">
        <v>3.9696349101760702</v>
      </c>
      <c r="K51">
        <v>20.58331466366112</v>
      </c>
      <c r="L51">
        <v>36.461854304365403</v>
      </c>
      <c r="M51">
        <v>57.045168968026523</v>
      </c>
    </row>
    <row r="52" spans="1:13" x14ac:dyDescent="0.3">
      <c r="A52">
        <v>39</v>
      </c>
      <c r="B52">
        <v>36.049756337944544</v>
      </c>
      <c r="H52">
        <v>39</v>
      </c>
      <c r="I52" s="37">
        <v>25.697086846904334</v>
      </c>
      <c r="J52" s="37">
        <v>1.9848174550880351</v>
      </c>
      <c r="K52">
        <v>14.299525987034638</v>
      </c>
      <c r="L52">
        <v>21.750230350909909</v>
      </c>
      <c r="M52">
        <v>36.049756337944544</v>
      </c>
    </row>
    <row r="53" spans="1:13" x14ac:dyDescent="0.3">
      <c r="A53">
        <v>39</v>
      </c>
      <c r="B53">
        <v>36.049756337944544</v>
      </c>
      <c r="H53">
        <v>39</v>
      </c>
      <c r="I53" s="37">
        <v>25.697086846904334</v>
      </c>
      <c r="J53" s="37">
        <v>1.9848174550880351</v>
      </c>
      <c r="K53">
        <v>14.299525987034638</v>
      </c>
      <c r="L53">
        <v>21.750230350909909</v>
      </c>
      <c r="M53">
        <v>36.049756337944544</v>
      </c>
    </row>
    <row r="54" spans="1:13" x14ac:dyDescent="0.3">
      <c r="A54">
        <v>39</v>
      </c>
      <c r="B54">
        <v>15.054343707862568</v>
      </c>
      <c r="H54">
        <v>39</v>
      </c>
      <c r="I54" s="38">
        <v>13.050409380260531</v>
      </c>
      <c r="J54" s="38">
        <v>0</v>
      </c>
      <c r="K54">
        <v>8.015737310408154</v>
      </c>
      <c r="L54">
        <v>7.0386063974544149</v>
      </c>
      <c r="M54">
        <v>15.054343707862568</v>
      </c>
    </row>
    <row r="55" spans="1:13" x14ac:dyDescent="0.3">
      <c r="A55">
        <v>39</v>
      </c>
      <c r="B55">
        <v>19.86879432624113</v>
      </c>
      <c r="H55">
        <v>39</v>
      </c>
      <c r="I55" s="38">
        <v>11.038219070133962</v>
      </c>
      <c r="J55" s="38">
        <v>0</v>
      </c>
      <c r="K55">
        <v>19.86879432624113</v>
      </c>
      <c r="L55">
        <v>0</v>
      </c>
      <c r="M55">
        <v>19.86879432624113</v>
      </c>
    </row>
    <row r="56" spans="1:13" x14ac:dyDescent="0.3">
      <c r="A56">
        <v>39</v>
      </c>
      <c r="B56">
        <v>31.286786291966777</v>
      </c>
      <c r="H56">
        <v>39</v>
      </c>
      <c r="I56" s="37">
        <v>8.397407812490167</v>
      </c>
      <c r="J56" s="37">
        <v>0</v>
      </c>
      <c r="K56">
        <v>21.320459347102982</v>
      </c>
      <c r="L56">
        <v>9.9663269448637948</v>
      </c>
      <c r="M56">
        <v>31.286786291966777</v>
      </c>
    </row>
    <row r="57" spans="1:13" x14ac:dyDescent="0.3">
      <c r="A57">
        <v>40</v>
      </c>
      <c r="B57">
        <v>42.704778257692425</v>
      </c>
      <c r="H57">
        <v>40</v>
      </c>
      <c r="I57" s="38">
        <v>5.7565965548463724</v>
      </c>
      <c r="J57" s="38">
        <v>0</v>
      </c>
      <c r="K57">
        <v>22.772124367964835</v>
      </c>
      <c r="L57">
        <v>19.93265388972759</v>
      </c>
      <c r="M57">
        <v>42.704778257692425</v>
      </c>
    </row>
    <row r="58" spans="1:13" x14ac:dyDescent="0.3">
      <c r="A58">
        <v>40</v>
      </c>
      <c r="B58">
        <v>35.312535828925299</v>
      </c>
      <c r="H58">
        <v>40</v>
      </c>
      <c r="I58" s="37">
        <v>0.10895097678600621</v>
      </c>
      <c r="J58" s="37">
        <v>0</v>
      </c>
      <c r="K58">
        <v>35.312535828925299</v>
      </c>
      <c r="L58">
        <v>0</v>
      </c>
      <c r="M58">
        <v>35.312535828925299</v>
      </c>
    </row>
    <row r="59" spans="1:13" x14ac:dyDescent="0.3">
      <c r="A59">
        <v>40</v>
      </c>
      <c r="B59">
        <v>69.208708959632517</v>
      </c>
      <c r="H59">
        <v>40</v>
      </c>
      <c r="I59" s="38">
        <v>0</v>
      </c>
      <c r="J59" s="38">
        <v>0</v>
      </c>
      <c r="K59">
        <v>69.208708959632517</v>
      </c>
      <c r="L59">
        <v>0</v>
      </c>
      <c r="M59">
        <v>69.208708959632517</v>
      </c>
    </row>
    <row r="60" spans="1:13" x14ac:dyDescent="0.3">
      <c r="A60">
        <v>40</v>
      </c>
      <c r="B60">
        <v>35.312535828925299</v>
      </c>
      <c r="H60">
        <v>40</v>
      </c>
      <c r="I60" s="37">
        <v>0.10895097678600621</v>
      </c>
      <c r="J60" s="37">
        <v>0</v>
      </c>
      <c r="K60">
        <v>35.312535828925299</v>
      </c>
      <c r="L60">
        <v>0</v>
      </c>
      <c r="M60">
        <v>35.312535828925299</v>
      </c>
    </row>
    <row r="61" spans="1:13" x14ac:dyDescent="0.3">
      <c r="A61">
        <v>40</v>
      </c>
      <c r="B61">
        <v>1.4163626982180806</v>
      </c>
      <c r="H61">
        <v>40</v>
      </c>
      <c r="I61" s="38">
        <v>0.21790195357201242</v>
      </c>
      <c r="J61" s="38">
        <v>0</v>
      </c>
      <c r="K61">
        <v>1.4163626982180806</v>
      </c>
      <c r="L61">
        <v>0</v>
      </c>
      <c r="M61">
        <v>1.4163626982180806</v>
      </c>
    </row>
    <row r="62" spans="1:13" x14ac:dyDescent="0.3">
      <c r="A62">
        <v>40</v>
      </c>
      <c r="B62">
        <v>29.350265466514163</v>
      </c>
      <c r="H62">
        <v>40</v>
      </c>
      <c r="I62" s="37">
        <v>10.430487036576501</v>
      </c>
      <c r="J62" s="37">
        <v>0</v>
      </c>
      <c r="K62">
        <v>29.350265466514163</v>
      </c>
      <c r="L62">
        <v>0</v>
      </c>
      <c r="M62">
        <v>29.350265466514163</v>
      </c>
    </row>
    <row r="63" spans="1:13" x14ac:dyDescent="0.3">
      <c r="A63">
        <v>40</v>
      </c>
      <c r="B63">
        <v>29.350265466514163</v>
      </c>
      <c r="H63">
        <v>40</v>
      </c>
      <c r="I63" s="38">
        <v>10.430487036576501</v>
      </c>
      <c r="J63" s="38">
        <v>0</v>
      </c>
      <c r="K63">
        <v>29.350265466514163</v>
      </c>
      <c r="L63">
        <v>0</v>
      </c>
      <c r="M63">
        <v>29.350265466514163</v>
      </c>
    </row>
    <row r="64" spans="1:13" x14ac:dyDescent="0.3">
      <c r="A64">
        <v>41</v>
      </c>
      <c r="B64">
        <v>0</v>
      </c>
      <c r="H64">
        <v>41</v>
      </c>
      <c r="I64" s="39"/>
      <c r="J64" s="39"/>
      <c r="M64">
        <v>0</v>
      </c>
    </row>
    <row r="65" spans="1:13" x14ac:dyDescent="0.3">
      <c r="A65">
        <v>41</v>
      </c>
      <c r="B65">
        <v>0</v>
      </c>
      <c r="H65">
        <v>41</v>
      </c>
      <c r="I65" s="39"/>
      <c r="J65" s="39"/>
      <c r="M65">
        <v>0</v>
      </c>
    </row>
    <row r="66" spans="1:13" x14ac:dyDescent="0.3">
      <c r="A66">
        <v>41</v>
      </c>
      <c r="B66">
        <v>2.9447681168073028</v>
      </c>
      <c r="H66">
        <v>41</v>
      </c>
      <c r="I66" s="38">
        <v>0.45304124873958501</v>
      </c>
      <c r="J66" s="38">
        <v>0</v>
      </c>
      <c r="K66">
        <v>2.9447681168073028</v>
      </c>
      <c r="L66">
        <v>0</v>
      </c>
      <c r="M66">
        <v>2.9447681168073028</v>
      </c>
    </row>
    <row r="67" spans="1:13" x14ac:dyDescent="0.3">
      <c r="A67">
        <v>41</v>
      </c>
      <c r="B67">
        <v>1.4723840584036514</v>
      </c>
      <c r="H67">
        <v>41</v>
      </c>
      <c r="I67" s="37">
        <v>0.22652062436979251</v>
      </c>
      <c r="J67" s="37">
        <v>0</v>
      </c>
      <c r="K67">
        <v>1.4723840584036514</v>
      </c>
      <c r="L67">
        <v>0</v>
      </c>
      <c r="M67">
        <v>1.4723840584036514</v>
      </c>
    </row>
    <row r="68" spans="1:13" x14ac:dyDescent="0.3">
      <c r="A68">
        <v>41</v>
      </c>
      <c r="B68">
        <v>0</v>
      </c>
      <c r="H68">
        <v>41</v>
      </c>
      <c r="I68" s="38">
        <v>0</v>
      </c>
      <c r="J68" s="38">
        <v>0</v>
      </c>
      <c r="K68">
        <v>0</v>
      </c>
      <c r="L68">
        <v>0</v>
      </c>
      <c r="M68">
        <v>0</v>
      </c>
    </row>
    <row r="69" spans="1:13" x14ac:dyDescent="0.3">
      <c r="A69">
        <v>41</v>
      </c>
      <c r="B69">
        <v>0</v>
      </c>
      <c r="H69">
        <v>41</v>
      </c>
      <c r="I69" s="38">
        <v>0</v>
      </c>
      <c r="J69" s="38">
        <v>0</v>
      </c>
      <c r="K69">
        <v>0</v>
      </c>
      <c r="L69">
        <v>0</v>
      </c>
      <c r="M69">
        <v>0</v>
      </c>
    </row>
    <row r="70" spans="1:13" x14ac:dyDescent="0.3">
      <c r="A70">
        <v>41</v>
      </c>
      <c r="B70">
        <v>0</v>
      </c>
      <c r="H70">
        <v>41</v>
      </c>
      <c r="I70" s="38">
        <v>0</v>
      </c>
      <c r="J70" s="38">
        <v>0</v>
      </c>
      <c r="K70">
        <v>0</v>
      </c>
      <c r="L70">
        <v>0</v>
      </c>
      <c r="M70">
        <v>0</v>
      </c>
    </row>
    <row r="71" spans="1:13" x14ac:dyDescent="0.3">
      <c r="A71">
        <v>42</v>
      </c>
      <c r="B71">
        <v>0</v>
      </c>
      <c r="H71">
        <v>42</v>
      </c>
      <c r="I71" s="39"/>
      <c r="J71" s="39"/>
      <c r="M71">
        <v>0</v>
      </c>
    </row>
    <row r="72" spans="1:13" x14ac:dyDescent="0.3">
      <c r="A72">
        <v>42</v>
      </c>
      <c r="B72">
        <v>0</v>
      </c>
      <c r="H72">
        <v>42</v>
      </c>
      <c r="I72" s="39"/>
      <c r="J72" s="39"/>
      <c r="M72">
        <v>0</v>
      </c>
    </row>
    <row r="73" spans="1:13" x14ac:dyDescent="0.3">
      <c r="A73">
        <v>42</v>
      </c>
      <c r="B73">
        <v>0</v>
      </c>
      <c r="H73">
        <v>42</v>
      </c>
      <c r="I73" s="37">
        <v>0</v>
      </c>
      <c r="J73" s="37">
        <v>0</v>
      </c>
      <c r="K73">
        <v>0</v>
      </c>
      <c r="L73">
        <v>0</v>
      </c>
      <c r="M73">
        <v>0</v>
      </c>
    </row>
    <row r="74" spans="1:13" x14ac:dyDescent="0.3">
      <c r="A74">
        <v>42</v>
      </c>
      <c r="B74">
        <v>0</v>
      </c>
      <c r="H74">
        <v>42</v>
      </c>
      <c r="I74" s="38">
        <v>0</v>
      </c>
      <c r="J74" s="38">
        <v>0</v>
      </c>
      <c r="K74">
        <v>0</v>
      </c>
      <c r="L74">
        <v>0</v>
      </c>
      <c r="M74">
        <v>0</v>
      </c>
    </row>
    <row r="75" spans="1:13" x14ac:dyDescent="0.3">
      <c r="A75">
        <v>42</v>
      </c>
      <c r="B75">
        <v>0</v>
      </c>
      <c r="H75">
        <v>42</v>
      </c>
      <c r="I75" s="38">
        <v>0</v>
      </c>
      <c r="J75" s="38">
        <v>0</v>
      </c>
      <c r="K75">
        <v>0</v>
      </c>
      <c r="L75">
        <v>0</v>
      </c>
      <c r="M75">
        <v>0</v>
      </c>
    </row>
    <row r="76" spans="1:13" x14ac:dyDescent="0.3">
      <c r="A76">
        <v>42</v>
      </c>
      <c r="B76">
        <v>0</v>
      </c>
      <c r="H76">
        <v>42</v>
      </c>
      <c r="I76" s="38">
        <v>0</v>
      </c>
      <c r="J76" s="38">
        <v>0</v>
      </c>
      <c r="K76">
        <v>0</v>
      </c>
      <c r="L76">
        <v>0</v>
      </c>
      <c r="M76">
        <v>0</v>
      </c>
    </row>
    <row r="77" spans="1:13" x14ac:dyDescent="0.3">
      <c r="A77">
        <v>42</v>
      </c>
      <c r="B77">
        <v>0</v>
      </c>
      <c r="H77">
        <v>42</v>
      </c>
      <c r="I77" s="38">
        <v>0</v>
      </c>
      <c r="J77" s="38">
        <v>0</v>
      </c>
      <c r="K77">
        <v>0</v>
      </c>
      <c r="L77">
        <v>0</v>
      </c>
      <c r="M77">
        <v>0</v>
      </c>
    </row>
    <row r="78" spans="1:13" x14ac:dyDescent="0.3">
      <c r="A78">
        <v>43</v>
      </c>
      <c r="B78">
        <v>0</v>
      </c>
      <c r="H78">
        <v>43</v>
      </c>
      <c r="I78" s="39"/>
      <c r="J78" s="39"/>
      <c r="M78">
        <v>0</v>
      </c>
    </row>
    <row r="79" spans="1:13" x14ac:dyDescent="0.3">
      <c r="A79">
        <v>43</v>
      </c>
      <c r="B79">
        <v>0</v>
      </c>
      <c r="H79">
        <v>43</v>
      </c>
      <c r="I79" s="39"/>
      <c r="J79" s="39"/>
      <c r="M79">
        <v>0</v>
      </c>
    </row>
    <row r="80" spans="1:13" x14ac:dyDescent="0.3">
      <c r="A80">
        <v>43</v>
      </c>
      <c r="B80">
        <v>1</v>
      </c>
      <c r="H80">
        <v>43</v>
      </c>
      <c r="I80" s="38">
        <v>0</v>
      </c>
      <c r="J80" s="38">
        <v>0</v>
      </c>
      <c r="K80">
        <v>0</v>
      </c>
      <c r="L80">
        <v>1</v>
      </c>
      <c r="M80">
        <v>1</v>
      </c>
    </row>
    <row r="81" spans="1:13" x14ac:dyDescent="0.3">
      <c r="A81">
        <v>43</v>
      </c>
      <c r="B81">
        <v>0.38081649831649822</v>
      </c>
      <c r="H81">
        <v>43</v>
      </c>
      <c r="I81" s="38">
        <v>0</v>
      </c>
      <c r="J81" s="38">
        <v>0</v>
      </c>
      <c r="K81">
        <v>0</v>
      </c>
      <c r="L81">
        <v>0.38081649831649822</v>
      </c>
      <c r="M81">
        <v>0.38081649831649822</v>
      </c>
    </row>
    <row r="82" spans="1:13" x14ac:dyDescent="0.3">
      <c r="A82">
        <v>43</v>
      </c>
      <c r="B82">
        <v>0.69040824915824905</v>
      </c>
      <c r="H82">
        <v>43</v>
      </c>
      <c r="I82" s="37">
        <v>0</v>
      </c>
      <c r="J82" s="37">
        <v>0</v>
      </c>
      <c r="K82">
        <v>0</v>
      </c>
      <c r="L82">
        <v>0.69040824915824905</v>
      </c>
      <c r="M82">
        <v>0.69040824915824905</v>
      </c>
    </row>
    <row r="83" spans="1:13" x14ac:dyDescent="0.3">
      <c r="A83">
        <v>43</v>
      </c>
      <c r="B83">
        <v>0</v>
      </c>
      <c r="H83">
        <v>43</v>
      </c>
      <c r="I83" s="38">
        <v>0</v>
      </c>
      <c r="J83" s="38">
        <v>0</v>
      </c>
      <c r="K83">
        <v>0</v>
      </c>
      <c r="L83">
        <v>0</v>
      </c>
      <c r="M83">
        <v>0</v>
      </c>
    </row>
    <row r="84" spans="1:13" x14ac:dyDescent="0.3">
      <c r="A84">
        <v>43</v>
      </c>
      <c r="B84">
        <v>0</v>
      </c>
      <c r="H84">
        <v>43</v>
      </c>
      <c r="I84" s="38">
        <v>0</v>
      </c>
      <c r="J84" s="38">
        <v>0</v>
      </c>
      <c r="K84">
        <v>0</v>
      </c>
      <c r="L84">
        <v>0</v>
      </c>
      <c r="M84">
        <v>0</v>
      </c>
    </row>
    <row r="85" spans="1:13" x14ac:dyDescent="0.3">
      <c r="A85">
        <v>44</v>
      </c>
      <c r="B85">
        <v>0</v>
      </c>
      <c r="H85">
        <v>44</v>
      </c>
      <c r="I85" s="39"/>
      <c r="J85" s="39"/>
      <c r="M85">
        <v>0</v>
      </c>
    </row>
    <row r="86" spans="1:13" x14ac:dyDescent="0.3">
      <c r="A86">
        <v>44</v>
      </c>
      <c r="B86">
        <v>0</v>
      </c>
      <c r="H86">
        <v>44</v>
      </c>
      <c r="I86" s="39"/>
      <c r="J86" s="39"/>
      <c r="M86">
        <v>0</v>
      </c>
    </row>
    <row r="87" spans="1:13" x14ac:dyDescent="0.3">
      <c r="A87">
        <v>44</v>
      </c>
      <c r="B87">
        <v>0</v>
      </c>
      <c r="H87">
        <v>44</v>
      </c>
      <c r="I87" s="38">
        <v>0</v>
      </c>
      <c r="J87" s="38">
        <v>0</v>
      </c>
      <c r="K87">
        <v>0</v>
      </c>
      <c r="L87">
        <v>0</v>
      </c>
      <c r="M87">
        <v>0</v>
      </c>
    </row>
    <row r="88" spans="1:13" x14ac:dyDescent="0.3">
      <c r="A88">
        <v>44</v>
      </c>
      <c r="B88">
        <v>0</v>
      </c>
      <c r="H88">
        <v>44</v>
      </c>
      <c r="I88" s="37">
        <v>0</v>
      </c>
      <c r="J88" s="37">
        <v>0</v>
      </c>
      <c r="K88">
        <v>0</v>
      </c>
      <c r="L88">
        <v>0</v>
      </c>
      <c r="M88">
        <v>0</v>
      </c>
    </row>
    <row r="89" spans="1:13" x14ac:dyDescent="0.3">
      <c r="A89">
        <v>44</v>
      </c>
      <c r="B89">
        <v>0</v>
      </c>
      <c r="H89">
        <v>44</v>
      </c>
      <c r="I89" s="38">
        <v>0</v>
      </c>
      <c r="J89" s="38">
        <v>0</v>
      </c>
      <c r="K89">
        <v>0</v>
      </c>
      <c r="L89">
        <v>0</v>
      </c>
      <c r="M89">
        <v>0</v>
      </c>
    </row>
    <row r="90" spans="1:13" x14ac:dyDescent="0.3">
      <c r="A90">
        <v>44</v>
      </c>
      <c r="B90">
        <v>0</v>
      </c>
      <c r="H90">
        <v>44</v>
      </c>
      <c r="I90" s="38">
        <v>0</v>
      </c>
      <c r="J90" s="38">
        <v>0</v>
      </c>
      <c r="K90">
        <v>0</v>
      </c>
      <c r="L90">
        <v>0</v>
      </c>
      <c r="M90">
        <v>0</v>
      </c>
    </row>
    <row r="91" spans="1:13" x14ac:dyDescent="0.3">
      <c r="A91">
        <v>44</v>
      </c>
      <c r="B91">
        <v>0</v>
      </c>
      <c r="H91">
        <v>44</v>
      </c>
      <c r="I91" s="38">
        <v>0</v>
      </c>
      <c r="J91" s="38">
        <v>0</v>
      </c>
      <c r="K91">
        <v>0</v>
      </c>
      <c r="L91">
        <v>0</v>
      </c>
      <c r="M91">
        <v>0</v>
      </c>
    </row>
    <row r="92" spans="1:13" x14ac:dyDescent="0.3">
      <c r="A92">
        <v>45</v>
      </c>
      <c r="B92">
        <v>0</v>
      </c>
      <c r="H92">
        <v>45</v>
      </c>
      <c r="I92" s="39"/>
      <c r="J92" s="39"/>
      <c r="M92">
        <v>0</v>
      </c>
    </row>
    <row r="93" spans="1:13" x14ac:dyDescent="0.3">
      <c r="A93">
        <v>45</v>
      </c>
      <c r="B93">
        <v>0</v>
      </c>
      <c r="H93">
        <v>45</v>
      </c>
      <c r="I93" s="39"/>
      <c r="J93" s="39"/>
      <c r="M93">
        <v>0</v>
      </c>
    </row>
    <row r="94" spans="1:13" x14ac:dyDescent="0.3">
      <c r="A94">
        <v>45</v>
      </c>
      <c r="B94">
        <v>0</v>
      </c>
      <c r="H94">
        <v>45</v>
      </c>
      <c r="I94" s="38">
        <v>0</v>
      </c>
      <c r="J94" s="38">
        <v>0</v>
      </c>
      <c r="K94">
        <v>0</v>
      </c>
      <c r="L94">
        <v>0</v>
      </c>
      <c r="M94">
        <v>0</v>
      </c>
    </row>
    <row r="95" spans="1:13" x14ac:dyDescent="0.3">
      <c r="A95">
        <v>45</v>
      </c>
      <c r="B95">
        <v>0</v>
      </c>
      <c r="H95">
        <v>45</v>
      </c>
      <c r="I95" s="38">
        <v>0</v>
      </c>
      <c r="J95" s="38">
        <v>0</v>
      </c>
      <c r="K95">
        <v>0</v>
      </c>
      <c r="L95">
        <v>0</v>
      </c>
      <c r="M95">
        <v>0</v>
      </c>
    </row>
    <row r="96" spans="1:13" x14ac:dyDescent="0.3">
      <c r="A96">
        <v>45</v>
      </c>
      <c r="B96">
        <v>0</v>
      </c>
      <c r="H96">
        <v>45</v>
      </c>
      <c r="I96" s="37">
        <v>0</v>
      </c>
      <c r="J96" s="37">
        <v>0</v>
      </c>
      <c r="K96">
        <v>0</v>
      </c>
      <c r="L96">
        <v>0</v>
      </c>
      <c r="M96">
        <v>0</v>
      </c>
    </row>
    <row r="97" spans="1:13" x14ac:dyDescent="0.3">
      <c r="A97">
        <v>45</v>
      </c>
      <c r="B97">
        <v>0</v>
      </c>
      <c r="H97">
        <v>45</v>
      </c>
      <c r="I97" s="38">
        <v>0</v>
      </c>
      <c r="J97" s="38">
        <v>0</v>
      </c>
      <c r="K97">
        <v>0</v>
      </c>
      <c r="L97">
        <v>0</v>
      </c>
      <c r="M97">
        <v>0</v>
      </c>
    </row>
    <row r="98" spans="1:13" x14ac:dyDescent="0.3">
      <c r="A98">
        <v>45</v>
      </c>
      <c r="B98">
        <v>0</v>
      </c>
      <c r="H98">
        <v>45</v>
      </c>
      <c r="I98" s="38">
        <v>0</v>
      </c>
      <c r="J98" s="38">
        <v>0</v>
      </c>
      <c r="K98">
        <v>0</v>
      </c>
      <c r="L98">
        <v>0</v>
      </c>
      <c r="M98">
        <v>0</v>
      </c>
    </row>
    <row r="99" spans="1:13" x14ac:dyDescent="0.3">
      <c r="A99">
        <v>46</v>
      </c>
      <c r="B99">
        <v>0</v>
      </c>
      <c r="H99">
        <v>46</v>
      </c>
      <c r="I99" s="39"/>
      <c r="J99" s="39"/>
      <c r="M99">
        <v>0</v>
      </c>
    </row>
    <row r="100" spans="1:13" x14ac:dyDescent="0.3">
      <c r="A100">
        <v>46</v>
      </c>
      <c r="B100">
        <v>0</v>
      </c>
      <c r="H100">
        <v>46</v>
      </c>
      <c r="I100" s="39"/>
      <c r="J100" s="39"/>
      <c r="M100">
        <v>0</v>
      </c>
    </row>
    <row r="101" spans="1:13" x14ac:dyDescent="0.3">
      <c r="A101">
        <v>46</v>
      </c>
      <c r="B101">
        <v>0</v>
      </c>
      <c r="H101">
        <v>46</v>
      </c>
      <c r="I101" s="38">
        <v>0</v>
      </c>
      <c r="J101" s="38">
        <v>0</v>
      </c>
      <c r="K101">
        <v>0</v>
      </c>
      <c r="L101">
        <v>0</v>
      </c>
      <c r="M101">
        <v>0</v>
      </c>
    </row>
    <row r="102" spans="1:13" x14ac:dyDescent="0.3">
      <c r="A102">
        <v>46</v>
      </c>
      <c r="B102">
        <v>0</v>
      </c>
      <c r="H102">
        <v>46</v>
      </c>
      <c r="I102" s="37">
        <v>0</v>
      </c>
      <c r="J102" s="37">
        <v>0</v>
      </c>
      <c r="K102">
        <v>0</v>
      </c>
      <c r="L102">
        <v>0</v>
      </c>
      <c r="M102">
        <v>0</v>
      </c>
    </row>
    <row r="103" spans="1:13" x14ac:dyDescent="0.3">
      <c r="A103">
        <v>46</v>
      </c>
      <c r="B103">
        <v>0</v>
      </c>
      <c r="H103">
        <v>46</v>
      </c>
      <c r="I103" s="37">
        <v>0</v>
      </c>
      <c r="J103" s="37">
        <v>0</v>
      </c>
      <c r="K103">
        <v>0</v>
      </c>
      <c r="L103">
        <v>0</v>
      </c>
      <c r="M103">
        <v>0</v>
      </c>
    </row>
    <row r="104" spans="1:13" x14ac:dyDescent="0.3">
      <c r="A104">
        <v>46</v>
      </c>
      <c r="B104">
        <v>0</v>
      </c>
      <c r="H104">
        <v>46</v>
      </c>
      <c r="I104" s="38">
        <v>0</v>
      </c>
      <c r="J104" s="38">
        <v>0</v>
      </c>
      <c r="K104">
        <v>0</v>
      </c>
      <c r="L104">
        <v>0</v>
      </c>
      <c r="M104">
        <v>0</v>
      </c>
    </row>
    <row r="105" spans="1:13" x14ac:dyDescent="0.3">
      <c r="A105">
        <v>46</v>
      </c>
      <c r="B105">
        <v>0</v>
      </c>
      <c r="H105">
        <v>46</v>
      </c>
      <c r="I105" s="38">
        <v>0</v>
      </c>
      <c r="J105" s="38">
        <v>0</v>
      </c>
      <c r="K105">
        <v>0</v>
      </c>
      <c r="L105">
        <v>0</v>
      </c>
      <c r="M105">
        <v>0</v>
      </c>
    </row>
    <row r="106" spans="1:13" x14ac:dyDescent="0.3">
      <c r="A106">
        <v>47</v>
      </c>
      <c r="B106">
        <v>0</v>
      </c>
      <c r="H106">
        <v>47</v>
      </c>
      <c r="I106" s="39"/>
      <c r="J106" s="39"/>
      <c r="M106">
        <v>0</v>
      </c>
    </row>
    <row r="107" spans="1:13" x14ac:dyDescent="0.3">
      <c r="A107">
        <v>47</v>
      </c>
      <c r="B107">
        <v>0</v>
      </c>
      <c r="H107">
        <v>47</v>
      </c>
      <c r="I107" s="39"/>
      <c r="J107" s="39"/>
      <c r="M10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DB00D99CB47747BF3A0DACBFC204A4" ma:contentTypeVersion="6" ma:contentTypeDescription="Create a new document." ma:contentTypeScope="" ma:versionID="eb31d097d37c8b713b7587c289c1c32b">
  <xsd:schema xmlns:xsd="http://www.w3.org/2001/XMLSchema" xmlns:xs="http://www.w3.org/2001/XMLSchema" xmlns:p="http://schemas.microsoft.com/office/2006/metadata/properties" xmlns:ns1="http://schemas.microsoft.com/sharepoint/v3" xmlns:ns2="560ee0e8-f1f0-4f63-b31e-504d3324d09a" targetNamespace="http://schemas.microsoft.com/office/2006/metadata/properties" ma:root="true" ma:fieldsID="eb178252b4395c83472c856a34907d29" ns1:_="" ns2:_="">
    <xsd:import namespace="http://schemas.microsoft.com/sharepoint/v3"/>
    <xsd:import namespace="560ee0e8-f1f0-4f63-b31e-504d3324d0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0ee0e8-f1f0-4f63-b31e-504d3324d0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92A0A2-7D77-4C92-B330-118F0C23C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755908-904B-4783-AE1E-1DC06F0C652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7C75AD3-62E7-4BA8-8950-FA0AFE726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60ee0e8-f1f0-4f63-b31e-504d3324d0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EncountersByDate</vt:lpstr>
      <vt:lpstr>Sheet2</vt:lpstr>
      <vt:lpstr>Sheet3</vt:lpstr>
    </vt:vector>
  </TitlesOfParts>
  <Manager/>
  <Company>Nisqually Tribe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Smith</dc:creator>
  <cp:keywords/>
  <dc:description/>
  <cp:lastModifiedBy>Edwards, Collin (DFW)</cp:lastModifiedBy>
  <cp:revision/>
  <dcterms:created xsi:type="dcterms:W3CDTF">2024-01-27T00:22:08Z</dcterms:created>
  <dcterms:modified xsi:type="dcterms:W3CDTF">2024-11-26T18:33:35Z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2024-01-29T17:40:45Z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88169fb9-a841-424d-a44a-e84ee586bff4</vt:lpwstr>
  </property>
  <property fmtid="{D5CDD505-2E9C-101B-9397-08002B2CF9AE}" pid="8" name="MSIP_Label_45011977-b912-4387-97a4-f4c94a801377_ContentBits">
    <vt:lpwstr>0</vt:lpwstr>
  </property>
  <property fmtid="{D5CDD505-2E9C-101B-9397-08002B2CF9AE}" pid="9" name="ContentTypeId">
    <vt:lpwstr>0x01010019DB00D99CB47747BF3A0DACBFC204A4</vt:lpwstr>
  </property>
</Properties>
</file>