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christopherbeeman/Desktop/Learning/FirstWebsite/public/money/2018/"/>
    </mc:Choice>
  </mc:AlternateContent>
  <xr:revisionPtr revIDLastSave="0" documentId="13_ncr:1_{64FB771F-22C2-7048-AB0F-F5AEF5E53A63}" xr6:coauthVersionLast="43" xr6:coauthVersionMax="43" xr10:uidLastSave="{00000000-0000-0000-0000-000000000000}"/>
  <bookViews>
    <workbookView xWindow="0" yWindow="460" windowWidth="28800" windowHeight="16200" tabRatio="500" activeTab="1" xr2:uid="{00000000-000D-0000-FFFF-FFFF00000000}"/>
  </bookViews>
  <sheets>
    <sheet name="work_2018" sheetId="1" r:id="rId1"/>
    <sheet name="money2018" sheetId="2" r:id="rId2"/>
    <sheet name="Exact" sheetId="6" r:id="rId3"/>
    <sheet name="Gas" sheetId="7" r:id="rId4"/>
    <sheet name="Miles" sheetId="8" r:id="rId5"/>
  </sheets>
  <definedNames>
    <definedName name="Hours">work_2018!#REF!</definedName>
    <definedName name="Hous">work_2018!#REF!</definedName>
    <definedName name="Nothing">work_2018!$C$2:$C$22</definedName>
    <definedName name="Tip">money2018!$J$13</definedName>
    <definedName name="Tips">work_2018!$C$2:$C$22</definedName>
    <definedName name="Total">money2018!$I$2:$I$21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J6" i="7" l="1"/>
  <c r="A22" i="7"/>
  <c r="A23" i="7" s="1"/>
  <c r="A24" i="7" s="1"/>
  <c r="A25" i="7" s="1"/>
  <c r="A26" i="7" s="1"/>
  <c r="A27" i="7" s="1"/>
  <c r="A28" i="7" s="1"/>
  <c r="A29" i="7" s="1"/>
  <c r="A30" i="7" s="1"/>
  <c r="V22" i="6"/>
  <c r="S22" i="6"/>
  <c r="W22" i="6" s="1"/>
  <c r="L6" i="7" l="1"/>
  <c r="S18" i="6" l="1"/>
  <c r="J17" i="6"/>
  <c r="V16" i="6" l="1"/>
  <c r="J14" i="6"/>
  <c r="M15" i="6" l="1"/>
  <c r="S14" i="6"/>
  <c r="P14" i="6"/>
  <c r="E18" i="2" l="1"/>
  <c r="C25" i="8"/>
  <c r="D25" i="8"/>
  <c r="E25" i="8"/>
  <c r="F25" i="8"/>
  <c r="G25" i="8"/>
  <c r="H25" i="8"/>
  <c r="B25" i="8"/>
  <c r="B18" i="2"/>
  <c r="C18" i="2"/>
  <c r="D18" i="2"/>
  <c r="H18" i="2"/>
  <c r="F18" i="2"/>
  <c r="G18" i="2"/>
  <c r="V12" i="6" l="1"/>
  <c r="S12" i="6" l="1"/>
  <c r="I6" i="8" l="1"/>
  <c r="K6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18" i="8"/>
  <c r="J18" i="8" s="1"/>
  <c r="I19" i="8"/>
  <c r="J19" i="8" s="1"/>
  <c r="I20" i="8"/>
  <c r="J20" i="8" s="1"/>
  <c r="I21" i="8"/>
  <c r="J21" i="8" s="1"/>
  <c r="I7" i="8"/>
  <c r="J7" i="8" s="1"/>
  <c r="I8" i="8"/>
  <c r="J8" i="8" s="1"/>
  <c r="I9" i="8"/>
  <c r="J9" i="8" s="1"/>
  <c r="I10" i="8"/>
  <c r="J10" i="8" s="1"/>
  <c r="K7" i="8" l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J6" i="8"/>
  <c r="C3" i="1"/>
  <c r="I6" i="7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K6" i="7" s="1"/>
  <c r="C17" i="1" l="1"/>
  <c r="V7" i="6"/>
  <c r="V8" i="6"/>
  <c r="V9" i="6"/>
  <c r="V10" i="6"/>
  <c r="V11" i="6"/>
  <c r="V13" i="6"/>
  <c r="V14" i="6"/>
  <c r="V15" i="6"/>
  <c r="V17" i="6"/>
  <c r="V18" i="6"/>
  <c r="V19" i="6"/>
  <c r="V20" i="6"/>
  <c r="V21" i="6"/>
  <c r="S21" i="6"/>
  <c r="P21" i="6"/>
  <c r="M21" i="6"/>
  <c r="J21" i="6"/>
  <c r="G21" i="6"/>
  <c r="D21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J7" i="6"/>
  <c r="J8" i="6"/>
  <c r="J9" i="6"/>
  <c r="J10" i="6"/>
  <c r="J11" i="6"/>
  <c r="J12" i="6"/>
  <c r="J13" i="6"/>
  <c r="J15" i="6"/>
  <c r="J16" i="6"/>
  <c r="J18" i="6"/>
  <c r="J19" i="6"/>
  <c r="J20" i="6"/>
  <c r="M7" i="6"/>
  <c r="M8" i="6"/>
  <c r="M9" i="6"/>
  <c r="M10" i="6"/>
  <c r="M11" i="6"/>
  <c r="M12" i="6"/>
  <c r="M13" i="6"/>
  <c r="M14" i="6"/>
  <c r="M16" i="6"/>
  <c r="M17" i="6"/>
  <c r="M18" i="6"/>
  <c r="M19" i="6"/>
  <c r="M20" i="6"/>
  <c r="P7" i="6"/>
  <c r="P8" i="6"/>
  <c r="P9" i="6"/>
  <c r="P10" i="6"/>
  <c r="P11" i="6"/>
  <c r="P12" i="6"/>
  <c r="P13" i="6"/>
  <c r="P15" i="6"/>
  <c r="P16" i="6"/>
  <c r="P17" i="6"/>
  <c r="P18" i="6"/>
  <c r="P19" i="6"/>
  <c r="P20" i="6"/>
  <c r="G6" i="6"/>
  <c r="V6" i="6"/>
  <c r="M6" i="6"/>
  <c r="J6" i="6"/>
  <c r="D6" i="6"/>
  <c r="S6" i="6"/>
  <c r="S7" i="6"/>
  <c r="W7" i="6" s="1"/>
  <c r="S8" i="6"/>
  <c r="S9" i="6"/>
  <c r="S10" i="6"/>
  <c r="S11" i="6"/>
  <c r="S13" i="6"/>
  <c r="S15" i="6"/>
  <c r="S16" i="6"/>
  <c r="S17" i="6"/>
  <c r="S19" i="6"/>
  <c r="I2" i="2"/>
  <c r="N2" i="2" s="1"/>
  <c r="I3" i="2"/>
  <c r="I4" i="2"/>
  <c r="I5" i="2"/>
  <c r="I6" i="2"/>
  <c r="I7" i="2"/>
  <c r="K7" i="2" s="1"/>
  <c r="I8" i="2"/>
  <c r="K8" i="2" s="1"/>
  <c r="I9" i="2"/>
  <c r="K9" i="2" s="1"/>
  <c r="I10" i="2"/>
  <c r="K10" i="2" s="1"/>
  <c r="I11" i="2"/>
  <c r="I12" i="2"/>
  <c r="I13" i="2"/>
  <c r="I14" i="2"/>
  <c r="K14" i="2" s="1"/>
  <c r="I15" i="2"/>
  <c r="I16" i="2"/>
  <c r="I17" i="2"/>
  <c r="K17" i="2" s="1"/>
  <c r="B21" i="1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K11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W21" i="6"/>
  <c r="B17" i="1"/>
  <c r="L21" i="8" s="1"/>
  <c r="W20" i="6"/>
  <c r="K15" i="2"/>
  <c r="W19" i="6"/>
  <c r="K13" i="2"/>
  <c r="K12" i="2"/>
  <c r="E19" i="1"/>
  <c r="E21" i="1" s="1"/>
  <c r="D19" i="1"/>
  <c r="D21" i="1" s="1"/>
  <c r="C19" i="1"/>
  <c r="C21" i="1" s="1"/>
  <c r="B19" i="1"/>
  <c r="H19" i="1"/>
  <c r="H21" i="1" s="1"/>
  <c r="G19" i="1"/>
  <c r="G21" i="1" s="1"/>
  <c r="K16" i="2"/>
  <c r="K3" i="2"/>
  <c r="K5" i="2"/>
  <c r="K6" i="2"/>
  <c r="K4" i="2"/>
  <c r="K2" i="2"/>
  <c r="W11" i="6"/>
  <c r="B7" i="1" s="1"/>
  <c r="B16" i="1"/>
  <c r="L20" i="8" s="1"/>
  <c r="W16" i="6"/>
  <c r="B12" i="1" s="1"/>
  <c r="L16" i="8" s="1"/>
  <c r="W12" i="6"/>
  <c r="B8" i="1" s="1"/>
  <c r="L12" i="8" s="1"/>
  <c r="W8" i="6"/>
  <c r="B4" i="1" s="1"/>
  <c r="L8" i="8" s="1"/>
  <c r="B15" i="1"/>
  <c r="L19" i="8" s="1"/>
  <c r="W15" i="6"/>
  <c r="B11" i="1" s="1"/>
  <c r="L15" i="8" s="1"/>
  <c r="W17" i="6"/>
  <c r="B13" i="1" s="1"/>
  <c r="L17" i="8" s="1"/>
  <c r="W18" i="6"/>
  <c r="B14" i="1" s="1"/>
  <c r="L18" i="8" s="1"/>
  <c r="W10" i="6"/>
  <c r="B6" i="1" s="1"/>
  <c r="W9" i="6"/>
  <c r="B5" i="1" s="1"/>
  <c r="W14" i="6"/>
  <c r="B10" i="1" s="1"/>
  <c r="L14" i="8" s="1"/>
  <c r="W13" i="6"/>
  <c r="B9" i="1" s="1"/>
  <c r="L13" i="8" s="1"/>
  <c r="P6" i="6"/>
  <c r="W6" i="6" s="1"/>
  <c r="B2" i="1" s="1"/>
  <c r="L6" i="8" s="1"/>
  <c r="C14" i="1"/>
  <c r="C15" i="1"/>
  <c r="C16" i="1"/>
  <c r="C10" i="1"/>
  <c r="C11" i="1"/>
  <c r="C12" i="1"/>
  <c r="C13" i="1"/>
  <c r="B3" i="1"/>
  <c r="L7" i="8" s="1"/>
  <c r="C2" i="1"/>
  <c r="C4" i="1"/>
  <c r="C5" i="1"/>
  <c r="C6" i="1"/>
  <c r="C7" i="1"/>
  <c r="C8" i="1"/>
  <c r="C9" i="1"/>
  <c r="M3" i="2" l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2" i="2"/>
  <c r="F19" i="1"/>
  <c r="F21" i="1" s="1"/>
  <c r="D17" i="1"/>
  <c r="D7" i="1"/>
  <c r="L11" i="8"/>
  <c r="L10" i="8"/>
  <c r="L9" i="8"/>
  <c r="D9" i="1"/>
  <c r="D5" i="1"/>
  <c r="D3" i="1"/>
  <c r="D8" i="1"/>
  <c r="D6" i="1"/>
  <c r="D10" i="1"/>
  <c r="D14" i="1"/>
  <c r="D15" i="1"/>
  <c r="F2" i="1"/>
  <c r="E2" i="1" s="1"/>
  <c r="D2" i="1"/>
  <c r="D4" i="1"/>
  <c r="D13" i="1"/>
  <c r="D12" i="1"/>
  <c r="D16" i="1"/>
  <c r="D11" i="1"/>
  <c r="F3" i="1" l="1"/>
  <c r="E3" i="1" s="1"/>
  <c r="G2" i="1"/>
  <c r="F4" i="1" l="1"/>
  <c r="E4" i="1" s="1"/>
  <c r="G3" i="1"/>
  <c r="F5" i="1" l="1"/>
  <c r="E5" i="1" s="1"/>
  <c r="G4" i="1"/>
  <c r="F6" i="1" l="1"/>
  <c r="E6" i="1" s="1"/>
  <c r="G5" i="1"/>
  <c r="F7" i="1" l="1"/>
  <c r="E7" i="1" s="1"/>
  <c r="G6" i="1"/>
  <c r="F8" i="1" l="1"/>
  <c r="E8" i="1" s="1"/>
  <c r="G7" i="1"/>
  <c r="F9" i="1" l="1"/>
  <c r="E9" i="1" s="1"/>
  <c r="G8" i="1"/>
  <c r="F10" i="1" l="1"/>
  <c r="E10" i="1" s="1"/>
  <c r="G9" i="1"/>
  <c r="F11" i="1" l="1"/>
  <c r="E11" i="1" s="1"/>
  <c r="G10" i="1"/>
  <c r="F12" i="1" l="1"/>
  <c r="E12" i="1" s="1"/>
  <c r="G11" i="1"/>
  <c r="F13" i="1" l="1"/>
  <c r="E13" i="1" s="1"/>
  <c r="G12" i="1"/>
  <c r="F14" i="1" l="1"/>
  <c r="E14" i="1" s="1"/>
  <c r="G13" i="1"/>
  <c r="F15" i="1" l="1"/>
  <c r="E15" i="1" s="1"/>
  <c r="G14" i="1"/>
  <c r="F16" i="1" l="1"/>
  <c r="E16" i="1" s="1"/>
  <c r="G15" i="1"/>
  <c r="F17" i="1" l="1"/>
  <c r="G16" i="1"/>
  <c r="E17" i="1" l="1"/>
  <c r="G17" i="1"/>
</calcChain>
</file>

<file path=xl/sharedStrings.xml><?xml version="1.0" encoding="utf-8"?>
<sst xmlns="http://schemas.openxmlformats.org/spreadsheetml/2006/main" count="67" uniqueCount="36">
  <si>
    <t xml:space="preserve">Monday </t>
  </si>
  <si>
    <t>Tuesday</t>
  </si>
  <si>
    <t>Wednesday</t>
  </si>
  <si>
    <t>Thursday</t>
  </si>
  <si>
    <t>Friday</t>
  </si>
  <si>
    <t>Saturday</t>
  </si>
  <si>
    <t>Sunday</t>
  </si>
  <si>
    <t>Week</t>
  </si>
  <si>
    <t>Total Hours</t>
  </si>
  <si>
    <t>Check $</t>
  </si>
  <si>
    <t>Total Check $</t>
  </si>
  <si>
    <t>Week $</t>
  </si>
  <si>
    <t>Hourly Tip $</t>
  </si>
  <si>
    <t>Total Hourly $</t>
  </si>
  <si>
    <t>Start</t>
  </si>
  <si>
    <t>End</t>
  </si>
  <si>
    <t>Hours</t>
  </si>
  <si>
    <t>Tip $/Week</t>
  </si>
  <si>
    <t>Total $ Earned</t>
  </si>
  <si>
    <t>Hourly $</t>
  </si>
  <si>
    <t>Hours/Week</t>
  </si>
  <si>
    <t>Total Spent</t>
  </si>
  <si>
    <t xml:space="preserve">  </t>
  </si>
  <si>
    <t>Days Worked</t>
  </si>
  <si>
    <t>Wrong?</t>
  </si>
  <si>
    <t>Miles/Week</t>
  </si>
  <si>
    <t>Miles/Day</t>
  </si>
  <si>
    <t>Total</t>
  </si>
  <si>
    <t>Average/Day</t>
  </si>
  <si>
    <t>Total Cash Earned</t>
  </si>
  <si>
    <t>Average Hourly</t>
  </si>
  <si>
    <t>1/0/1900  10:54 AM</t>
  </si>
  <si>
    <t>Count</t>
  </si>
  <si>
    <t>Average</t>
  </si>
  <si>
    <t>Labor Day</t>
  </si>
  <si>
    <t>Total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</si>
</sst>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400]h:mm:ss\ AM/PM"/>
    <numFmt numFmtId="165" formatCode="&quot;$&quot;#,##0.00"/>
    <numFmt numFmtId="166" formatCode="[hh]:mm"/>
    <numFmt numFmtId="167" formatCode="h:mm;@"/>
    <numFmt numFmtId="168" formatCode="&quot;$&quot;#,##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Calibri (Body)"/>
    </font>
    <font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8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6" fontId="4" fillId="0" borderId="0" xfId="0" applyNumberFormat="1" applyFont="1" applyFill="1" applyAlignment="1">
      <alignment horizontal="center"/>
    </xf>
    <xf numFmtId="8" fontId="0" fillId="0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6" fontId="0" fillId="0" borderId="0" xfId="0" applyNumberFormat="1" applyFill="1" applyAlignment="1">
      <alignment horizontal="center"/>
    </xf>
    <xf numFmtId="18" fontId="0" fillId="0" borderId="0" xfId="0" applyNumberFormat="1" applyFill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167" fontId="4" fillId="0" borderId="0" xfId="0" applyNumberFormat="1" applyFont="1" applyFill="1" applyAlignment="1">
      <alignment horizontal="center" vertical="center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6" fillId="0" borderId="0" xfId="0" applyNumberFormat="1" applyFont="1" applyFill="1" applyAlignment="1">
      <alignment horizontal="center" vertical="center"/>
    </xf>
    <xf numFmtId="8" fontId="4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4" fillId="0" borderId="0" xfId="0" applyNumberFormat="1" applyFont="1" applyFill="1" applyAlignment="1">
      <alignment horizontal="center" vertical="center"/>
    </xf>
    <xf numFmtId="168" fontId="4" fillId="0" borderId="0" xfId="0" applyNumberFormat="1" applyFont="1" applyFill="1" applyAlignment="1">
      <alignment horizontal="center" vertical="center"/>
    </xf>
    <xf numFmtId="168" fontId="0" fillId="0" borderId="0" xfId="0" applyNumberFormat="1" applyFont="1" applyFill="1" applyAlignment="1">
      <alignment horizontal="center" vertical="center"/>
    </xf>
    <xf numFmtId="168" fontId="0" fillId="0" borderId="0" xfId="0" applyNumberForma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165" fontId="1" fillId="2" borderId="0" xfId="0" applyNumberFormat="1" applyFont="1" applyFill="1" applyAlignment="1">
      <alignment horizontal="center"/>
    </xf>
    <xf numFmtId="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22" fontId="0" fillId="0" borderId="0" xfId="0" applyNumberFormat="1" applyAlignment="1">
      <alignment horizontal="center"/>
    </xf>
    <xf numFmtId="0" fontId="4" fillId="2" borderId="0" xfId="0" applyNumberFormat="1" applyFont="1" applyFill="1" applyAlignment="1">
      <alignment horizontal="center" vertical="center"/>
    </xf>
    <xf numFmtId="1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65" fontId="0" fillId="0" borderId="0" xfId="295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68" fontId="1" fillId="0" borderId="0" xfId="0" applyNumberFormat="1" applyFont="1" applyFill="1" applyAlignment="1">
      <alignment horizontal="center" vertical="center"/>
    </xf>
  </cellXfs>
  <cellStyles count="296">
    <cellStyle name="Currency" xfId="29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4">
    <dxf>
      <font>
        <b val="0"/>
        <i val="0"/>
        <strike val="0"/>
        <color auto="1"/>
      </font>
      <fill>
        <patternFill>
          <bgColor rgb="FFFF0000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913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workbookViewId="0">
      <selection activeCell="H13" sqref="H13"/>
    </sheetView>
  </sheetViews>
  <sheetFormatPr baseColWidth="10" defaultRowHeight="16"/>
  <cols>
    <col min="1" max="8" width="14.33203125" style="1" customWidth="1"/>
    <col min="9" max="9" width="14.33203125" style="22" customWidth="1"/>
    <col min="10" max="10" width="14.33203125" style="17" customWidth="1"/>
    <col min="11" max="14" width="14.33203125" style="3" customWidth="1"/>
    <col min="15" max="16" width="14.33203125" customWidth="1"/>
    <col min="18" max="18" width="11.5" customWidth="1"/>
    <col min="20" max="20" width="12.83203125" bestFit="1" customWidth="1"/>
    <col min="21" max="21" width="15.1640625" bestFit="1" customWidth="1"/>
  </cols>
  <sheetData>
    <row r="1" spans="1:16">
      <c r="A1" s="1" t="s">
        <v>7</v>
      </c>
      <c r="B1" s="22" t="s">
        <v>20</v>
      </c>
      <c r="C1" s="25" t="s">
        <v>9</v>
      </c>
      <c r="D1" s="17" t="s">
        <v>12</v>
      </c>
      <c r="E1" s="3" t="s">
        <v>13</v>
      </c>
      <c r="F1" s="3" t="s">
        <v>8</v>
      </c>
      <c r="G1" s="9" t="s">
        <v>19</v>
      </c>
      <c r="O1" s="9"/>
      <c r="P1" s="9"/>
    </row>
    <row r="2" spans="1:16">
      <c r="A2" s="15">
        <v>43219</v>
      </c>
      <c r="B2" s="22">
        <f>Exact!W6</f>
        <v>0.61736111111111114</v>
      </c>
      <c r="C2" s="25">
        <f>money2018!J2</f>
        <v>99.41</v>
      </c>
      <c r="D2" s="18">
        <f xml:space="preserve"> money2018!I2/(B2*24)</f>
        <v>5.4668166479190106</v>
      </c>
      <c r="E2" s="36">
        <f>(money2018!N2)/(work_2018!F2*24)+7.5</f>
        <v>12.966816647919011</v>
      </c>
      <c r="F2" s="22">
        <f>B2+M5</f>
        <v>0.61736111111111114</v>
      </c>
      <c r="G2" s="10">
        <f>money2018!M2/(work_2018!F2*24)</f>
        <v>12.17615298087739</v>
      </c>
      <c r="O2" s="9"/>
      <c r="P2" s="9"/>
    </row>
    <row r="3" spans="1:16">
      <c r="A3" s="15">
        <v>43226</v>
      </c>
      <c r="B3" s="22">
        <f>Exact!W7</f>
        <v>0.8305555555555556</v>
      </c>
      <c r="C3" s="25">
        <f>money2018!J3</f>
        <v>102.37</v>
      </c>
      <c r="D3" s="18">
        <f xml:space="preserve"> money2018!I3/(B3*24)</f>
        <v>9.1806020066889626</v>
      </c>
      <c r="E3" s="36">
        <f>(money2018!N3)/(work_2018!F3*24)+7.5</f>
        <v>15.097122302158272</v>
      </c>
      <c r="F3" s="22">
        <f t="shared" ref="F3:F17" si="0">B3+F2</f>
        <v>1.4479166666666667</v>
      </c>
      <c r="G3" s="10">
        <f>money2018!M3/(work_2018!F3*24)</f>
        <v>13.403741007194244</v>
      </c>
      <c r="O3" s="9"/>
      <c r="P3" s="9"/>
    </row>
    <row r="4" spans="1:16">
      <c r="A4" s="15">
        <v>43233</v>
      </c>
      <c r="B4" s="22">
        <f>Exact!W8</f>
        <v>1.0472222222222223</v>
      </c>
      <c r="C4" s="25">
        <f>money2018!J4</f>
        <v>135.76</v>
      </c>
      <c r="D4" s="18">
        <f xml:space="preserve"> money2018!I4/(B4*24)</f>
        <v>8.2360742705570296</v>
      </c>
      <c r="E4" s="36">
        <f>(money2018!N4)/(work_2018!F4*24)+7.5</f>
        <v>15.365293626495964</v>
      </c>
      <c r="F4" s="22">
        <f t="shared" si="0"/>
        <v>2.495138888888889</v>
      </c>
      <c r="G4" s="10">
        <f>money2018!M4/(work_2018!F4*24)</f>
        <v>13.501920400779291</v>
      </c>
      <c r="O4" s="9"/>
    </row>
    <row r="5" spans="1:16">
      <c r="A5" s="12">
        <v>43240</v>
      </c>
      <c r="B5" s="22">
        <f>Exact!W9</f>
        <v>1.5201388888888889</v>
      </c>
      <c r="C5" s="25">
        <f>money2018!J5</f>
        <v>172.73</v>
      </c>
      <c r="D5" s="18">
        <f xml:space="preserve"> money2018!I5/(B5*24)</f>
        <v>11.018730013704888</v>
      </c>
      <c r="E5" s="36">
        <f>(money2018!N5)/(work_2018!F5*24)+7.5</f>
        <v>16.559149083362158</v>
      </c>
      <c r="F5" s="22">
        <f t="shared" si="0"/>
        <v>4.0152777777777775</v>
      </c>
      <c r="G5" s="10">
        <f>money2018!M5/(work_2018!F5*24)</f>
        <v>14.354237288135595</v>
      </c>
      <c r="H5" s="61"/>
      <c r="J5" s="25"/>
      <c r="K5" s="17"/>
      <c r="N5" s="9"/>
      <c r="O5" s="9"/>
    </row>
    <row r="6" spans="1:16">
      <c r="A6" s="12">
        <v>43247</v>
      </c>
      <c r="B6" s="35">
        <f>Exact!W10</f>
        <v>1.4138888888888892</v>
      </c>
      <c r="C6" s="25">
        <f>money2018!J6</f>
        <v>144.11000000000001</v>
      </c>
      <c r="D6" s="18">
        <f xml:space="preserve"> money2018!I6/(B6*24)</f>
        <v>9.8133595284872293</v>
      </c>
      <c r="E6" s="36">
        <f>(money2018!N6)/(work_2018!F6*24)+7.5</f>
        <v>16.755564082885648</v>
      </c>
      <c r="F6" s="22">
        <f t="shared" si="0"/>
        <v>5.4291666666666671</v>
      </c>
      <c r="G6" s="10">
        <f>money2018!M6/(work_2018!F6*24)</f>
        <v>14.277666922486569</v>
      </c>
      <c r="H6" s="14"/>
      <c r="O6" s="9"/>
    </row>
    <row r="7" spans="1:16">
      <c r="A7" s="12">
        <v>43254</v>
      </c>
      <c r="B7" s="35">
        <f>Exact!W11</f>
        <v>1.1680555555555556</v>
      </c>
      <c r="C7" s="25">
        <f>money2018!J7</f>
        <v>137.35</v>
      </c>
      <c r="D7" s="18">
        <f xml:space="preserve"> money2018!I7/(B7*24)</f>
        <v>9.8810939357907248</v>
      </c>
      <c r="E7" s="36">
        <f>(money2018!N7)/(work_2018!F7*24)+7.5</f>
        <v>16.866315789473681</v>
      </c>
      <c r="F7" s="22">
        <f t="shared" si="0"/>
        <v>6.5972222222222232</v>
      </c>
      <c r="G7" s="10">
        <f>money2018!M7/(work_2018!F7*24)</f>
        <v>14.36671578947368</v>
      </c>
      <c r="H7" s="14"/>
      <c r="O7" s="9"/>
    </row>
    <row r="8" spans="1:16">
      <c r="A8" s="12">
        <v>43261</v>
      </c>
      <c r="B8" s="35">
        <f>Exact!W12</f>
        <v>1.7631944444444445</v>
      </c>
      <c r="C8" s="25">
        <f>money2018!J8</f>
        <v>243.61</v>
      </c>
      <c r="D8" s="18">
        <f xml:space="preserve"> money2018!I8/(B8*24)</f>
        <v>11.343048444269396</v>
      </c>
      <c r="E8" s="36">
        <f>(money2018!N8)/(work_2018!F8*24)+7.5</f>
        <v>17.283204585098428</v>
      </c>
      <c r="F8" s="22">
        <f t="shared" si="0"/>
        <v>8.3604166666666675</v>
      </c>
      <c r="G8" s="10">
        <f>money2018!M8/(work_2018!F8*24)</f>
        <v>14.943134811861448</v>
      </c>
      <c r="H8" s="14"/>
      <c r="O8" s="9"/>
    </row>
    <row r="9" spans="1:16">
      <c r="A9" s="12">
        <v>43268</v>
      </c>
      <c r="B9" s="35">
        <f>Exact!W13</f>
        <v>1.5388888888888888</v>
      </c>
      <c r="C9" s="25">
        <f>money2018!J9</f>
        <v>166.02</v>
      </c>
      <c r="D9" s="18">
        <f xml:space="preserve"> money2018!I9/(B9*24)</f>
        <v>9.341155234657041</v>
      </c>
      <c r="E9" s="36">
        <f>(money2018!N9)/(work_2018!F9*24)+7.5</f>
        <v>17.214486145212206</v>
      </c>
      <c r="F9" s="22">
        <f t="shared" si="0"/>
        <v>9.8993055555555571</v>
      </c>
      <c r="G9" s="10">
        <f>money2018!M9/(work_2018!F9*24)</f>
        <v>14.771069800070149</v>
      </c>
      <c r="H9" s="14"/>
      <c r="O9" s="9"/>
    </row>
    <row r="10" spans="1:16">
      <c r="A10" s="12">
        <v>43275</v>
      </c>
      <c r="B10" s="35">
        <f>Exact!W14</f>
        <v>1.8430555555591126</v>
      </c>
      <c r="C10" s="25">
        <f>money2018!J10</f>
        <v>203.05</v>
      </c>
      <c r="D10" s="18">
        <f xml:space="preserve"> money2018!I10/(B10*24)</f>
        <v>10.670685757326806</v>
      </c>
      <c r="E10" s="36">
        <f>(money2018!N10)/(work_2018!F10*24)+7.5</f>
        <v>17.364569164347355</v>
      </c>
      <c r="F10" s="22">
        <f t="shared" si="0"/>
        <v>11.74236111111467</v>
      </c>
      <c r="G10" s="10">
        <f>money2018!M10/(work_2018!F10*24)</f>
        <v>14.847986279491625</v>
      </c>
      <c r="H10" s="14"/>
      <c r="O10" s="9"/>
    </row>
    <row r="11" spans="1:16">
      <c r="A11" s="12">
        <v>43282</v>
      </c>
      <c r="B11" s="35">
        <f>Exact!W15</f>
        <v>2.2388888888888889</v>
      </c>
      <c r="C11" s="25">
        <f>money2018!J11</f>
        <v>227.69</v>
      </c>
      <c r="D11" s="18">
        <f xml:space="preserve"> money2018!I11/(B11*24)</f>
        <v>11.538461538461538</v>
      </c>
      <c r="E11" s="36">
        <f>(money2018!N11)/(work_2018!F11*24)+7.5</f>
        <v>17.632618089700891</v>
      </c>
      <c r="F11" s="22">
        <f t="shared" si="0"/>
        <v>13.981250000003559</v>
      </c>
      <c r="G11" s="10">
        <f>money2018!M11/(work_2018!F11*24)</f>
        <v>14.99657279093643</v>
      </c>
      <c r="H11" s="14"/>
      <c r="O11" s="9"/>
    </row>
    <row r="12" spans="1:16">
      <c r="A12" s="12">
        <v>43289</v>
      </c>
      <c r="B12" s="35">
        <f>Exact!W16</f>
        <v>1.9840277777777779</v>
      </c>
      <c r="C12" s="25">
        <f>money2018!J12</f>
        <v>228.73</v>
      </c>
      <c r="D12" s="18">
        <f xml:space="preserve"> money2018!I12/(B12*24)</f>
        <v>10.24851242562128</v>
      </c>
      <c r="E12" s="36">
        <f>(money2018!N12)/(work_2018!F12*24)+7.5</f>
        <v>17.6470204436689</v>
      </c>
      <c r="F12" s="22">
        <f t="shared" si="0"/>
        <v>15.965277777781337</v>
      </c>
      <c r="G12" s="10">
        <f>money2018!M12/(work_2018!F12*24)</f>
        <v>15.00347107437682</v>
      </c>
      <c r="H12" s="14"/>
      <c r="O12" s="9"/>
    </row>
    <row r="13" spans="1:16">
      <c r="A13" s="12">
        <v>43296</v>
      </c>
      <c r="B13" s="35">
        <f>Exact!W17</f>
        <v>1.4486111111111111</v>
      </c>
      <c r="C13" s="25">
        <f>money2018!J13</f>
        <v>193.82</v>
      </c>
      <c r="D13" s="18">
        <f xml:space="preserve"> money2018!I13/(B13*24)</f>
        <v>12.195589645254076</v>
      </c>
      <c r="E13" s="36">
        <f>(money2018!N13)/(work_2018!F13*24)+7.5</f>
        <v>17.817434997605165</v>
      </c>
      <c r="F13" s="22">
        <f t="shared" si="0"/>
        <v>17.413888888892448</v>
      </c>
      <c r="G13" s="10">
        <f>money2018!M13/(work_2018!F13*24)</f>
        <v>15.233649704893997</v>
      </c>
      <c r="H13" s="61"/>
      <c r="O13" s="9"/>
    </row>
    <row r="14" spans="1:16">
      <c r="A14" s="28">
        <v>43303</v>
      </c>
      <c r="B14" s="35">
        <f>Exact!W18</f>
        <v>1.8520833333333333</v>
      </c>
      <c r="C14" s="25">
        <f>money2018!J14</f>
        <v>233.62</v>
      </c>
      <c r="D14" s="18">
        <f xml:space="preserve"> money2018!I14/(B14*24)</f>
        <v>10.123734533183351</v>
      </c>
      <c r="E14" s="36">
        <f>(money2018!N14)/(work_2018!F14*24)+7.5</f>
        <v>17.798814115270417</v>
      </c>
      <c r="F14" s="22">
        <f t="shared" si="0"/>
        <v>19.265972222225781</v>
      </c>
      <c r="G14" s="10">
        <f>money2018!M14/(work_2018!F14*24)</f>
        <v>15.247673286952452</v>
      </c>
      <c r="H14" s="14"/>
      <c r="O14" s="9"/>
    </row>
    <row r="15" spans="1:16">
      <c r="A15" s="28">
        <v>43310</v>
      </c>
      <c r="B15" s="35">
        <f>Exact!W19</f>
        <v>1.6861111111111111</v>
      </c>
      <c r="C15" s="25">
        <f>money2018!J15</f>
        <v>156.36000000000001</v>
      </c>
      <c r="D15" s="18">
        <f xml:space="preserve"> money2018!I15/(B15*24)</f>
        <v>8.5502471169686984</v>
      </c>
      <c r="E15" s="36">
        <f>(money2018!N15)/(work_2018!F15*24)+7.5</f>
        <v>17.658098836629478</v>
      </c>
      <c r="F15" s="22">
        <f t="shared" si="0"/>
        <v>20.952083333336891</v>
      </c>
      <c r="G15" s="10">
        <f>money2018!M15/(work_2018!F15*24)</f>
        <v>15.019648006361175</v>
      </c>
      <c r="H15" s="14"/>
      <c r="O15" s="9"/>
    </row>
    <row r="16" spans="1:16">
      <c r="A16" s="28">
        <v>43317</v>
      </c>
      <c r="B16" s="35">
        <f>Exact!W20</f>
        <v>1.8180555555555555</v>
      </c>
      <c r="C16" s="25">
        <f>money2018!J16</f>
        <v>201.66</v>
      </c>
      <c r="D16" s="18">
        <f xml:space="preserve"> money2018!I16/(B16*24)</f>
        <v>8.5026737967914432</v>
      </c>
      <c r="E16" s="36">
        <f>(money2018!N16)/(work_2018!F16*24)+7.5</f>
        <v>17.525923327943779</v>
      </c>
      <c r="F16" s="22">
        <f t="shared" si="0"/>
        <v>22.770138888892447</v>
      </c>
      <c r="G16" s="10">
        <f>money2018!M16/(work_2018!F16*24)</f>
        <v>14.868321693248459</v>
      </c>
      <c r="H16" s="14"/>
      <c r="O16" s="9"/>
    </row>
    <row r="17" spans="1:16">
      <c r="A17" s="27">
        <v>43324</v>
      </c>
      <c r="B17" s="22">
        <f>Exact!W21</f>
        <v>1.2631944444444443</v>
      </c>
      <c r="C17" s="25">
        <f>money2018!J17</f>
        <v>142.79</v>
      </c>
      <c r="D17" s="18">
        <f xml:space="preserve"> money2018!I17/(B17*24)</f>
        <v>11.77570093457944</v>
      </c>
      <c r="E17" s="36">
        <f>(money2018!N17)/(work_2018!F17*24)+7.5</f>
        <v>17.617891816919446</v>
      </c>
      <c r="F17" s="22">
        <f t="shared" si="0"/>
        <v>24.033333333336891</v>
      </c>
      <c r="G17" s="10">
        <f>money2018!M17/(work_2018!F17*24)</f>
        <v>14.953328710122609</v>
      </c>
      <c r="H17" s="14"/>
      <c r="O17" s="9"/>
    </row>
    <row r="18" spans="1:16">
      <c r="A18" s="2" t="s">
        <v>28</v>
      </c>
      <c r="B18" s="5"/>
      <c r="C18" s="4"/>
      <c r="D18" s="4"/>
      <c r="E18" s="4"/>
      <c r="G18" s="4"/>
      <c r="H18" s="13"/>
      <c r="O18" s="9"/>
    </row>
    <row r="19" spans="1:16">
      <c r="A19" s="2"/>
      <c r="B19" s="47">
        <f>24*((SUM(Exact!D6:D22))/COUNT(money2018!B2:B17))</f>
        <v>8.2305555555555561</v>
      </c>
      <c r="C19" s="47">
        <f>24*((SUM(Exact!G6:G22)))/COUNT(money2018!C2:C17)</f>
        <v>6.3820512820512825</v>
      </c>
      <c r="D19" s="47">
        <f>24*((SUM(Exact!J6:J22)))/COUNT(money2018!D2:D17)</f>
        <v>6.8383333333333338</v>
      </c>
      <c r="E19" s="47">
        <f>24*((SUM(Exact!M6:M22)))/COUNT(money2018!E2:E17)</f>
        <v>7.3249999999999993</v>
      </c>
      <c r="F19" s="47">
        <f>24*((SUM(Exact!P6:P22)))/COUNT(money2018!F2:F17)</f>
        <v>8.1454545454545482</v>
      </c>
      <c r="G19" s="47">
        <f>24*((SUM(Exact!S6:S22))/COUNT(money2018!G2:G17))</f>
        <v>10.558333333339432</v>
      </c>
      <c r="H19" s="47">
        <f>24*((SUM(Exact!V6:V22))/COUNT(money2018!H2:H17))</f>
        <v>7.8107142857142859</v>
      </c>
      <c r="O19" s="9"/>
    </row>
    <row r="20" spans="1:16">
      <c r="A20" s="2" t="s">
        <v>30</v>
      </c>
      <c r="B20"/>
      <c r="C20"/>
      <c r="D20"/>
      <c r="E20"/>
      <c r="F20"/>
      <c r="G20"/>
      <c r="H20" s="13"/>
      <c r="O20" s="9"/>
    </row>
    <row r="21" spans="1:16">
      <c r="A21" s="2"/>
      <c r="B21" s="17">
        <f>SUM(money2018!B2:B17)/(SUM(Exact!D6:D21)*24)</f>
        <v>10.550118123523454</v>
      </c>
      <c r="C21" s="17">
        <f>money2018!C18/work_2018!C19</f>
        <v>10.751305745279227</v>
      </c>
      <c r="D21" s="17">
        <f>money2018!D18/work_2018!D19</f>
        <v>12.254447964903727</v>
      </c>
      <c r="E21" s="17">
        <f>money2018!E18/work_2018!E19</f>
        <v>9.4539249146757687</v>
      </c>
      <c r="F21" s="17">
        <f>money2018!F18/work_2018!F19</f>
        <v>9.7879464285714253</v>
      </c>
      <c r="G21" s="17">
        <f>money2018!G18/work_2018!G19</f>
        <v>9.7688578193652003</v>
      </c>
      <c r="H21" s="17">
        <f>money2018!H18/work_2018!H19</f>
        <v>9.0260631001371738</v>
      </c>
      <c r="O21" s="9"/>
    </row>
    <row r="22" spans="1:16">
      <c r="A22" s="27"/>
      <c r="B22" s="22"/>
      <c r="C22" s="25"/>
      <c r="D22" s="18"/>
      <c r="E22" s="36"/>
      <c r="F22" s="22"/>
      <c r="G22" s="10"/>
      <c r="H22" s="14"/>
      <c r="O22" s="9"/>
    </row>
    <row r="23" spans="1:16">
      <c r="A23" s="2"/>
      <c r="B23" s="4"/>
      <c r="C23" s="4"/>
      <c r="D23" s="4"/>
      <c r="E23" s="4"/>
      <c r="F23" s="6"/>
      <c r="G23" s="4"/>
      <c r="H23" s="13"/>
      <c r="K23" s="18"/>
      <c r="O23" s="9"/>
      <c r="P23" s="9"/>
    </row>
    <row r="24" spans="1:16">
      <c r="J24" s="26"/>
      <c r="K24" s="18"/>
      <c r="O24" s="9"/>
      <c r="P24" s="9"/>
    </row>
    <row r="25" spans="1:16">
      <c r="J25" s="47"/>
      <c r="K25" s="18"/>
      <c r="O25" s="9"/>
      <c r="P25" s="9"/>
    </row>
    <row r="26" spans="1:16">
      <c r="O26" s="9"/>
      <c r="P26" s="9"/>
    </row>
    <row r="27" spans="1:16">
      <c r="O27" s="9"/>
      <c r="P27" s="9"/>
    </row>
    <row r="28" spans="1:16">
      <c r="H28" s="13"/>
    </row>
    <row r="29" spans="1:16">
      <c r="H29" s="1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tabSelected="1" zoomScaleNormal="100" workbookViewId="0">
      <selection activeCell="I19" sqref="I19"/>
    </sheetView>
  </sheetViews>
  <sheetFormatPr baseColWidth="10" defaultRowHeight="16"/>
  <cols>
    <col min="1" max="1" width="14.33203125" style="27" customWidth="1"/>
    <col min="2" max="8" width="14.33203125" style="3" customWidth="1"/>
    <col min="9" max="9" width="14.1640625" style="3" customWidth="1"/>
    <col min="10" max="16" width="14.33203125" style="3" customWidth="1"/>
  </cols>
  <sheetData>
    <row r="1" spans="1:17">
      <c r="A1" s="16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9" t="s">
        <v>17</v>
      </c>
      <c r="J1" s="9" t="s">
        <v>9</v>
      </c>
      <c r="K1" s="3" t="s">
        <v>11</v>
      </c>
      <c r="L1" s="3" t="s">
        <v>10</v>
      </c>
      <c r="M1" s="9" t="s">
        <v>18</v>
      </c>
      <c r="N1" s="3" t="s">
        <v>29</v>
      </c>
    </row>
    <row r="2" spans="1:17">
      <c r="A2" s="15">
        <v>43219</v>
      </c>
      <c r="B2" s="37"/>
      <c r="C2" s="37"/>
      <c r="D2" s="37"/>
      <c r="E2" s="37"/>
      <c r="F2" s="37"/>
      <c r="G2" s="38">
        <v>50</v>
      </c>
      <c r="H2" s="38">
        <v>31</v>
      </c>
      <c r="I2" s="23">
        <f xml:space="preserve"> SUM(B2:H2)</f>
        <v>81</v>
      </c>
      <c r="J2" s="34">
        <v>99.41</v>
      </c>
      <c r="K2" s="20">
        <f xml:space="preserve"> SUM(I2:J2)</f>
        <v>180.41</v>
      </c>
      <c r="L2" s="20">
        <f>J2</f>
        <v>99.41</v>
      </c>
      <c r="M2" s="8">
        <f>K2</f>
        <v>180.41</v>
      </c>
      <c r="N2" s="51">
        <f>I2+M20</f>
        <v>81</v>
      </c>
    </row>
    <row r="3" spans="1:17">
      <c r="A3" s="15">
        <v>43226</v>
      </c>
      <c r="B3" s="37"/>
      <c r="C3" s="37"/>
      <c r="D3" s="37"/>
      <c r="E3" s="37"/>
      <c r="F3" s="37"/>
      <c r="G3" s="38">
        <v>33</v>
      </c>
      <c r="H3" s="38">
        <v>150</v>
      </c>
      <c r="I3" s="23">
        <f t="shared" ref="I3:I7" si="0" xml:space="preserve"> SUM(B3:H3)</f>
        <v>183</v>
      </c>
      <c r="J3" s="34">
        <v>102.37</v>
      </c>
      <c r="K3" s="20">
        <f t="shared" ref="K3:K17" si="1" xml:space="preserve"> SUM(I3:J3)</f>
        <v>285.37</v>
      </c>
      <c r="L3" s="20">
        <f t="shared" ref="L3:L17" si="2">J3+L2</f>
        <v>201.78</v>
      </c>
      <c r="M3" s="8">
        <f t="shared" ref="M3:M17" si="3">K3+M2</f>
        <v>465.78</v>
      </c>
      <c r="N3" s="51">
        <f t="shared" ref="N3:N17" si="4">I3+N2</f>
        <v>264</v>
      </c>
    </row>
    <row r="4" spans="1:17">
      <c r="A4" s="15">
        <v>43233</v>
      </c>
      <c r="B4" s="38"/>
      <c r="C4" s="38">
        <v>51</v>
      </c>
      <c r="D4" s="38"/>
      <c r="E4" s="38"/>
      <c r="F4" s="38">
        <v>56</v>
      </c>
      <c r="G4" s="38">
        <v>70</v>
      </c>
      <c r="H4" s="38">
        <v>30</v>
      </c>
      <c r="I4" s="23">
        <f t="shared" si="0"/>
        <v>207</v>
      </c>
      <c r="J4" s="34">
        <v>135.76</v>
      </c>
      <c r="K4" s="20">
        <f t="shared" si="1"/>
        <v>342.76</v>
      </c>
      <c r="L4" s="20">
        <f t="shared" si="2"/>
        <v>337.53999999999996</v>
      </c>
      <c r="M4" s="8">
        <f t="shared" si="3"/>
        <v>808.54</v>
      </c>
      <c r="N4" s="51">
        <f t="shared" si="4"/>
        <v>471</v>
      </c>
      <c r="Q4" s="3"/>
    </row>
    <row r="5" spans="1:17">
      <c r="A5" s="12">
        <v>43240</v>
      </c>
      <c r="B5" s="38"/>
      <c r="C5" s="38">
        <v>39</v>
      </c>
      <c r="D5" s="38">
        <v>66</v>
      </c>
      <c r="E5" s="38"/>
      <c r="F5" s="38">
        <v>110</v>
      </c>
      <c r="G5" s="39">
        <v>94</v>
      </c>
      <c r="H5" s="38">
        <v>93</v>
      </c>
      <c r="I5" s="23">
        <f t="shared" si="0"/>
        <v>402</v>
      </c>
      <c r="J5" s="34">
        <v>172.73</v>
      </c>
      <c r="K5" s="20">
        <f t="shared" si="1"/>
        <v>574.73</v>
      </c>
      <c r="L5" s="20">
        <f t="shared" si="2"/>
        <v>510.27</v>
      </c>
      <c r="M5" s="8">
        <f t="shared" si="3"/>
        <v>1383.27</v>
      </c>
      <c r="N5" s="51">
        <f t="shared" si="4"/>
        <v>873</v>
      </c>
      <c r="Q5" s="3"/>
    </row>
    <row r="6" spans="1:17">
      <c r="A6" s="12">
        <v>43247</v>
      </c>
      <c r="B6" s="38">
        <v>90</v>
      </c>
      <c r="C6" s="38">
        <v>60</v>
      </c>
      <c r="D6" s="40">
        <v>55</v>
      </c>
      <c r="E6" s="38"/>
      <c r="F6" s="60"/>
      <c r="G6" s="38">
        <v>97</v>
      </c>
      <c r="H6" s="38">
        <v>31</v>
      </c>
      <c r="I6" s="23">
        <f t="shared" si="0"/>
        <v>333</v>
      </c>
      <c r="J6" s="34">
        <v>144.11000000000001</v>
      </c>
      <c r="K6" s="20">
        <f t="shared" si="1"/>
        <v>477.11</v>
      </c>
      <c r="L6" s="20">
        <f t="shared" si="2"/>
        <v>654.38</v>
      </c>
      <c r="M6" s="8">
        <f t="shared" si="3"/>
        <v>1860.38</v>
      </c>
      <c r="N6" s="51">
        <f t="shared" si="4"/>
        <v>1206</v>
      </c>
      <c r="Q6" s="8"/>
    </row>
    <row r="7" spans="1:17">
      <c r="A7" s="12">
        <v>43254</v>
      </c>
      <c r="B7" s="38"/>
      <c r="C7" s="38"/>
      <c r="D7" s="38">
        <v>90</v>
      </c>
      <c r="E7" s="38"/>
      <c r="F7" s="38">
        <v>96</v>
      </c>
      <c r="G7" s="39">
        <v>63</v>
      </c>
      <c r="H7" s="39">
        <v>28</v>
      </c>
      <c r="I7" s="23">
        <f t="shared" si="0"/>
        <v>277</v>
      </c>
      <c r="J7" s="34">
        <v>137.35</v>
      </c>
      <c r="K7" s="20">
        <f t="shared" si="1"/>
        <v>414.35</v>
      </c>
      <c r="L7" s="20">
        <f t="shared" si="2"/>
        <v>791.73</v>
      </c>
      <c r="M7" s="8">
        <f t="shared" si="3"/>
        <v>2274.73</v>
      </c>
      <c r="N7" s="51">
        <f t="shared" si="4"/>
        <v>1483</v>
      </c>
      <c r="Q7" s="8"/>
    </row>
    <row r="8" spans="1:17">
      <c r="A8" s="12">
        <v>43261</v>
      </c>
      <c r="B8" s="38"/>
      <c r="C8" s="38">
        <v>52</v>
      </c>
      <c r="D8" s="38">
        <v>72</v>
      </c>
      <c r="E8" s="38"/>
      <c r="F8" s="40">
        <v>99</v>
      </c>
      <c r="G8" s="40">
        <v>153</v>
      </c>
      <c r="H8" s="40">
        <v>104</v>
      </c>
      <c r="I8" s="19">
        <f t="shared" ref="I8:I17" si="5">SUM(B8:H8)</f>
        <v>480</v>
      </c>
      <c r="J8" s="34">
        <v>243.61</v>
      </c>
      <c r="K8" s="20">
        <f t="shared" si="1"/>
        <v>723.61</v>
      </c>
      <c r="L8" s="20">
        <f t="shared" si="2"/>
        <v>1035.3400000000001</v>
      </c>
      <c r="M8" s="8">
        <f t="shared" si="3"/>
        <v>2998.34</v>
      </c>
      <c r="N8" s="51">
        <f t="shared" si="4"/>
        <v>1963</v>
      </c>
      <c r="Q8" s="8"/>
    </row>
    <row r="9" spans="1:17">
      <c r="A9" s="12">
        <v>43268</v>
      </c>
      <c r="B9" s="38">
        <v>69</v>
      </c>
      <c r="C9" s="38">
        <v>56</v>
      </c>
      <c r="D9" s="40">
        <v>58</v>
      </c>
      <c r="E9" s="38"/>
      <c r="F9" s="38">
        <v>64</v>
      </c>
      <c r="G9" s="38">
        <v>60</v>
      </c>
      <c r="H9" s="38">
        <v>38</v>
      </c>
      <c r="I9" s="19">
        <f t="shared" si="5"/>
        <v>345</v>
      </c>
      <c r="J9" s="34">
        <v>166.02</v>
      </c>
      <c r="K9" s="20">
        <f t="shared" si="1"/>
        <v>511.02</v>
      </c>
      <c r="L9" s="20">
        <f t="shared" si="2"/>
        <v>1201.3600000000001</v>
      </c>
      <c r="M9" s="8">
        <f t="shared" si="3"/>
        <v>3509.36</v>
      </c>
      <c r="N9" s="51">
        <f t="shared" si="4"/>
        <v>2308</v>
      </c>
      <c r="Q9" s="8"/>
    </row>
    <row r="10" spans="1:17">
      <c r="A10" s="12">
        <v>43275</v>
      </c>
      <c r="B10" s="62"/>
      <c r="C10" s="40">
        <v>71</v>
      </c>
      <c r="D10" s="40"/>
      <c r="E10" s="40">
        <v>98</v>
      </c>
      <c r="F10" s="40">
        <v>77</v>
      </c>
      <c r="G10" s="40">
        <v>150</v>
      </c>
      <c r="H10" s="40">
        <v>76</v>
      </c>
      <c r="I10" s="19">
        <f>SUM(B10:H10)</f>
        <v>472</v>
      </c>
      <c r="J10" s="34">
        <v>203.05</v>
      </c>
      <c r="K10" s="20">
        <f t="shared" si="1"/>
        <v>675.05</v>
      </c>
      <c r="L10" s="20">
        <f t="shared" si="2"/>
        <v>1404.41</v>
      </c>
      <c r="M10" s="8">
        <f t="shared" si="3"/>
        <v>4184.41</v>
      </c>
      <c r="N10" s="51">
        <f t="shared" si="4"/>
        <v>2780</v>
      </c>
      <c r="Q10" s="8"/>
    </row>
    <row r="11" spans="1:17">
      <c r="A11" s="12">
        <v>43282</v>
      </c>
      <c r="B11" s="41">
        <v>107</v>
      </c>
      <c r="C11" s="41">
        <v>87</v>
      </c>
      <c r="D11" s="41">
        <v>115</v>
      </c>
      <c r="E11" s="41">
        <v>82</v>
      </c>
      <c r="F11" s="41"/>
      <c r="G11" s="41">
        <v>150</v>
      </c>
      <c r="H11" s="41">
        <v>79</v>
      </c>
      <c r="I11" s="19">
        <f t="shared" si="5"/>
        <v>620</v>
      </c>
      <c r="J11" s="34">
        <v>227.69</v>
      </c>
      <c r="K11" s="20">
        <f t="shared" si="1"/>
        <v>847.69</v>
      </c>
      <c r="L11" s="20">
        <f t="shared" si="2"/>
        <v>1632.1000000000001</v>
      </c>
      <c r="M11" s="8">
        <f t="shared" si="3"/>
        <v>5032.1000000000004</v>
      </c>
      <c r="N11" s="51">
        <f t="shared" si="4"/>
        <v>3400</v>
      </c>
      <c r="Q11" s="8"/>
    </row>
    <row r="12" spans="1:17">
      <c r="A12" s="12">
        <v>43289</v>
      </c>
      <c r="B12" s="41"/>
      <c r="C12" s="41">
        <v>75</v>
      </c>
      <c r="D12" s="41">
        <v>77</v>
      </c>
      <c r="E12" s="41"/>
      <c r="F12" s="38">
        <v>80</v>
      </c>
      <c r="G12" s="41">
        <v>158</v>
      </c>
      <c r="H12" s="41">
        <v>98</v>
      </c>
      <c r="I12" s="19">
        <f t="shared" si="5"/>
        <v>488</v>
      </c>
      <c r="J12" s="34">
        <v>228.73</v>
      </c>
      <c r="K12" s="20">
        <f t="shared" si="1"/>
        <v>716.73</v>
      </c>
      <c r="L12" s="20">
        <f t="shared" si="2"/>
        <v>1860.8300000000002</v>
      </c>
      <c r="M12" s="8">
        <f t="shared" si="3"/>
        <v>5748.83</v>
      </c>
      <c r="N12" s="51">
        <f t="shared" si="4"/>
        <v>3888</v>
      </c>
      <c r="Q12" s="8"/>
    </row>
    <row r="13" spans="1:17">
      <c r="A13" s="12">
        <v>43296</v>
      </c>
      <c r="B13" s="41">
        <v>54</v>
      </c>
      <c r="C13" s="41">
        <v>106</v>
      </c>
      <c r="D13" s="41">
        <v>189</v>
      </c>
      <c r="E13" s="41">
        <v>75</v>
      </c>
      <c r="F13" s="41"/>
      <c r="G13" s="41"/>
      <c r="H13" s="41"/>
      <c r="I13" s="19">
        <f t="shared" si="5"/>
        <v>424</v>
      </c>
      <c r="J13" s="34">
        <v>193.82</v>
      </c>
      <c r="K13" s="20">
        <f t="shared" si="1"/>
        <v>617.81999999999994</v>
      </c>
      <c r="L13" s="20">
        <f t="shared" si="2"/>
        <v>2054.65</v>
      </c>
      <c r="M13" s="8">
        <f t="shared" si="3"/>
        <v>6366.65</v>
      </c>
      <c r="N13" s="51">
        <f t="shared" si="4"/>
        <v>4312</v>
      </c>
      <c r="Q13" s="8"/>
    </row>
    <row r="14" spans="1:17">
      <c r="A14" s="28">
        <v>43303</v>
      </c>
      <c r="B14" s="40">
        <v>100</v>
      </c>
      <c r="C14" s="40">
        <v>51</v>
      </c>
      <c r="D14" s="40"/>
      <c r="E14" s="40"/>
      <c r="F14" s="40">
        <v>94</v>
      </c>
      <c r="G14" s="40">
        <v>116</v>
      </c>
      <c r="H14" s="40">
        <v>89</v>
      </c>
      <c r="I14" s="19">
        <f t="shared" si="5"/>
        <v>450</v>
      </c>
      <c r="J14" s="20">
        <v>233.62</v>
      </c>
      <c r="K14" s="20">
        <f t="shared" si="1"/>
        <v>683.62</v>
      </c>
      <c r="L14" s="20">
        <f t="shared" si="2"/>
        <v>2288.27</v>
      </c>
      <c r="M14" s="8">
        <f t="shared" si="3"/>
        <v>7050.2699999999995</v>
      </c>
      <c r="N14" s="51">
        <f t="shared" si="4"/>
        <v>4762</v>
      </c>
      <c r="Q14" s="8"/>
    </row>
    <row r="15" spans="1:17">
      <c r="A15" s="28">
        <v>43310</v>
      </c>
      <c r="B15" s="40"/>
      <c r="C15" s="40">
        <v>30</v>
      </c>
      <c r="D15" s="40">
        <v>65</v>
      </c>
      <c r="E15" s="40"/>
      <c r="F15" s="40">
        <v>60</v>
      </c>
      <c r="G15" s="40">
        <v>128</v>
      </c>
      <c r="H15" s="40">
        <v>63</v>
      </c>
      <c r="I15" s="19">
        <f t="shared" si="5"/>
        <v>346</v>
      </c>
      <c r="J15" s="20">
        <v>156.36000000000001</v>
      </c>
      <c r="K15" s="20">
        <f t="shared" si="1"/>
        <v>502.36</v>
      </c>
      <c r="L15" s="20">
        <f t="shared" si="2"/>
        <v>2444.63</v>
      </c>
      <c r="M15" s="8">
        <f t="shared" si="3"/>
        <v>7552.6299999999992</v>
      </c>
      <c r="N15" s="51">
        <f t="shared" si="4"/>
        <v>5108</v>
      </c>
    </row>
    <row r="16" spans="1:17">
      <c r="A16" s="28">
        <v>43317</v>
      </c>
      <c r="B16" s="40"/>
      <c r="C16" s="40">
        <v>50</v>
      </c>
      <c r="D16" s="40">
        <v>51</v>
      </c>
      <c r="E16" s="40"/>
      <c r="F16" s="40">
        <v>71</v>
      </c>
      <c r="G16" s="40">
        <v>122</v>
      </c>
      <c r="H16" s="40">
        <v>77</v>
      </c>
      <c r="I16" s="19">
        <f t="shared" si="5"/>
        <v>371</v>
      </c>
      <c r="J16" s="20">
        <v>201.66</v>
      </c>
      <c r="K16" s="20">
        <f t="shared" si="1"/>
        <v>572.66</v>
      </c>
      <c r="L16" s="20">
        <f t="shared" si="2"/>
        <v>2646.29</v>
      </c>
      <c r="M16" s="8">
        <f t="shared" si="3"/>
        <v>8125.2899999999991</v>
      </c>
      <c r="N16" s="51">
        <f t="shared" si="4"/>
        <v>5479</v>
      </c>
    </row>
    <row r="17" spans="1:17">
      <c r="A17" s="27">
        <v>43324</v>
      </c>
      <c r="B17" s="40">
        <v>101</v>
      </c>
      <c r="C17" s="40">
        <v>164</v>
      </c>
      <c r="D17" s="40"/>
      <c r="E17" s="40">
        <v>22</v>
      </c>
      <c r="F17" s="40">
        <v>70</v>
      </c>
      <c r="G17" s="40"/>
      <c r="H17" s="40"/>
      <c r="I17" s="19">
        <f t="shared" si="5"/>
        <v>357</v>
      </c>
      <c r="J17" s="36">
        <v>142.79</v>
      </c>
      <c r="K17" s="20">
        <f t="shared" si="1"/>
        <v>499.78999999999996</v>
      </c>
      <c r="L17" s="20">
        <f t="shared" si="2"/>
        <v>2789.08</v>
      </c>
      <c r="M17" s="8">
        <f t="shared" si="3"/>
        <v>8625.0799999999981</v>
      </c>
      <c r="N17" s="51">
        <f t="shared" si="4"/>
        <v>5836</v>
      </c>
    </row>
    <row r="18" spans="1:17">
      <c r="A18" s="27" t="s">
        <v>28</v>
      </c>
      <c r="B18" s="17">
        <f xml:space="preserve"> SUM(B2:B17)/COUNT(B2:B17)</f>
        <v>86.833333333333329</v>
      </c>
      <c r="C18" s="17">
        <f xml:space="preserve"> SUM(C2:C17)/COUNT(C2:C17)</f>
        <v>68.615384615384613</v>
      </c>
      <c r="D18" s="17">
        <f xml:space="preserve"> SUM(D2:D17)/COUNT(D2:D17)</f>
        <v>83.8</v>
      </c>
      <c r="E18" s="17">
        <f xml:space="preserve"> SUM(E2:E17)/COUNT(E2:E17)</f>
        <v>69.25</v>
      </c>
      <c r="F18" s="17">
        <f xml:space="preserve"> SUM(F2:F17)/COUNT(F2:F17)</f>
        <v>79.727272727272734</v>
      </c>
      <c r="G18" s="17">
        <f xml:space="preserve"> SUM(G2:G17)/COUNT(G2:G17)</f>
        <v>103.14285714285714</v>
      </c>
      <c r="H18" s="17">
        <f xml:space="preserve"> SUM(H2:H17)/COUNT(H2:H17)</f>
        <v>70.5</v>
      </c>
      <c r="I18" s="11"/>
      <c r="K18" s="20"/>
      <c r="M18" s="20"/>
      <c r="N18" s="8"/>
    </row>
    <row r="21" spans="1:17">
      <c r="J21" s="8"/>
      <c r="K21" s="8"/>
      <c r="L21" s="8"/>
      <c r="O21" s="20"/>
    </row>
    <row r="24" spans="1:17">
      <c r="O24" s="58"/>
    </row>
    <row r="25" spans="1:17">
      <c r="J25" s="8"/>
      <c r="K25" s="8"/>
      <c r="L25" s="51"/>
      <c r="O25" s="8"/>
      <c r="P25" s="8"/>
    </row>
    <row r="26" spans="1:17">
      <c r="B26" s="17"/>
      <c r="C26" s="17"/>
      <c r="D26" s="17"/>
      <c r="E26" s="17"/>
      <c r="F26" s="17"/>
      <c r="G26" s="17"/>
      <c r="H26" s="17"/>
      <c r="J26" s="8"/>
      <c r="K26" s="8"/>
      <c r="L26" s="51"/>
    </row>
    <row r="27" spans="1:17">
      <c r="H27" s="8"/>
      <c r="I27" s="8"/>
      <c r="J27" s="8"/>
      <c r="K27" s="8"/>
      <c r="L27" s="51"/>
    </row>
    <row r="28" spans="1:17">
      <c r="J28" s="8"/>
      <c r="K28" s="8"/>
      <c r="L28" s="51"/>
    </row>
    <row r="29" spans="1:17">
      <c r="J29" s="8"/>
      <c r="K29" s="8"/>
      <c r="L29" s="51"/>
    </row>
    <row r="30" spans="1:17">
      <c r="J30" s="8"/>
      <c r="K30" s="8"/>
      <c r="L30" s="51"/>
    </row>
    <row r="31" spans="1:17">
      <c r="J31" s="8"/>
      <c r="K31" s="8"/>
      <c r="L31" s="51"/>
      <c r="Q31" s="11"/>
    </row>
    <row r="32" spans="1:17">
      <c r="J32" s="8"/>
      <c r="L32" s="51"/>
    </row>
    <row r="33" spans="10:13">
      <c r="J33" s="8"/>
      <c r="L33" s="51"/>
    </row>
    <row r="34" spans="10:13">
      <c r="L34" s="51"/>
    </row>
    <row r="35" spans="10:13">
      <c r="L35" s="51"/>
    </row>
    <row r="36" spans="10:13">
      <c r="L36" s="51"/>
    </row>
    <row r="37" spans="10:13">
      <c r="L37" s="51"/>
    </row>
    <row r="38" spans="10:13">
      <c r="L38" s="51"/>
    </row>
    <row r="39" spans="10:13">
      <c r="L39" s="51"/>
    </row>
    <row r="40" spans="10:13">
      <c r="L40" s="51"/>
      <c r="M40" s="51"/>
    </row>
  </sheetData>
  <phoneticPr fontId="5" type="noConversion"/>
  <pageMargins left="0.7" right="0.7" top="0.75" bottom="0.75" header="0.3" footer="0.3"/>
  <pageSetup scale="21" orientation="portrait" horizontalDpi="0" verticalDpi="0"/>
  <colBreaks count="1" manualBreakCount="1">
    <brk id="3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5"/>
  <sheetViews>
    <sheetView zoomScale="84" zoomScaleNormal="90" zoomScalePageLayoutView="90" workbookViewId="0">
      <selection activeCell="S22" sqref="S22"/>
    </sheetView>
  </sheetViews>
  <sheetFormatPr baseColWidth="10" defaultRowHeight="16"/>
  <cols>
    <col min="1" max="1" width="10.83203125" style="3"/>
    <col min="2" max="2" width="11.5" style="3" bestFit="1" customWidth="1"/>
    <col min="3" max="3" width="10.83203125" style="3"/>
    <col min="4" max="4" width="12.1640625" style="3" bestFit="1" customWidth="1"/>
    <col min="5" max="14" width="10.83203125" style="3"/>
    <col min="15" max="15" width="13.6640625" style="3" bestFit="1" customWidth="1"/>
    <col min="16" max="16" width="10.83203125" style="3"/>
    <col min="17" max="17" width="12.83203125" style="3" bestFit="1" customWidth="1"/>
    <col min="18" max="23" width="10.83203125" style="3"/>
  </cols>
  <sheetData>
    <row r="1" spans="1:23">
      <c r="S1" s="21"/>
    </row>
    <row r="2" spans="1:23">
      <c r="S2" s="21"/>
    </row>
    <row r="3" spans="1:23">
      <c r="A3" s="1" t="s">
        <v>7</v>
      </c>
      <c r="B3" s="1"/>
      <c r="C3" s="1"/>
      <c r="E3" s="1"/>
      <c r="G3" s="1"/>
      <c r="H3" s="1"/>
      <c r="S3" s="21"/>
    </row>
    <row r="4" spans="1:23">
      <c r="A4" s="1"/>
      <c r="B4" s="3" t="s">
        <v>14</v>
      </c>
      <c r="C4" s="3" t="s">
        <v>15</v>
      </c>
      <c r="D4" s="3" t="s">
        <v>16</v>
      </c>
      <c r="S4" s="21"/>
      <c r="W4" s="3" t="s">
        <v>8</v>
      </c>
    </row>
    <row r="5" spans="1:23">
      <c r="B5" s="1" t="s">
        <v>0</v>
      </c>
      <c r="E5" s="1" t="s">
        <v>1</v>
      </c>
      <c r="H5" s="1" t="s">
        <v>2</v>
      </c>
      <c r="K5" s="1" t="s">
        <v>3</v>
      </c>
      <c r="N5" s="1" t="s">
        <v>4</v>
      </c>
      <c r="Q5" s="1" t="s">
        <v>5</v>
      </c>
      <c r="S5" s="21"/>
      <c r="T5" s="4" t="s">
        <v>6</v>
      </c>
    </row>
    <row r="6" spans="1:23">
      <c r="A6" s="15">
        <v>43219</v>
      </c>
      <c r="B6" s="21"/>
      <c r="C6" s="21"/>
      <c r="D6" s="7">
        <f xml:space="preserve"> C6- B6</f>
        <v>0</v>
      </c>
      <c r="E6" s="7"/>
      <c r="F6" s="7"/>
      <c r="G6" s="7">
        <f xml:space="preserve"> F6-E6</f>
        <v>0</v>
      </c>
      <c r="H6" s="7"/>
      <c r="I6" s="7"/>
      <c r="J6" s="7">
        <f xml:space="preserve"> I6-H6</f>
        <v>0</v>
      </c>
      <c r="K6" s="7"/>
      <c r="L6" s="7"/>
      <c r="M6" s="7">
        <f xml:space="preserve"> L6-K6</f>
        <v>0</v>
      </c>
      <c r="N6" s="7"/>
      <c r="O6" s="7"/>
      <c r="P6" s="7">
        <f xml:space="preserve">  O6 - N6</f>
        <v>0</v>
      </c>
      <c r="Q6" s="21">
        <v>7.9166666666666663E-2</v>
      </c>
      <c r="R6" s="21">
        <v>0.43333333333333335</v>
      </c>
      <c r="S6" s="21">
        <f t="shared" ref="S6:S22" si="0" xml:space="preserve"> R6-Q6</f>
        <v>0.35416666666666669</v>
      </c>
      <c r="T6" s="21">
        <v>7.9166666666666663E-2</v>
      </c>
      <c r="U6" s="21">
        <v>0.34236111111111112</v>
      </c>
      <c r="V6" s="21">
        <f xml:space="preserve"> U6-T6</f>
        <v>0.26319444444444445</v>
      </c>
      <c r="W6" s="22">
        <f>D6+G6+J6+M6+P6+S6+V6</f>
        <v>0.61736111111111114</v>
      </c>
    </row>
    <row r="7" spans="1:23">
      <c r="A7" s="15">
        <v>43226</v>
      </c>
      <c r="B7" s="21"/>
      <c r="C7" s="21"/>
      <c r="D7" s="7">
        <f t="shared" ref="D7:D21" si="1" xml:space="preserve"> C7- B7</f>
        <v>0</v>
      </c>
      <c r="E7" s="7"/>
      <c r="F7" s="7"/>
      <c r="G7" s="7">
        <f t="shared" ref="G7:G21" si="2" xml:space="preserve"> F7-E7</f>
        <v>0</v>
      </c>
      <c r="H7" s="7"/>
      <c r="I7" s="7"/>
      <c r="J7" s="7">
        <f t="shared" ref="J7:J21" si="3" xml:space="preserve"> I7-H7</f>
        <v>0</v>
      </c>
      <c r="K7" s="7"/>
      <c r="L7" s="7"/>
      <c r="M7" s="7">
        <f t="shared" ref="M7:M21" si="4" xml:space="preserve"> L7-K7</f>
        <v>0</v>
      </c>
      <c r="N7" s="7"/>
      <c r="O7" s="7"/>
      <c r="P7" s="7">
        <f t="shared" ref="P7:P21" si="5" xml:space="preserve">  O7 - N7</f>
        <v>0</v>
      </c>
      <c r="Q7" s="21">
        <v>0.16666666666666666</v>
      </c>
      <c r="R7" s="21">
        <v>0.41597222222222219</v>
      </c>
      <c r="S7" s="21">
        <f t="shared" si="0"/>
        <v>0.24930555555555553</v>
      </c>
      <c r="T7" s="21">
        <v>0.3298611111111111</v>
      </c>
      <c r="U7" s="21">
        <v>0.91111111111111109</v>
      </c>
      <c r="V7" s="21">
        <f t="shared" ref="V7:V22" si="6" xml:space="preserve"> U7-T7</f>
        <v>0.58125000000000004</v>
      </c>
      <c r="W7" s="22">
        <f t="shared" ref="W7:W22" si="7">D7+G7+J7+M7+P7+S7+V7</f>
        <v>0.8305555555555556</v>
      </c>
    </row>
    <row r="8" spans="1:23">
      <c r="A8" s="15">
        <v>43233</v>
      </c>
      <c r="B8" s="21"/>
      <c r="C8" s="21"/>
      <c r="D8" s="7">
        <f t="shared" si="1"/>
        <v>0</v>
      </c>
      <c r="E8" s="7">
        <v>0.16527777777777777</v>
      </c>
      <c r="F8" s="7">
        <v>0.39097222222222222</v>
      </c>
      <c r="G8" s="7">
        <f t="shared" si="2"/>
        <v>0.22569444444444445</v>
      </c>
      <c r="H8" s="7"/>
      <c r="I8" s="7"/>
      <c r="J8" s="7">
        <f t="shared" si="3"/>
        <v>0</v>
      </c>
      <c r="K8" s="7"/>
      <c r="L8" s="7"/>
      <c r="M8" s="7">
        <f t="shared" si="4"/>
        <v>0</v>
      </c>
      <c r="N8" s="7">
        <v>0.16041666666666668</v>
      </c>
      <c r="O8" s="24">
        <v>0.5</v>
      </c>
      <c r="P8" s="7">
        <f t="shared" si="5"/>
        <v>0.33958333333333335</v>
      </c>
      <c r="Q8" s="21">
        <v>0.15833333333333333</v>
      </c>
      <c r="R8" s="21">
        <v>0.51388888888888895</v>
      </c>
      <c r="S8" s="21">
        <f t="shared" si="0"/>
        <v>0.35555555555555562</v>
      </c>
      <c r="T8" s="21">
        <v>0.11944444444444445</v>
      </c>
      <c r="U8" s="21">
        <v>0.24583333333333335</v>
      </c>
      <c r="V8" s="21">
        <f t="shared" si="6"/>
        <v>0.12638888888888888</v>
      </c>
      <c r="W8" s="22">
        <f t="shared" si="7"/>
        <v>1.0472222222222223</v>
      </c>
    </row>
    <row r="9" spans="1:23">
      <c r="A9" s="12">
        <v>43240</v>
      </c>
      <c r="B9" s="21"/>
      <c r="C9" s="21"/>
      <c r="D9" s="7">
        <f t="shared" si="1"/>
        <v>0</v>
      </c>
      <c r="E9" s="7">
        <v>0.19722222222222222</v>
      </c>
      <c r="F9" s="7">
        <v>0.41319444444444442</v>
      </c>
      <c r="G9" s="7">
        <f t="shared" si="2"/>
        <v>0.2159722222222222</v>
      </c>
      <c r="H9" s="7">
        <v>0.19652777777777777</v>
      </c>
      <c r="I9" s="7">
        <v>0.44236111111111115</v>
      </c>
      <c r="J9" s="7">
        <f t="shared" si="3"/>
        <v>0.24583333333333338</v>
      </c>
      <c r="K9" s="7"/>
      <c r="L9" s="7"/>
      <c r="M9" s="7">
        <f t="shared" si="4"/>
        <v>0</v>
      </c>
      <c r="N9" s="7">
        <v>0.16250000000000001</v>
      </c>
      <c r="O9" s="7">
        <v>0.52430555555555558</v>
      </c>
      <c r="P9" s="7">
        <f t="shared" si="5"/>
        <v>0.3618055555555556</v>
      </c>
      <c r="Q9" s="21">
        <v>7.2222222222222229E-2</v>
      </c>
      <c r="R9" s="21">
        <v>0.4465277777777778</v>
      </c>
      <c r="S9" s="21">
        <f t="shared" si="0"/>
        <v>0.37430555555555556</v>
      </c>
      <c r="T9" s="21">
        <v>0.15277777777777776</v>
      </c>
      <c r="U9" s="21">
        <v>0.47500000000000003</v>
      </c>
      <c r="V9" s="21">
        <f t="shared" si="6"/>
        <v>0.3222222222222223</v>
      </c>
      <c r="W9" s="22">
        <f t="shared" si="7"/>
        <v>1.5201388888888889</v>
      </c>
    </row>
    <row r="10" spans="1:23">
      <c r="A10" s="12">
        <v>43247</v>
      </c>
      <c r="B10" s="21">
        <v>0.49861111111111112</v>
      </c>
      <c r="C10" s="21">
        <v>0.88611111111111107</v>
      </c>
      <c r="D10" s="7">
        <f t="shared" si="1"/>
        <v>0.38749999999999996</v>
      </c>
      <c r="E10" s="7">
        <v>0.16388888888888889</v>
      </c>
      <c r="F10" s="7">
        <v>0.42777777777777781</v>
      </c>
      <c r="G10" s="7">
        <f t="shared" si="2"/>
        <v>0.26388888888888895</v>
      </c>
      <c r="H10" s="7">
        <v>0.20138888888888887</v>
      </c>
      <c r="I10" s="7">
        <v>0.43888888888888888</v>
      </c>
      <c r="J10" s="7">
        <f t="shared" si="3"/>
        <v>0.23750000000000002</v>
      </c>
      <c r="K10" s="7"/>
      <c r="L10" s="7"/>
      <c r="M10" s="7">
        <f t="shared" si="4"/>
        <v>0</v>
      </c>
      <c r="N10" s="7"/>
      <c r="O10" s="7"/>
      <c r="P10" s="7">
        <f t="shared" si="5"/>
        <v>0</v>
      </c>
      <c r="Q10" s="21">
        <v>0.16180555555555556</v>
      </c>
      <c r="R10" s="21">
        <v>0.54375000000000007</v>
      </c>
      <c r="S10" s="21">
        <f t="shared" si="0"/>
        <v>0.38194444444444453</v>
      </c>
      <c r="T10" s="21">
        <v>0.47013888888888888</v>
      </c>
      <c r="U10" s="21">
        <v>0.61319444444444449</v>
      </c>
      <c r="V10" s="21">
        <f t="shared" si="6"/>
        <v>0.1430555555555556</v>
      </c>
      <c r="W10" s="22">
        <f t="shared" si="7"/>
        <v>1.4138888888888892</v>
      </c>
    </row>
    <row r="11" spans="1:23">
      <c r="A11" s="12">
        <v>43254</v>
      </c>
      <c r="B11" s="21"/>
      <c r="C11" s="21"/>
      <c r="D11" s="7">
        <f t="shared" si="1"/>
        <v>0</v>
      </c>
      <c r="E11" s="7"/>
      <c r="F11" s="7"/>
      <c r="G11" s="7">
        <f t="shared" si="2"/>
        <v>0</v>
      </c>
      <c r="H11" s="7">
        <v>0.16180555555555556</v>
      </c>
      <c r="I11" s="7">
        <v>0.4368055555555555</v>
      </c>
      <c r="J11" s="7">
        <f t="shared" si="3"/>
        <v>0.27499999999999991</v>
      </c>
      <c r="K11" s="7"/>
      <c r="L11" s="7"/>
      <c r="M11" s="7">
        <f t="shared" si="4"/>
        <v>0</v>
      </c>
      <c r="N11" s="7">
        <v>0.16388888888888889</v>
      </c>
      <c r="O11" s="7">
        <v>0.50069444444444444</v>
      </c>
      <c r="P11" s="7">
        <f t="shared" si="5"/>
        <v>0.33680555555555558</v>
      </c>
      <c r="Q11" s="21">
        <v>0.49652777777777773</v>
      </c>
      <c r="R11" s="21">
        <v>0.87986111111111109</v>
      </c>
      <c r="S11" s="21">
        <f t="shared" si="0"/>
        <v>0.38333333333333336</v>
      </c>
      <c r="T11" s="21">
        <v>0.49791666666666662</v>
      </c>
      <c r="U11" s="21">
        <v>0.67083333333333339</v>
      </c>
      <c r="V11" s="21">
        <f t="shared" si="6"/>
        <v>0.17291666666666677</v>
      </c>
      <c r="W11" s="22">
        <f t="shared" si="7"/>
        <v>1.1680555555555556</v>
      </c>
    </row>
    <row r="12" spans="1:23">
      <c r="A12" s="12">
        <v>43261</v>
      </c>
      <c r="B12" s="21"/>
      <c r="C12" s="21"/>
      <c r="D12" s="7">
        <f t="shared" si="1"/>
        <v>0</v>
      </c>
      <c r="E12" s="7">
        <v>0.20277777777777781</v>
      </c>
      <c r="F12" s="7">
        <v>0.42152777777777778</v>
      </c>
      <c r="G12" s="7">
        <f t="shared" si="2"/>
        <v>0.21874999999999997</v>
      </c>
      <c r="H12" s="7">
        <v>0.1986111111111111</v>
      </c>
      <c r="I12" s="7">
        <v>0.46527777777777773</v>
      </c>
      <c r="J12" s="7">
        <f t="shared" si="3"/>
        <v>0.26666666666666661</v>
      </c>
      <c r="K12" s="7"/>
      <c r="L12" s="7"/>
      <c r="M12" s="7">
        <f t="shared" si="4"/>
        <v>0</v>
      </c>
      <c r="N12" s="7">
        <v>0.20277777777777781</v>
      </c>
      <c r="O12" s="7">
        <v>0.54513888888888895</v>
      </c>
      <c r="P12" s="7">
        <f t="shared" si="5"/>
        <v>0.34236111111111112</v>
      </c>
      <c r="Q12" s="21">
        <v>0.49722222222222223</v>
      </c>
      <c r="R12" s="21">
        <v>2.7777777777777776E-2</v>
      </c>
      <c r="S12" s="21">
        <f xml:space="preserve"> SUM(Q12:R12)</f>
        <v>0.52500000000000002</v>
      </c>
      <c r="T12" s="21">
        <v>0.49791666666666662</v>
      </c>
      <c r="U12" s="21">
        <v>0.90833333333333333</v>
      </c>
      <c r="V12" s="21">
        <f t="shared" si="6"/>
        <v>0.41041666666666671</v>
      </c>
      <c r="W12" s="22">
        <f t="shared" si="7"/>
        <v>1.7631944444444445</v>
      </c>
    </row>
    <row r="13" spans="1:23">
      <c r="A13" s="12">
        <v>43268</v>
      </c>
      <c r="B13" s="21">
        <v>0.22152777777777777</v>
      </c>
      <c r="C13" s="21">
        <v>0.42152777777777778</v>
      </c>
      <c r="D13" s="7">
        <f t="shared" si="1"/>
        <v>0.2</v>
      </c>
      <c r="E13" s="7">
        <v>0.20069444444444443</v>
      </c>
      <c r="F13" s="7">
        <v>0.4368055555555555</v>
      </c>
      <c r="G13" s="7">
        <f t="shared" si="2"/>
        <v>0.23611111111111108</v>
      </c>
      <c r="H13" s="7">
        <v>0.19930555555555554</v>
      </c>
      <c r="I13" s="7">
        <v>0.45763888888888887</v>
      </c>
      <c r="J13" s="7">
        <f t="shared" si="3"/>
        <v>0.2583333333333333</v>
      </c>
      <c r="K13" s="7"/>
      <c r="L13" s="7"/>
      <c r="M13" s="7">
        <f t="shared" si="4"/>
        <v>0</v>
      </c>
      <c r="N13" s="7">
        <v>0.1986111111111111</v>
      </c>
      <c r="O13" s="7">
        <v>0.45347222222222222</v>
      </c>
      <c r="P13" s="7">
        <f t="shared" si="5"/>
        <v>0.25486111111111109</v>
      </c>
      <c r="Q13" s="21">
        <v>0.47916666666666669</v>
      </c>
      <c r="R13" s="21">
        <v>0.83472222222222225</v>
      </c>
      <c r="S13" s="21">
        <f t="shared" si="0"/>
        <v>0.35555555555555557</v>
      </c>
      <c r="T13" s="21">
        <v>0.49305555555555558</v>
      </c>
      <c r="U13" s="21">
        <v>0.7270833333333333</v>
      </c>
      <c r="V13" s="21">
        <f t="shared" si="6"/>
        <v>0.23402777777777772</v>
      </c>
      <c r="W13" s="22">
        <f t="shared" si="7"/>
        <v>1.5388888888888888</v>
      </c>
    </row>
    <row r="14" spans="1:23">
      <c r="A14" s="12">
        <v>43275</v>
      </c>
      <c r="B14" s="21"/>
      <c r="C14" s="21"/>
      <c r="D14" s="7">
        <f t="shared" si="1"/>
        <v>0</v>
      </c>
      <c r="E14" s="7">
        <v>0.19999999999999998</v>
      </c>
      <c r="F14" s="7">
        <v>0.44791666666666669</v>
      </c>
      <c r="G14" s="7">
        <f t="shared" si="2"/>
        <v>0.2479166666666667</v>
      </c>
      <c r="H14" s="7"/>
      <c r="I14" s="7"/>
      <c r="J14" s="7">
        <f t="shared" si="3"/>
        <v>0</v>
      </c>
      <c r="K14" s="7">
        <v>0.15833333333333333</v>
      </c>
      <c r="L14" s="7">
        <v>0.48749999999999999</v>
      </c>
      <c r="M14" s="7">
        <f t="shared" si="4"/>
        <v>0.32916666666666666</v>
      </c>
      <c r="N14" s="7">
        <v>0.24097222222222223</v>
      </c>
      <c r="O14" s="7">
        <v>0.54375000000000007</v>
      </c>
      <c r="P14" s="7">
        <f t="shared" si="5"/>
        <v>0.30277777777777781</v>
      </c>
      <c r="Q14" s="54">
        <v>43281.492361111108</v>
      </c>
      <c r="R14" s="27">
        <v>43282.060416666667</v>
      </c>
      <c r="S14" s="21">
        <f xml:space="preserve"> R14 -Q14</f>
        <v>0.56805555555911269</v>
      </c>
      <c r="T14" s="21">
        <v>0.49583333333333335</v>
      </c>
      <c r="U14" s="21">
        <v>0.89097222222222217</v>
      </c>
      <c r="V14" s="21">
        <f t="shared" si="6"/>
        <v>0.39513888888888882</v>
      </c>
      <c r="W14" s="22">
        <f>D14+G14+J14+M14+P14+S14+V14</f>
        <v>1.8430555555591126</v>
      </c>
    </row>
    <row r="15" spans="1:23">
      <c r="A15" s="12">
        <v>43282</v>
      </c>
      <c r="B15" s="21">
        <v>0.16319444444444445</v>
      </c>
      <c r="C15" s="21">
        <v>0.46388888888888885</v>
      </c>
      <c r="D15" s="7">
        <f t="shared" si="1"/>
        <v>0.30069444444444438</v>
      </c>
      <c r="E15" s="7">
        <v>0.4993055555555555</v>
      </c>
      <c r="F15" s="7">
        <v>0.76874999999999993</v>
      </c>
      <c r="G15" s="7">
        <f t="shared" si="2"/>
        <v>0.26944444444444443</v>
      </c>
      <c r="H15" s="7">
        <v>0.4909722222222222</v>
      </c>
      <c r="I15" s="7">
        <v>0.96875</v>
      </c>
      <c r="J15" s="7">
        <f t="shared" si="3"/>
        <v>0.4777777777777778</v>
      </c>
      <c r="K15" s="7">
        <v>0.11875000000000001</v>
      </c>
      <c r="L15" s="7">
        <v>0.44166666666666665</v>
      </c>
      <c r="M15" s="7">
        <f t="shared" si="4"/>
        <v>0.32291666666666663</v>
      </c>
      <c r="N15" s="7"/>
      <c r="O15" s="7"/>
      <c r="P15" s="7">
        <f t="shared" si="5"/>
        <v>0</v>
      </c>
      <c r="Q15" s="21">
        <v>0.49791666666666662</v>
      </c>
      <c r="R15" s="56">
        <v>0.99722222222222223</v>
      </c>
      <c r="S15" s="21">
        <f t="shared" si="0"/>
        <v>0.49930555555555561</v>
      </c>
      <c r="T15" s="21">
        <v>7.7777777777777779E-2</v>
      </c>
      <c r="U15" s="21">
        <v>0.4465277777777778</v>
      </c>
      <c r="V15" s="21">
        <f t="shared" si="6"/>
        <v>0.36875000000000002</v>
      </c>
      <c r="W15" s="22">
        <f>D15+G15+J15+M15+P15+S15+V15</f>
        <v>2.2388888888888889</v>
      </c>
    </row>
    <row r="16" spans="1:23">
      <c r="A16" s="12">
        <v>43289</v>
      </c>
      <c r="B16" s="21"/>
      <c r="C16" s="21"/>
      <c r="D16" s="7">
        <f t="shared" si="1"/>
        <v>0</v>
      </c>
      <c r="E16" s="7">
        <v>0.15833333333333333</v>
      </c>
      <c r="F16" s="7">
        <v>0.4680555555555555</v>
      </c>
      <c r="G16" s="7">
        <f t="shared" si="2"/>
        <v>0.30972222222222218</v>
      </c>
      <c r="H16" s="7">
        <v>0.20208333333333331</v>
      </c>
      <c r="I16" s="7">
        <v>0.45347222222222222</v>
      </c>
      <c r="J16" s="7">
        <f t="shared" si="3"/>
        <v>0.25138888888888888</v>
      </c>
      <c r="K16" s="7"/>
      <c r="L16" s="7"/>
      <c r="M16" s="7">
        <f t="shared" si="4"/>
        <v>0</v>
      </c>
      <c r="N16" s="7">
        <v>0.20138888888888887</v>
      </c>
      <c r="O16" s="7">
        <v>0.57708333333333328</v>
      </c>
      <c r="P16" s="7">
        <f t="shared" si="5"/>
        <v>0.37569444444444444</v>
      </c>
      <c r="Q16" s="54">
        <v>0.45416666666666666</v>
      </c>
      <c r="R16" s="54">
        <v>1.0416666666666667</v>
      </c>
      <c r="S16" s="21">
        <f t="shared" si="0"/>
        <v>0.58750000000000013</v>
      </c>
      <c r="T16" s="21">
        <v>0.45555555555555555</v>
      </c>
      <c r="U16" s="21">
        <v>0.91527777777777775</v>
      </c>
      <c r="V16" s="21">
        <f t="shared" si="6"/>
        <v>0.4597222222222222</v>
      </c>
      <c r="W16" s="22">
        <f>D16+G16+J16+M16+P16+S16+V16</f>
        <v>1.9840277777777779</v>
      </c>
    </row>
    <row r="17" spans="1:24">
      <c r="A17" s="12">
        <v>43296</v>
      </c>
      <c r="B17" s="21">
        <v>0.19791666666666666</v>
      </c>
      <c r="C17" s="21">
        <v>0.46875</v>
      </c>
      <c r="D17" s="7">
        <f t="shared" si="1"/>
        <v>0.27083333333333337</v>
      </c>
      <c r="E17" s="7">
        <v>0.16874999999999998</v>
      </c>
      <c r="F17" s="7">
        <v>0.48194444444444445</v>
      </c>
      <c r="G17" s="7">
        <f t="shared" si="2"/>
        <v>0.31319444444444444</v>
      </c>
      <c r="H17" s="7">
        <v>0.41041666666666665</v>
      </c>
      <c r="I17" s="7">
        <v>0.95763888888888893</v>
      </c>
      <c r="J17" s="7">
        <f t="shared" si="3"/>
        <v>0.54722222222222228</v>
      </c>
      <c r="K17" s="7">
        <v>0.16180555555555556</v>
      </c>
      <c r="L17" s="7">
        <v>0.47916666666666669</v>
      </c>
      <c r="M17" s="7">
        <f t="shared" si="4"/>
        <v>0.31736111111111109</v>
      </c>
      <c r="N17" s="7"/>
      <c r="O17" s="7"/>
      <c r="P17" s="7">
        <f t="shared" si="5"/>
        <v>0</v>
      </c>
      <c r="Q17" s="21"/>
      <c r="R17" s="21"/>
      <c r="S17" s="21">
        <f t="shared" si="0"/>
        <v>0</v>
      </c>
      <c r="T17" s="21"/>
      <c r="U17" s="21"/>
      <c r="V17" s="21">
        <f t="shared" si="6"/>
        <v>0</v>
      </c>
      <c r="W17" s="22">
        <f t="shared" si="7"/>
        <v>1.4486111111111111</v>
      </c>
    </row>
    <row r="18" spans="1:24">
      <c r="A18" s="28">
        <v>43303</v>
      </c>
      <c r="B18" s="21">
        <v>0.16041666666666668</v>
      </c>
      <c r="C18" s="21">
        <v>0.47083333333333338</v>
      </c>
      <c r="D18" s="7">
        <f t="shared" si="1"/>
        <v>0.31041666666666667</v>
      </c>
      <c r="E18" s="7">
        <v>0.15972222222222224</v>
      </c>
      <c r="F18" s="7">
        <v>0.45624999999999999</v>
      </c>
      <c r="G18" s="7">
        <f t="shared" si="2"/>
        <v>0.29652777777777772</v>
      </c>
      <c r="H18" s="7"/>
      <c r="I18" s="7"/>
      <c r="J18" s="7">
        <f t="shared" si="3"/>
        <v>0</v>
      </c>
      <c r="K18" s="7"/>
      <c r="L18" s="7"/>
      <c r="M18" s="7">
        <f t="shared" si="4"/>
        <v>0</v>
      </c>
      <c r="N18" s="7">
        <v>0.1173611111111111</v>
      </c>
      <c r="O18" s="7">
        <v>0.53333333333333333</v>
      </c>
      <c r="P18" s="7">
        <f t="shared" si="5"/>
        <v>0.41597222222222224</v>
      </c>
      <c r="Q18" s="21">
        <v>0.11458333333333333</v>
      </c>
      <c r="R18" s="21">
        <v>0.50624999999999998</v>
      </c>
      <c r="S18" s="21">
        <f t="shared" si="0"/>
        <v>0.39166666666666666</v>
      </c>
      <c r="T18" s="21">
        <v>0.4597222222222222</v>
      </c>
      <c r="U18" s="21">
        <v>0.89722222222222225</v>
      </c>
      <c r="V18" s="21">
        <f t="shared" si="6"/>
        <v>0.43750000000000006</v>
      </c>
      <c r="W18" s="22">
        <f t="shared" si="7"/>
        <v>1.8520833333333333</v>
      </c>
    </row>
    <row r="19" spans="1:24">
      <c r="A19" s="28">
        <v>43310</v>
      </c>
      <c r="B19" s="21"/>
      <c r="C19" s="21"/>
      <c r="D19" s="7">
        <f t="shared" si="1"/>
        <v>0</v>
      </c>
      <c r="E19" s="7">
        <v>0.16250000000000001</v>
      </c>
      <c r="F19" s="7">
        <v>0.39097222222222222</v>
      </c>
      <c r="G19" s="7">
        <f t="shared" si="2"/>
        <v>0.22847222222222222</v>
      </c>
      <c r="H19" s="7">
        <v>0.16180555555555556</v>
      </c>
      <c r="I19" s="7">
        <v>0.4513888888888889</v>
      </c>
      <c r="J19" s="7">
        <f t="shared" si="3"/>
        <v>0.2895833333333333</v>
      </c>
      <c r="K19" s="7"/>
      <c r="L19" s="7"/>
      <c r="M19" s="7">
        <f t="shared" si="4"/>
        <v>0</v>
      </c>
      <c r="N19" s="7">
        <v>0.20347222222222219</v>
      </c>
      <c r="O19" s="7">
        <v>0.54027777777777775</v>
      </c>
      <c r="P19" s="7">
        <f t="shared" si="5"/>
        <v>0.33680555555555558</v>
      </c>
      <c r="Q19" s="21">
        <v>0.45624999999999999</v>
      </c>
      <c r="R19" s="21">
        <v>0.98958333333333337</v>
      </c>
      <c r="S19" s="21">
        <f t="shared" si="0"/>
        <v>0.53333333333333344</v>
      </c>
      <c r="T19" s="21">
        <v>0.12291666666666667</v>
      </c>
      <c r="U19" s="21">
        <v>0.42083333333333334</v>
      </c>
      <c r="V19" s="21">
        <f t="shared" si="6"/>
        <v>0.29791666666666666</v>
      </c>
      <c r="W19" s="22">
        <f t="shared" si="7"/>
        <v>1.6861111111111111</v>
      </c>
      <c r="X19" s="32"/>
    </row>
    <row r="20" spans="1:24">
      <c r="A20" s="28">
        <v>43317</v>
      </c>
      <c r="B20" s="21">
        <v>0.16250000000000001</v>
      </c>
      <c r="C20" s="21">
        <v>0.44236111111111115</v>
      </c>
      <c r="D20" s="7">
        <f t="shared" si="1"/>
        <v>0.27986111111111112</v>
      </c>
      <c r="E20" s="7">
        <v>0.16111111111111112</v>
      </c>
      <c r="F20" s="7">
        <v>0.46527777777777773</v>
      </c>
      <c r="G20" s="7">
        <f t="shared" si="2"/>
        <v>0.30416666666666659</v>
      </c>
      <c r="H20" s="7"/>
      <c r="I20" s="7"/>
      <c r="J20" s="7">
        <f t="shared" si="3"/>
        <v>0</v>
      </c>
      <c r="K20" s="7"/>
      <c r="L20" s="7"/>
      <c r="M20" s="7">
        <f t="shared" si="4"/>
        <v>0</v>
      </c>
      <c r="N20" s="7">
        <v>0.24236111111111111</v>
      </c>
      <c r="O20" s="7">
        <v>0.53263888888888888</v>
      </c>
      <c r="P20" s="7">
        <f t="shared" si="5"/>
        <v>0.29027777777777775</v>
      </c>
      <c r="Q20" s="54" t="s">
        <v>31</v>
      </c>
      <c r="R20" s="54">
        <v>1.0541666666666667</v>
      </c>
      <c r="S20" s="21">
        <v>0.6</v>
      </c>
      <c r="T20" s="21">
        <v>8.0555555555555561E-2</v>
      </c>
      <c r="U20" s="21">
        <v>0.42430555555555555</v>
      </c>
      <c r="V20" s="21">
        <f t="shared" si="6"/>
        <v>0.34375</v>
      </c>
      <c r="W20" s="22">
        <f t="shared" si="7"/>
        <v>1.8180555555555555</v>
      </c>
      <c r="X20" s="32"/>
    </row>
    <row r="21" spans="1:24">
      <c r="A21" s="27">
        <v>43324</v>
      </c>
      <c r="B21" s="21">
        <v>0.16250000000000001</v>
      </c>
      <c r="C21" s="21">
        <v>0.47083333333333338</v>
      </c>
      <c r="D21" s="7">
        <f t="shared" si="1"/>
        <v>0.30833333333333335</v>
      </c>
      <c r="E21" s="7">
        <v>0.16041666666666668</v>
      </c>
      <c r="F21" s="7">
        <v>0.48749999999999999</v>
      </c>
      <c r="G21" s="7">
        <f t="shared" si="2"/>
        <v>0.32708333333333328</v>
      </c>
      <c r="H21" s="7"/>
      <c r="I21" s="7"/>
      <c r="J21" s="7">
        <f t="shared" si="3"/>
        <v>0</v>
      </c>
      <c r="K21" s="7">
        <v>0.16666666666666666</v>
      </c>
      <c r="L21" s="7">
        <v>0.41805555555555557</v>
      </c>
      <c r="M21" s="7">
        <f t="shared" si="4"/>
        <v>0.25138888888888888</v>
      </c>
      <c r="N21" s="7">
        <v>0.24305555555555555</v>
      </c>
      <c r="O21" s="7">
        <v>0.61944444444444446</v>
      </c>
      <c r="P21" s="7">
        <f t="shared" si="5"/>
        <v>0.37638888888888888</v>
      </c>
      <c r="Q21" s="31"/>
      <c r="R21" s="31"/>
      <c r="S21" s="21">
        <f t="shared" si="0"/>
        <v>0</v>
      </c>
      <c r="T21" s="31"/>
      <c r="U21" s="31"/>
      <c r="V21" s="21">
        <f t="shared" si="6"/>
        <v>0</v>
      </c>
      <c r="W21" s="22">
        <f t="shared" si="7"/>
        <v>1.2631944444444443</v>
      </c>
      <c r="X21" s="32"/>
    </row>
    <row r="22" spans="1:24">
      <c r="A22" s="27" t="s">
        <v>34</v>
      </c>
      <c r="B22" s="21"/>
      <c r="C22" s="21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31"/>
      <c r="R22" s="31"/>
      <c r="S22" s="21">
        <f t="shared" si="0"/>
        <v>0</v>
      </c>
      <c r="T22" s="31"/>
      <c r="U22" s="31"/>
      <c r="V22" s="21">
        <f t="shared" si="6"/>
        <v>0</v>
      </c>
      <c r="W22" s="22">
        <f t="shared" si="7"/>
        <v>0</v>
      </c>
      <c r="X22" s="32"/>
    </row>
    <row r="23" spans="1:24">
      <c r="B23" s="21"/>
      <c r="C23" s="21"/>
      <c r="D23" s="29"/>
      <c r="E23" s="7"/>
      <c r="F23" s="7"/>
      <c r="G23" s="33"/>
      <c r="H23" s="7"/>
      <c r="I23" s="7"/>
      <c r="J23" s="30"/>
      <c r="K23" s="7"/>
      <c r="L23" s="7"/>
      <c r="M23" s="31"/>
      <c r="N23" s="7"/>
      <c r="O23" s="7"/>
      <c r="P23" s="31"/>
      <c r="Q23" s="31"/>
      <c r="R23" s="31"/>
      <c r="S23" s="31"/>
      <c r="T23" s="31"/>
      <c r="U23" s="31"/>
      <c r="V23" s="31"/>
      <c r="W23" s="31"/>
      <c r="X23" s="32"/>
    </row>
    <row r="24" spans="1:24">
      <c r="B24" s="21"/>
      <c r="C24" s="21"/>
      <c r="D24" s="15"/>
      <c r="E24" s="7"/>
      <c r="F24" s="7"/>
      <c r="G24" s="30"/>
      <c r="H24" s="7"/>
      <c r="I24" s="7"/>
      <c r="J24" s="30"/>
      <c r="K24" s="7"/>
      <c r="L24" s="7"/>
      <c r="M24" s="31"/>
      <c r="N24" s="7"/>
      <c r="O24" s="7"/>
      <c r="P24" s="31"/>
      <c r="Q24" s="31"/>
      <c r="R24" s="31"/>
      <c r="S24" s="31"/>
      <c r="T24" s="31"/>
      <c r="U24" s="31"/>
      <c r="V24" s="31"/>
      <c r="W24" s="31"/>
      <c r="X24" s="32"/>
    </row>
    <row r="25" spans="1:24">
      <c r="B25" s="21"/>
      <c r="C25" s="21"/>
      <c r="D25" s="31"/>
      <c r="E25" s="7"/>
      <c r="F25" s="7"/>
      <c r="G25" s="31"/>
      <c r="H25" s="7"/>
      <c r="I25" s="7"/>
      <c r="J25" s="31"/>
      <c r="K25" s="7"/>
      <c r="L25" s="7"/>
      <c r="M25" s="31"/>
      <c r="N25" s="7"/>
      <c r="O25" s="7"/>
      <c r="P25" s="31"/>
      <c r="Q25" s="31"/>
      <c r="R25" s="31"/>
      <c r="S25" s="31"/>
      <c r="T25" s="31"/>
      <c r="U25" s="31"/>
      <c r="V25" s="31"/>
      <c r="W25" s="31"/>
      <c r="X25" s="32"/>
    </row>
    <row r="26" spans="1:24">
      <c r="B26" s="21"/>
      <c r="C26" s="21"/>
      <c r="E26" s="7"/>
      <c r="F26" s="7"/>
      <c r="H26" s="7"/>
      <c r="I26" s="7"/>
      <c r="K26" s="7"/>
      <c r="L26" s="7"/>
      <c r="N26" s="7"/>
      <c r="O26" s="7"/>
    </row>
    <row r="27" spans="1:24">
      <c r="C27" s="21"/>
      <c r="E27" s="7"/>
      <c r="F27" s="7"/>
      <c r="H27" s="7"/>
      <c r="I27" s="7"/>
      <c r="K27" s="7"/>
      <c r="L27" s="7"/>
      <c r="N27" s="7"/>
      <c r="O27" s="7"/>
    </row>
    <row r="28" spans="1:24">
      <c r="E28" s="7"/>
      <c r="F28" s="7"/>
      <c r="H28" s="7"/>
      <c r="I28" s="7"/>
      <c r="K28" s="7"/>
      <c r="L28" s="7"/>
      <c r="N28" s="7"/>
      <c r="O28" s="7"/>
    </row>
    <row r="29" spans="1:24">
      <c r="E29" s="7"/>
      <c r="F29" s="7"/>
      <c r="H29" s="7"/>
      <c r="K29" s="7"/>
      <c r="L29" s="7"/>
      <c r="N29" s="7"/>
      <c r="O29" s="7"/>
    </row>
    <row r="30" spans="1:24">
      <c r="E30" s="7"/>
      <c r="F30" s="7"/>
      <c r="H30" s="7"/>
      <c r="K30" s="7"/>
      <c r="L30" s="7"/>
      <c r="N30" s="7"/>
      <c r="O30" s="7"/>
    </row>
    <row r="31" spans="1:24">
      <c r="E31" s="7"/>
      <c r="F31" s="7"/>
      <c r="H31" s="7"/>
      <c r="K31" s="7"/>
      <c r="L31" s="7"/>
      <c r="N31" s="7"/>
      <c r="O31" s="7"/>
    </row>
    <row r="32" spans="1:24">
      <c r="E32" s="7"/>
      <c r="F32" s="7"/>
      <c r="K32" s="7"/>
      <c r="L32" s="7"/>
      <c r="N32" s="7"/>
      <c r="O32" s="7"/>
    </row>
    <row r="33" spans="5:15">
      <c r="E33" s="7"/>
      <c r="F33" s="7"/>
      <c r="N33" s="7"/>
      <c r="O33" s="7"/>
    </row>
    <row r="34" spans="5:15">
      <c r="E34" s="7"/>
      <c r="F34" s="7"/>
    </row>
    <row r="35" spans="5:15">
      <c r="F35" s="7"/>
    </row>
  </sheetData>
  <conditionalFormatting sqref="C1:C1048576">
    <cfRule type="expression" dxfId="3" priority="2">
      <formula xml:space="preserve"> $G$6</formula>
    </cfRule>
  </conditionalFormatting>
  <conditionalFormatting sqref="C6">
    <cfRule type="expression" dxfId="2" priority="1">
      <formula xml:space="preserve"> $G$6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744B-2F51-E241-8269-80B803023741}">
  <dimension ref="A1:T30"/>
  <sheetViews>
    <sheetView workbookViewId="0">
      <selection activeCell="M6" sqref="M6"/>
    </sheetView>
  </sheetViews>
  <sheetFormatPr baseColWidth="10" defaultRowHeight="16"/>
  <cols>
    <col min="2" max="14" width="14.33203125" style="3" customWidth="1"/>
    <col min="15" max="20" width="10.83203125" style="3"/>
  </cols>
  <sheetData>
    <row r="1" spans="1:13">
      <c r="A1" s="49"/>
      <c r="B1" s="3" t="s">
        <v>23</v>
      </c>
      <c r="C1" s="3" t="s">
        <v>22</v>
      </c>
    </row>
    <row r="4" spans="1:13">
      <c r="A4" s="3" t="s">
        <v>7</v>
      </c>
      <c r="I4" s="3" t="s">
        <v>21</v>
      </c>
      <c r="J4" s="3" t="s">
        <v>32</v>
      </c>
      <c r="K4" s="3" t="s">
        <v>33</v>
      </c>
      <c r="L4" s="3" t="s">
        <v>23</v>
      </c>
      <c r="M4" s="3" t="s">
        <v>35</v>
      </c>
    </row>
    <row r="5" spans="1:13"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</row>
    <row r="6" spans="1:13">
      <c r="A6" s="15">
        <v>43219</v>
      </c>
      <c r="B6" s="17"/>
      <c r="C6" s="17"/>
      <c r="D6" s="17"/>
      <c r="E6" s="17"/>
      <c r="F6" s="17"/>
      <c r="G6" s="48"/>
      <c r="H6" s="48"/>
      <c r="I6" s="17">
        <f>SUM(B6:H6) + I5</f>
        <v>0</v>
      </c>
      <c r="J6" s="57">
        <f>COUNT(B6:H100)</f>
        <v>8</v>
      </c>
      <c r="K6" s="17">
        <f>I30/J6</f>
        <v>39.146249999999995</v>
      </c>
      <c r="L6" s="3">
        <f xml:space="preserve"> COUNT(money2018!B2:H17)</f>
        <v>72</v>
      </c>
      <c r="M6" s="59">
        <v>7931.61</v>
      </c>
    </row>
    <row r="7" spans="1:13">
      <c r="A7" s="15">
        <v>43226</v>
      </c>
      <c r="B7" s="17"/>
      <c r="C7" s="17"/>
      <c r="D7" s="17"/>
      <c r="E7" s="17"/>
      <c r="F7" s="17"/>
      <c r="G7" s="48">
        <v>41.02</v>
      </c>
      <c r="H7" s="48"/>
      <c r="I7" s="17">
        <f>SUM(B7:H7) + I6</f>
        <v>41.02</v>
      </c>
      <c r="J7" s="17"/>
    </row>
    <row r="8" spans="1:13">
      <c r="A8" s="15">
        <v>43233</v>
      </c>
      <c r="B8" s="17"/>
      <c r="C8" s="48"/>
      <c r="D8" s="17"/>
      <c r="E8" s="17"/>
      <c r="F8" s="48"/>
      <c r="G8" s="48"/>
      <c r="H8" s="48"/>
      <c r="I8" s="17">
        <f t="shared" ref="I8:I30" si="0">SUM(B8:H8) + I7</f>
        <v>41.02</v>
      </c>
      <c r="J8" s="17"/>
    </row>
    <row r="9" spans="1:13">
      <c r="A9" s="12">
        <v>43240</v>
      </c>
      <c r="B9" s="17"/>
      <c r="C9" s="48"/>
      <c r="D9" s="48"/>
      <c r="E9" s="17"/>
      <c r="F9" s="48"/>
      <c r="G9" s="48"/>
      <c r="H9" s="48"/>
      <c r="I9" s="17">
        <f t="shared" si="0"/>
        <v>41.02</v>
      </c>
      <c r="J9" s="17"/>
    </row>
    <row r="10" spans="1:13">
      <c r="A10" s="12">
        <v>43247</v>
      </c>
      <c r="B10" s="48"/>
      <c r="C10" s="48"/>
      <c r="D10" s="48"/>
      <c r="E10" s="17"/>
      <c r="F10" s="48"/>
      <c r="G10" s="48"/>
      <c r="H10" s="48"/>
      <c r="I10" s="17">
        <f t="shared" si="0"/>
        <v>41.02</v>
      </c>
      <c r="J10" s="17"/>
    </row>
    <row r="11" spans="1:13">
      <c r="A11" s="12">
        <v>43254</v>
      </c>
      <c r="B11" s="17">
        <v>40.200000000000003</v>
      </c>
      <c r="C11" s="17"/>
      <c r="D11" s="48"/>
      <c r="E11" s="17"/>
      <c r="F11" s="17"/>
      <c r="G11" s="17"/>
      <c r="H11" s="17"/>
      <c r="I11" s="17">
        <f t="shared" si="0"/>
        <v>81.22</v>
      </c>
      <c r="J11" s="17"/>
    </row>
    <row r="12" spans="1:13">
      <c r="A12" s="12">
        <v>43261</v>
      </c>
      <c r="B12" s="17"/>
      <c r="C12" s="48"/>
      <c r="D12" s="48"/>
      <c r="E12" s="17"/>
      <c r="F12" s="48"/>
      <c r="G12" s="48"/>
      <c r="H12" s="48"/>
      <c r="I12" s="17">
        <f t="shared" si="0"/>
        <v>81.22</v>
      </c>
      <c r="J12" s="17"/>
    </row>
    <row r="13" spans="1:13">
      <c r="A13" s="12">
        <v>43268</v>
      </c>
      <c r="B13" s="48"/>
      <c r="C13" s="50"/>
      <c r="D13" s="48"/>
      <c r="E13" s="17"/>
      <c r="F13" s="48"/>
      <c r="G13" s="48"/>
      <c r="H13" s="48"/>
      <c r="I13" s="17">
        <f t="shared" si="0"/>
        <v>81.22</v>
      </c>
      <c r="J13" s="17"/>
    </row>
    <row r="14" spans="1:13">
      <c r="A14" s="12">
        <v>43275</v>
      </c>
      <c r="B14" s="17">
        <v>36.64</v>
      </c>
      <c r="C14" s="48"/>
      <c r="D14" s="17"/>
      <c r="E14" s="48"/>
      <c r="F14" s="48"/>
      <c r="G14" s="48"/>
      <c r="H14" s="48"/>
      <c r="I14" s="17">
        <f t="shared" si="0"/>
        <v>117.86</v>
      </c>
      <c r="J14" s="17"/>
    </row>
    <row r="15" spans="1:13">
      <c r="A15" s="12">
        <v>43282</v>
      </c>
      <c r="B15" s="48"/>
      <c r="C15" s="48"/>
      <c r="D15" s="48"/>
      <c r="E15" s="48"/>
      <c r="F15" s="17"/>
      <c r="G15" s="48"/>
      <c r="H15" s="48"/>
      <c r="I15" s="17">
        <f t="shared" si="0"/>
        <v>117.86</v>
      </c>
      <c r="J15" s="17"/>
    </row>
    <row r="16" spans="1:13">
      <c r="A16" s="12">
        <v>43289</v>
      </c>
      <c r="B16" s="17"/>
      <c r="C16" s="48">
        <v>35.909999999999997</v>
      </c>
      <c r="D16" s="48"/>
      <c r="E16" s="17"/>
      <c r="F16" s="48"/>
      <c r="G16" s="48"/>
      <c r="H16" s="48"/>
      <c r="I16" s="17">
        <f t="shared" si="0"/>
        <v>153.76999999999998</v>
      </c>
      <c r="J16" s="17"/>
    </row>
    <row r="17" spans="1:10">
      <c r="A17" s="12">
        <v>43296</v>
      </c>
      <c r="B17" s="48"/>
      <c r="C17" s="48"/>
      <c r="D17" s="48"/>
      <c r="E17" s="48"/>
      <c r="F17" s="17">
        <v>32.07</v>
      </c>
      <c r="G17" s="17"/>
      <c r="H17" s="17">
        <v>50.35</v>
      </c>
      <c r="I17" s="17">
        <f t="shared" si="0"/>
        <v>236.19</v>
      </c>
      <c r="J17" s="17"/>
    </row>
    <row r="18" spans="1:10">
      <c r="A18" s="28">
        <v>43303</v>
      </c>
      <c r="B18" s="48"/>
      <c r="C18" s="48"/>
      <c r="D18" s="17"/>
      <c r="E18" s="17"/>
      <c r="F18" s="48"/>
      <c r="G18" s="48"/>
      <c r="H18" s="48"/>
      <c r="I18" s="17">
        <f t="shared" si="0"/>
        <v>236.19</v>
      </c>
      <c r="J18" s="17"/>
    </row>
    <row r="19" spans="1:10">
      <c r="A19" s="28">
        <v>43310</v>
      </c>
      <c r="C19" s="50"/>
      <c r="D19" s="50"/>
      <c r="E19" s="17"/>
      <c r="F19" s="48"/>
      <c r="G19" s="48"/>
      <c r="H19" s="48"/>
      <c r="I19" s="17">
        <f t="shared" si="0"/>
        <v>236.19</v>
      </c>
      <c r="J19" s="17"/>
    </row>
    <row r="20" spans="1:10">
      <c r="A20" s="28">
        <v>43317</v>
      </c>
      <c r="B20" s="17">
        <v>42.96</v>
      </c>
      <c r="C20" s="48"/>
      <c r="D20" s="48"/>
      <c r="E20" s="17"/>
      <c r="F20" s="48"/>
      <c r="G20" s="48"/>
      <c r="H20" s="48"/>
      <c r="I20" s="17">
        <f>SUM(B20:H20) + I19</f>
        <v>279.14999999999998</v>
      </c>
      <c r="J20" s="17"/>
    </row>
    <row r="21" spans="1:10">
      <c r="A21" s="27">
        <v>43324</v>
      </c>
      <c r="B21" s="48"/>
      <c r="C21" s="48"/>
      <c r="D21" s="17"/>
      <c r="E21" s="48"/>
      <c r="F21" s="48"/>
      <c r="G21" s="17">
        <v>34.020000000000003</v>
      </c>
      <c r="H21" s="17"/>
      <c r="I21" s="17">
        <f t="shared" si="0"/>
        <v>313.16999999999996</v>
      </c>
      <c r="J21" s="17"/>
    </row>
    <row r="22" spans="1:10">
      <c r="A22" s="27">
        <f>A21 + 7</f>
        <v>43331</v>
      </c>
      <c r="B22" s="17"/>
      <c r="C22" s="17"/>
      <c r="D22" s="17"/>
      <c r="E22" s="17"/>
      <c r="F22" s="17"/>
      <c r="G22" s="17"/>
      <c r="H22" s="17"/>
      <c r="I22" s="17">
        <f t="shared" si="0"/>
        <v>313.16999999999996</v>
      </c>
      <c r="J22" s="17"/>
    </row>
    <row r="23" spans="1:10">
      <c r="A23" s="27">
        <f t="shared" ref="A23:A30" si="1">A22 + 7</f>
        <v>43338</v>
      </c>
      <c r="I23" s="17">
        <f t="shared" si="0"/>
        <v>313.16999999999996</v>
      </c>
    </row>
    <row r="24" spans="1:10">
      <c r="A24" s="27">
        <f t="shared" si="1"/>
        <v>43345</v>
      </c>
      <c r="I24" s="17">
        <f t="shared" si="0"/>
        <v>313.16999999999996</v>
      </c>
    </row>
    <row r="25" spans="1:10">
      <c r="A25" s="27">
        <f t="shared" si="1"/>
        <v>43352</v>
      </c>
      <c r="I25" s="17">
        <f t="shared" si="0"/>
        <v>313.16999999999996</v>
      </c>
    </row>
    <row r="26" spans="1:10">
      <c r="A26" s="27">
        <f t="shared" si="1"/>
        <v>43359</v>
      </c>
      <c r="I26" s="17">
        <f t="shared" si="0"/>
        <v>313.16999999999996</v>
      </c>
    </row>
    <row r="27" spans="1:10">
      <c r="A27" s="27">
        <f t="shared" si="1"/>
        <v>43366</v>
      </c>
      <c r="I27" s="17">
        <f t="shared" si="0"/>
        <v>313.16999999999996</v>
      </c>
    </row>
    <row r="28" spans="1:10">
      <c r="A28" s="27">
        <f t="shared" si="1"/>
        <v>43373</v>
      </c>
      <c r="I28" s="17">
        <f t="shared" si="0"/>
        <v>313.16999999999996</v>
      </c>
    </row>
    <row r="29" spans="1:10">
      <c r="A29" s="27">
        <f t="shared" si="1"/>
        <v>43380</v>
      </c>
      <c r="I29" s="17">
        <f t="shared" si="0"/>
        <v>313.16999999999996</v>
      </c>
    </row>
    <row r="30" spans="1:10">
      <c r="A30" s="27">
        <f t="shared" si="1"/>
        <v>43387</v>
      </c>
      <c r="I30" s="17">
        <f t="shared" si="0"/>
        <v>313.16999999999996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457B-BC63-7C4E-896C-73BCF46D6BE6}">
  <dimension ref="A1:M25"/>
  <sheetViews>
    <sheetView workbookViewId="0">
      <selection activeCell="M28" sqref="M28"/>
    </sheetView>
  </sheetViews>
  <sheetFormatPr baseColWidth="10" defaultRowHeight="16"/>
  <cols>
    <col min="1" max="2" width="14.33203125" style="3" customWidth="1"/>
    <col min="3" max="8" width="14.33203125" customWidth="1"/>
    <col min="9" max="13" width="14.33203125" style="3" customWidth="1"/>
  </cols>
  <sheetData>
    <row r="1" spans="1:13">
      <c r="A1" s="53"/>
      <c r="B1" s="3" t="s">
        <v>24</v>
      </c>
    </row>
    <row r="4" spans="1:13">
      <c r="A4" s="3" t="s">
        <v>7</v>
      </c>
      <c r="I4" s="3" t="s">
        <v>25</v>
      </c>
      <c r="J4" s="3" t="s">
        <v>26</v>
      </c>
      <c r="K4" s="3" t="s">
        <v>27</v>
      </c>
      <c r="L4" s="3" t="s">
        <v>16</v>
      </c>
    </row>
    <row r="5" spans="1:13">
      <c r="A5" s="1"/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13">
      <c r="A6" s="15">
        <v>43219</v>
      </c>
      <c r="B6" s="42"/>
      <c r="C6" s="42"/>
      <c r="D6" s="42"/>
      <c r="E6" s="42"/>
      <c r="F6" s="42"/>
      <c r="G6" s="43">
        <v>6.3</v>
      </c>
      <c r="H6" s="43">
        <v>2.6</v>
      </c>
      <c r="I6" s="3">
        <f xml:space="preserve"> SUM(B6:H6)</f>
        <v>8.9</v>
      </c>
      <c r="J6" s="47">
        <f xml:space="preserve"> I6 / COUNT(B6:H6)</f>
        <v>4.45</v>
      </c>
      <c r="K6" s="3">
        <f t="shared" ref="K6:K21" si="0" xml:space="preserve"> I6 + K5</f>
        <v>8.9</v>
      </c>
      <c r="L6" s="22">
        <f xml:space="preserve"> work_2018!B2</f>
        <v>0.61736111111111114</v>
      </c>
      <c r="M6" s="47"/>
    </row>
    <row r="7" spans="1:13">
      <c r="A7" s="15">
        <v>43226</v>
      </c>
      <c r="B7" s="42"/>
      <c r="C7" s="42"/>
      <c r="D7" s="42"/>
      <c r="E7" s="42"/>
      <c r="G7" s="43">
        <v>2.8</v>
      </c>
      <c r="H7" s="43">
        <v>12.3</v>
      </c>
      <c r="I7" s="3">
        <f xml:space="preserve"> SUM(B7:H7)</f>
        <v>15.100000000000001</v>
      </c>
      <c r="J7" s="47">
        <f t="shared" ref="J7:J21" si="1" xml:space="preserve"> I7 / COUNT(B7:H7)</f>
        <v>7.5500000000000007</v>
      </c>
      <c r="K7" s="3">
        <f t="shared" si="0"/>
        <v>24</v>
      </c>
      <c r="L7" s="22">
        <f xml:space="preserve"> work_2018!B3</f>
        <v>0.8305555555555556</v>
      </c>
      <c r="M7" s="47"/>
    </row>
    <row r="8" spans="1:13">
      <c r="A8" s="15">
        <v>43233</v>
      </c>
      <c r="B8" s="42"/>
      <c r="C8" s="43">
        <v>3.9</v>
      </c>
      <c r="D8" s="42"/>
      <c r="E8" s="42"/>
      <c r="F8" s="43">
        <v>5.6</v>
      </c>
      <c r="G8" s="43">
        <v>4.3</v>
      </c>
      <c r="H8" s="43">
        <v>1.7</v>
      </c>
      <c r="I8" s="3">
        <f xml:space="preserve"> SUM(B8:H8)</f>
        <v>15.5</v>
      </c>
      <c r="J8" s="47">
        <f t="shared" si="1"/>
        <v>3.875</v>
      </c>
      <c r="K8" s="3">
        <f t="shared" si="0"/>
        <v>39.5</v>
      </c>
      <c r="L8" s="22">
        <f xml:space="preserve"> work_2018!B4</f>
        <v>1.0472222222222223</v>
      </c>
      <c r="M8" s="47"/>
    </row>
    <row r="9" spans="1:13">
      <c r="A9" s="12">
        <v>43240</v>
      </c>
      <c r="B9" s="42"/>
      <c r="C9" s="43">
        <v>3.3</v>
      </c>
      <c r="D9" s="43">
        <v>4.7</v>
      </c>
      <c r="E9" s="42"/>
      <c r="F9" s="43">
        <v>7</v>
      </c>
      <c r="G9" s="43">
        <v>6.4</v>
      </c>
      <c r="H9" s="43">
        <v>7.3</v>
      </c>
      <c r="I9" s="3">
        <f t="shared" ref="I9:I21" si="2" xml:space="preserve"> SUM(B9:H9)</f>
        <v>28.7</v>
      </c>
      <c r="J9" s="47">
        <f t="shared" si="1"/>
        <v>5.74</v>
      </c>
      <c r="K9" s="3">
        <f t="shared" si="0"/>
        <v>68.2</v>
      </c>
      <c r="L9" s="22">
        <f xml:space="preserve"> work_2018!B5</f>
        <v>1.5201388888888889</v>
      </c>
      <c r="M9" s="47"/>
    </row>
    <row r="10" spans="1:13">
      <c r="A10" s="12">
        <v>43247</v>
      </c>
      <c r="B10" s="43">
        <v>6.6</v>
      </c>
      <c r="C10" s="43">
        <v>5.6</v>
      </c>
      <c r="D10" s="43">
        <v>5.7</v>
      </c>
      <c r="E10" s="42"/>
      <c r="F10" s="42"/>
      <c r="G10" s="43">
        <v>7.1</v>
      </c>
      <c r="H10" s="43">
        <v>3.4</v>
      </c>
      <c r="I10" s="3">
        <f t="shared" si="2"/>
        <v>28.4</v>
      </c>
      <c r="J10" s="47">
        <f t="shared" si="1"/>
        <v>5.68</v>
      </c>
      <c r="K10" s="3">
        <f t="shared" si="0"/>
        <v>96.6</v>
      </c>
      <c r="L10" s="22">
        <f xml:space="preserve"> work_2018!B6</f>
        <v>1.4138888888888892</v>
      </c>
      <c r="M10" s="47"/>
    </row>
    <row r="11" spans="1:13">
      <c r="A11" s="12">
        <v>43254</v>
      </c>
      <c r="B11" s="42"/>
      <c r="C11" s="42"/>
      <c r="D11" s="43">
        <v>5.2</v>
      </c>
      <c r="E11" s="44"/>
      <c r="F11" s="43">
        <v>5.3</v>
      </c>
      <c r="G11" s="46">
        <v>5</v>
      </c>
      <c r="H11" s="43">
        <v>3.6</v>
      </c>
      <c r="I11" s="3">
        <f t="shared" si="2"/>
        <v>19.100000000000001</v>
      </c>
      <c r="J11" s="47">
        <f t="shared" si="1"/>
        <v>4.7750000000000004</v>
      </c>
      <c r="K11" s="3">
        <f t="shared" si="0"/>
        <v>115.69999999999999</v>
      </c>
      <c r="L11" s="22">
        <f xml:space="preserve"> work_2018!B7</f>
        <v>1.1680555555555556</v>
      </c>
      <c r="M11" s="47"/>
    </row>
    <row r="12" spans="1:13">
      <c r="A12" s="12">
        <v>43261</v>
      </c>
      <c r="B12" s="42"/>
      <c r="C12" s="43">
        <v>5.2</v>
      </c>
      <c r="D12" s="43">
        <v>6.6</v>
      </c>
      <c r="E12" s="42"/>
      <c r="F12" s="43">
        <v>8.1</v>
      </c>
      <c r="G12" s="43">
        <v>8.6</v>
      </c>
      <c r="H12" s="43">
        <v>9.1</v>
      </c>
      <c r="I12" s="3">
        <f t="shared" si="2"/>
        <v>37.6</v>
      </c>
      <c r="J12" s="47">
        <f t="shared" si="1"/>
        <v>7.5200000000000005</v>
      </c>
      <c r="K12" s="3">
        <f t="shared" si="0"/>
        <v>153.29999999999998</v>
      </c>
      <c r="L12" s="22">
        <f xml:space="preserve"> work_2018!B8</f>
        <v>1.7631944444444445</v>
      </c>
      <c r="M12" s="47"/>
    </row>
    <row r="13" spans="1:13">
      <c r="A13" s="12">
        <v>43268</v>
      </c>
      <c r="B13" s="43">
        <v>3.7</v>
      </c>
      <c r="C13" s="43">
        <v>4.3</v>
      </c>
      <c r="D13" s="43">
        <v>5</v>
      </c>
      <c r="F13" s="43">
        <v>3.6</v>
      </c>
      <c r="G13" s="43">
        <v>6.5</v>
      </c>
      <c r="H13" s="52">
        <v>3.1</v>
      </c>
      <c r="I13" s="3">
        <f xml:space="preserve"> SUM(B13:H13)</f>
        <v>26.200000000000003</v>
      </c>
      <c r="J13" s="47">
        <f t="shared" si="1"/>
        <v>4.3666666666666671</v>
      </c>
      <c r="K13" s="3">
        <f t="shared" si="0"/>
        <v>179.5</v>
      </c>
      <c r="L13" s="22">
        <f xml:space="preserve"> work_2018!B9</f>
        <v>1.5388888888888888</v>
      </c>
      <c r="M13" s="47"/>
    </row>
    <row r="14" spans="1:13">
      <c r="A14" s="12">
        <v>43275</v>
      </c>
      <c r="B14" s="42"/>
      <c r="C14" s="43">
        <v>4.2</v>
      </c>
      <c r="D14" s="42"/>
      <c r="E14" s="43">
        <v>6.1</v>
      </c>
      <c r="F14" s="43">
        <v>6.3</v>
      </c>
      <c r="G14" s="43">
        <v>11.1</v>
      </c>
      <c r="H14" s="43">
        <v>4.7</v>
      </c>
      <c r="I14" s="3">
        <f t="shared" si="2"/>
        <v>32.400000000000006</v>
      </c>
      <c r="J14" s="47">
        <f t="shared" si="1"/>
        <v>6.4800000000000013</v>
      </c>
      <c r="K14" s="3">
        <f t="shared" si="0"/>
        <v>211.9</v>
      </c>
      <c r="L14" s="22">
        <f xml:space="preserve"> work_2018!B10</f>
        <v>1.8430555555591126</v>
      </c>
      <c r="M14" s="47"/>
    </row>
    <row r="15" spans="1:13">
      <c r="A15" s="12">
        <v>43282</v>
      </c>
      <c r="B15" s="43">
        <v>6.9</v>
      </c>
      <c r="C15" s="43">
        <v>4.4000000000000004</v>
      </c>
      <c r="D15" s="55">
        <v>12.4</v>
      </c>
      <c r="E15" s="43">
        <v>5.6</v>
      </c>
      <c r="F15" s="42"/>
      <c r="G15" s="43">
        <v>11.4</v>
      </c>
      <c r="H15" s="43">
        <v>8.1999999999999993</v>
      </c>
      <c r="I15" s="3">
        <f xml:space="preserve"> SUM(B15:H15)</f>
        <v>48.900000000000006</v>
      </c>
      <c r="J15" s="47">
        <f t="shared" si="1"/>
        <v>8.15</v>
      </c>
      <c r="K15" s="3">
        <f t="shared" si="0"/>
        <v>260.8</v>
      </c>
      <c r="L15" s="22">
        <f xml:space="preserve"> work_2018!B11</f>
        <v>2.2388888888888889</v>
      </c>
      <c r="M15" s="47"/>
    </row>
    <row r="16" spans="1:13">
      <c r="A16" s="12">
        <v>43289</v>
      </c>
      <c r="B16" s="42"/>
      <c r="C16" s="43">
        <v>7</v>
      </c>
      <c r="D16" s="43">
        <v>6.8</v>
      </c>
      <c r="E16" s="42"/>
      <c r="F16" s="43">
        <v>6.1</v>
      </c>
      <c r="G16" s="43">
        <v>11.9</v>
      </c>
      <c r="H16" s="43">
        <v>7.7</v>
      </c>
      <c r="I16" s="3">
        <f t="shared" si="2"/>
        <v>39.5</v>
      </c>
      <c r="J16" s="47">
        <f t="shared" si="1"/>
        <v>7.9</v>
      </c>
      <c r="K16" s="3">
        <f t="shared" si="0"/>
        <v>300.3</v>
      </c>
      <c r="L16" s="22">
        <f xml:space="preserve"> work_2018!B12</f>
        <v>1.9840277777777779</v>
      </c>
      <c r="M16" s="47"/>
    </row>
    <row r="17" spans="1:13">
      <c r="A17" s="12">
        <v>43296</v>
      </c>
      <c r="B17" s="43">
        <v>4.3</v>
      </c>
      <c r="C17" s="43">
        <v>7.1</v>
      </c>
      <c r="D17" s="43">
        <v>10.9</v>
      </c>
      <c r="E17" s="43">
        <v>8.1999999999999993</v>
      </c>
      <c r="F17" s="42"/>
      <c r="G17" s="42"/>
      <c r="H17" s="42"/>
      <c r="I17" s="3">
        <f t="shared" si="2"/>
        <v>30.499999999999996</v>
      </c>
      <c r="J17" s="47">
        <f t="shared" si="1"/>
        <v>7.6249999999999991</v>
      </c>
      <c r="K17" s="3">
        <f t="shared" si="0"/>
        <v>330.8</v>
      </c>
      <c r="L17" s="22">
        <f xml:space="preserve"> work_2018!B13</f>
        <v>1.4486111111111111</v>
      </c>
      <c r="M17" s="47"/>
    </row>
    <row r="18" spans="1:13">
      <c r="A18" s="28">
        <v>43303</v>
      </c>
      <c r="B18" s="43">
        <v>7.5</v>
      </c>
      <c r="C18" s="43">
        <v>5.6</v>
      </c>
      <c r="D18" s="42"/>
      <c r="E18" s="42"/>
      <c r="F18" s="43">
        <v>7</v>
      </c>
      <c r="G18" s="43">
        <v>9.6999999999999993</v>
      </c>
      <c r="H18" s="43">
        <v>8.8000000000000007</v>
      </c>
      <c r="I18" s="3">
        <f t="shared" si="2"/>
        <v>38.6</v>
      </c>
      <c r="J18" s="47">
        <f t="shared" si="1"/>
        <v>7.7200000000000006</v>
      </c>
      <c r="K18" s="3">
        <f t="shared" si="0"/>
        <v>369.40000000000003</v>
      </c>
      <c r="L18" s="22">
        <f xml:space="preserve"> work_2018!B14</f>
        <v>1.8520833333333333</v>
      </c>
      <c r="M18" s="47"/>
    </row>
    <row r="19" spans="1:13">
      <c r="A19" s="28">
        <v>43310</v>
      </c>
      <c r="B19" s="42"/>
      <c r="C19" s="43">
        <v>3.6</v>
      </c>
      <c r="D19" s="43">
        <v>6.1</v>
      </c>
      <c r="E19" s="42"/>
      <c r="F19" s="43">
        <v>7</v>
      </c>
      <c r="G19" s="43">
        <v>12.3</v>
      </c>
      <c r="H19" s="43">
        <v>4.9000000000000004</v>
      </c>
      <c r="I19" s="3">
        <f t="shared" si="2"/>
        <v>33.9</v>
      </c>
      <c r="J19" s="47">
        <f t="shared" si="1"/>
        <v>6.7799999999999994</v>
      </c>
      <c r="K19" s="3">
        <f t="shared" si="0"/>
        <v>403.3</v>
      </c>
      <c r="L19" s="22">
        <f xml:space="preserve"> work_2018!B15</f>
        <v>1.6861111111111111</v>
      </c>
      <c r="M19" s="47"/>
    </row>
    <row r="20" spans="1:13">
      <c r="A20" s="28">
        <v>43317</v>
      </c>
      <c r="B20" s="45"/>
      <c r="C20" s="55">
        <v>4.4000000000000004</v>
      </c>
      <c r="D20" s="55">
        <v>5.7</v>
      </c>
      <c r="E20" s="42"/>
      <c r="F20" s="43">
        <v>6.3</v>
      </c>
      <c r="G20" s="55">
        <v>11.1</v>
      </c>
      <c r="H20" s="43">
        <v>6.2</v>
      </c>
      <c r="I20" s="3">
        <f t="shared" si="2"/>
        <v>33.700000000000003</v>
      </c>
      <c r="J20" s="47">
        <f t="shared" si="1"/>
        <v>6.74</v>
      </c>
      <c r="K20" s="3">
        <f t="shared" si="0"/>
        <v>437</v>
      </c>
      <c r="L20" s="22">
        <f xml:space="preserve"> work_2018!B16</f>
        <v>1.8180555555555555</v>
      </c>
      <c r="M20" s="47"/>
    </row>
    <row r="21" spans="1:13">
      <c r="A21" s="27">
        <v>43324</v>
      </c>
      <c r="B21" s="55">
        <v>8.3000000000000007</v>
      </c>
      <c r="C21" s="55">
        <v>8.9</v>
      </c>
      <c r="D21" s="45"/>
      <c r="E21" s="43">
        <v>3.6</v>
      </c>
      <c r="F21" s="55">
        <v>8</v>
      </c>
      <c r="G21" s="45"/>
      <c r="H21" s="42"/>
      <c r="I21" s="3">
        <f t="shared" si="2"/>
        <v>28.800000000000004</v>
      </c>
      <c r="J21" s="47">
        <f t="shared" si="1"/>
        <v>7.2000000000000011</v>
      </c>
      <c r="K21" s="3">
        <f t="shared" si="0"/>
        <v>465.8</v>
      </c>
      <c r="L21" s="22">
        <f xml:space="preserve"> work_2018!B17</f>
        <v>1.2631944444444443</v>
      </c>
      <c r="M21" s="47"/>
    </row>
    <row r="22" spans="1:13">
      <c r="A22" s="27"/>
      <c r="B22" s="45"/>
      <c r="C22" s="45"/>
      <c r="D22" s="45"/>
      <c r="E22" s="45"/>
      <c r="F22" s="45"/>
      <c r="G22" s="45"/>
      <c r="H22" s="42"/>
      <c r="J22" s="47"/>
      <c r="L22" s="22"/>
    </row>
    <row r="24" spans="1:13">
      <c r="A24" s="3" t="s">
        <v>28</v>
      </c>
    </row>
    <row r="25" spans="1:13">
      <c r="B25" s="47">
        <f>SUM(B6:B22)/COUNT(B6:B22)</f>
        <v>6.2166666666666677</v>
      </c>
      <c r="C25" s="47">
        <f t="shared" ref="C25:H25" si="3">SUM(C6:C22)/COUNT(C6:C22)</f>
        <v>5.1923076923076925</v>
      </c>
      <c r="D25" s="47">
        <f t="shared" si="3"/>
        <v>6.9099999999999993</v>
      </c>
      <c r="E25" s="47">
        <f t="shared" si="3"/>
        <v>5.875</v>
      </c>
      <c r="F25" s="47">
        <f t="shared" si="3"/>
        <v>6.3909090909090907</v>
      </c>
      <c r="G25" s="47">
        <f t="shared" si="3"/>
        <v>8.1785714285714288</v>
      </c>
      <c r="H25" s="47">
        <f t="shared" si="3"/>
        <v>5.9714285714285724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AAF187-2B96-0344-B80B-25D0B5DBC6A2}">
            <xm:f xml:space="preserve"> Exact!$D$6 &gt; 5</xm:f>
            <x14:dxf>
              <font>
                <color rgb="FFFF0000"/>
              </font>
              <fill>
                <patternFill>
                  <bgColor rgb="FFFFC7CE"/>
                </patternFill>
              </fill>
            </x14:dxf>
          </x14:cfRule>
          <xm:sqref>B1:B1048576 C25:H25</xm:sqref>
        </x14:conditionalFormatting>
        <x14:conditionalFormatting xmlns:xm="http://schemas.microsoft.com/office/excel/2006/main">
          <x14:cfRule type="expression" priority="1" id="{7BE61E54-FF2D-9644-89C7-69C16C5BE97E}">
            <xm:f xml:space="preserve"> (Exact!$G$6*24) &gt; 5</xm:f>
            <x14:dxf>
              <font>
                <b val="0"/>
                <i val="0"/>
                <strike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work_2018</vt:lpstr>
      <vt:lpstr>money2018</vt:lpstr>
      <vt:lpstr>Exact</vt:lpstr>
      <vt:lpstr>Gas</vt:lpstr>
      <vt:lpstr>Miles</vt:lpstr>
      <vt:lpstr>Nothing</vt:lpstr>
      <vt:lpstr>Tip</vt:lpstr>
      <vt:lpstr>Tips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2017-05-31T06:18:38Z</dcterms:created>
  <dcterms:modified xsi:type="dcterms:W3CDTF">2019-06-05T06:30:08Z</dcterms:modified>
</cp:coreProperties>
</file>