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christopherbeeman/Desktop/Money/"/>
    </mc:Choice>
  </mc:AlternateContent>
  <xr:revisionPtr revIDLastSave="0" documentId="13_ncr:1_{3DDB2071-CD2B-1649-A5C9-1D2B4489E9B9}" xr6:coauthVersionLast="43" xr6:coauthVersionMax="43" xr10:uidLastSave="{00000000-0000-0000-0000-000000000000}"/>
  <bookViews>
    <workbookView xWindow="0" yWindow="460" windowWidth="28420" windowHeight="17540" tabRatio="500" activeTab="1" xr2:uid="{00000000-000D-0000-FFFF-FFFF00000000}"/>
  </bookViews>
  <sheets>
    <sheet name="Hours" sheetId="1" r:id="rId1"/>
    <sheet name="Money" sheetId="2" r:id="rId2"/>
    <sheet name="Exact" sheetId="6" r:id="rId3"/>
    <sheet name="Gas" sheetId="7" r:id="rId4"/>
    <sheet name="Miles" sheetId="8" r:id="rId5"/>
  </sheets>
  <definedNames>
    <definedName name="Hours">Hours!#REF!</definedName>
    <definedName name="Hous">Hours!#REF!</definedName>
    <definedName name="Nothing">Hours!$J$6:$J$22</definedName>
    <definedName name="Tip">Money!$J$16</definedName>
    <definedName name="Tips">Hours!$J$6:$J$22</definedName>
    <definedName name="Total">Money!$I$5:$I$24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2" l="1"/>
  <c r="S20" i="6" l="1"/>
  <c r="O18" i="2"/>
  <c r="L15" i="2"/>
  <c r="I31" i="2"/>
  <c r="J16" i="1"/>
  <c r="J13" i="1"/>
  <c r="O9" i="2" l="1"/>
  <c r="O10" i="2"/>
  <c r="O11" i="2"/>
  <c r="O12" i="2"/>
  <c r="O13" i="2"/>
  <c r="O14" i="2"/>
  <c r="H14" i="8"/>
  <c r="G14" i="8" l="1"/>
  <c r="J12" i="1" l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J11" i="1"/>
  <c r="J7" i="1"/>
  <c r="J8" i="1"/>
  <c r="J9" i="1"/>
  <c r="J10" i="1"/>
  <c r="W7" i="6" l="1"/>
  <c r="G7" i="6"/>
  <c r="D7" i="6"/>
  <c r="J6" i="7" l="1"/>
  <c r="V22" i="6"/>
  <c r="S22" i="6"/>
  <c r="W22" i="6" s="1"/>
  <c r="L6" i="7" l="1"/>
  <c r="L24" i="2" l="1"/>
  <c r="S18" i="6"/>
  <c r="J17" i="6"/>
  <c r="V16" i="6" l="1"/>
  <c r="J14" i="6"/>
  <c r="M15" i="6" l="1"/>
  <c r="S14" i="6"/>
  <c r="P14" i="6"/>
  <c r="E24" i="2" l="1"/>
  <c r="C25" i="8"/>
  <c r="D25" i="8"/>
  <c r="E25" i="8"/>
  <c r="F25" i="8"/>
  <c r="G25" i="8"/>
  <c r="H25" i="8"/>
  <c r="B25" i="8"/>
  <c r="B24" i="2"/>
  <c r="C24" i="2"/>
  <c r="D24" i="2"/>
  <c r="H24" i="2"/>
  <c r="F24" i="2"/>
  <c r="G24" i="2"/>
  <c r="V12" i="6" l="1"/>
  <c r="S12" i="6" l="1"/>
  <c r="I6" i="8" l="1"/>
  <c r="K6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7" i="8"/>
  <c r="J7" i="8" s="1"/>
  <c r="I8" i="8"/>
  <c r="J8" i="8" s="1"/>
  <c r="I9" i="8"/>
  <c r="J9" i="8" s="1"/>
  <c r="I10" i="8"/>
  <c r="J10" i="8" s="1"/>
  <c r="K7" i="8" l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J6" i="8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K6" i="7" s="1"/>
  <c r="V7" i="6" l="1"/>
  <c r="V8" i="6"/>
  <c r="V9" i="6"/>
  <c r="V10" i="6"/>
  <c r="V11" i="6"/>
  <c r="V13" i="6"/>
  <c r="V14" i="6"/>
  <c r="V15" i="6"/>
  <c r="V17" i="6"/>
  <c r="V18" i="6"/>
  <c r="V19" i="6"/>
  <c r="V20" i="6"/>
  <c r="V21" i="6"/>
  <c r="S21" i="6"/>
  <c r="P21" i="6"/>
  <c r="M21" i="6"/>
  <c r="J21" i="6"/>
  <c r="G21" i="6"/>
  <c r="D21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J7" i="6"/>
  <c r="J8" i="6"/>
  <c r="J9" i="6"/>
  <c r="J10" i="6"/>
  <c r="J11" i="6"/>
  <c r="J12" i="6"/>
  <c r="J13" i="6"/>
  <c r="J15" i="6"/>
  <c r="J16" i="6"/>
  <c r="J18" i="6"/>
  <c r="J19" i="6"/>
  <c r="J20" i="6"/>
  <c r="M7" i="6"/>
  <c r="M8" i="6"/>
  <c r="M9" i="6"/>
  <c r="M10" i="6"/>
  <c r="M11" i="6"/>
  <c r="M12" i="6"/>
  <c r="M13" i="6"/>
  <c r="M14" i="6"/>
  <c r="W14" i="6" s="1"/>
  <c r="M16" i="6"/>
  <c r="M17" i="6"/>
  <c r="M18" i="6"/>
  <c r="M19" i="6"/>
  <c r="M20" i="6"/>
  <c r="P7" i="6"/>
  <c r="P8" i="6"/>
  <c r="P9" i="6"/>
  <c r="P10" i="6"/>
  <c r="P11" i="6"/>
  <c r="P12" i="6"/>
  <c r="P13" i="6"/>
  <c r="P15" i="6"/>
  <c r="P16" i="6"/>
  <c r="P17" i="6"/>
  <c r="P18" i="6"/>
  <c r="P19" i="6"/>
  <c r="P20" i="6"/>
  <c r="G6" i="6"/>
  <c r="V6" i="6"/>
  <c r="M6" i="6"/>
  <c r="J6" i="6"/>
  <c r="D6" i="6"/>
  <c r="S6" i="6"/>
  <c r="S7" i="6"/>
  <c r="S8" i="6"/>
  <c r="S9" i="6"/>
  <c r="S10" i="6"/>
  <c r="S11" i="6"/>
  <c r="S13" i="6"/>
  <c r="S15" i="6"/>
  <c r="S16" i="6"/>
  <c r="S17" i="6"/>
  <c r="S19" i="6"/>
  <c r="I5" i="2"/>
  <c r="M24" i="2" s="1"/>
  <c r="M5" i="2"/>
  <c r="O5" i="2"/>
  <c r="I6" i="2"/>
  <c r="O6" i="2"/>
  <c r="I7" i="2"/>
  <c r="O7" i="2"/>
  <c r="I8" i="2"/>
  <c r="O8" i="2"/>
  <c r="I9" i="2"/>
  <c r="I10" i="2"/>
  <c r="K10" i="2" s="1"/>
  <c r="I11" i="2"/>
  <c r="K11" i="2" s="1"/>
  <c r="I12" i="2"/>
  <c r="K12" i="2" s="1"/>
  <c r="I13" i="2"/>
  <c r="K13" i="2" s="1"/>
  <c r="I14" i="2"/>
  <c r="I15" i="2"/>
  <c r="O15" i="2"/>
  <c r="I16" i="2"/>
  <c r="O16" i="2"/>
  <c r="I17" i="2"/>
  <c r="K17" i="2" s="1"/>
  <c r="O17" i="2"/>
  <c r="I18" i="2"/>
  <c r="I19" i="2"/>
  <c r="O19" i="2"/>
  <c r="I7" i="1" l="1"/>
  <c r="L7" i="8" s="1"/>
  <c r="B27" i="1"/>
  <c r="M25" i="2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K14" i="2"/>
  <c r="O4" i="2"/>
  <c r="W21" i="6"/>
  <c r="L21" i="8" s="1"/>
  <c r="W20" i="6"/>
  <c r="I20" i="1" s="1"/>
  <c r="L20" i="8" s="1"/>
  <c r="K18" i="2"/>
  <c r="W19" i="6"/>
  <c r="I19" i="1" s="1"/>
  <c r="L19" i="8" s="1"/>
  <c r="K16" i="2"/>
  <c r="K15" i="2"/>
  <c r="E25" i="1"/>
  <c r="E27" i="1" s="1"/>
  <c r="D25" i="1"/>
  <c r="D27" i="1" s="1"/>
  <c r="C25" i="1"/>
  <c r="C27" i="1" s="1"/>
  <c r="B25" i="1"/>
  <c r="H25" i="1"/>
  <c r="H27" i="1" s="1"/>
  <c r="G25" i="1"/>
  <c r="G27" i="1" s="1"/>
  <c r="K19" i="2"/>
  <c r="K6" i="2"/>
  <c r="K8" i="2"/>
  <c r="K9" i="2"/>
  <c r="K7" i="2"/>
  <c r="K5" i="2"/>
  <c r="P5" i="2" s="1"/>
  <c r="O6" i="1" s="1"/>
  <c r="W11" i="6"/>
  <c r="I11" i="1" s="1"/>
  <c r="W16" i="6"/>
  <c r="W12" i="6"/>
  <c r="I12" i="1" s="1"/>
  <c r="L12" i="8" s="1"/>
  <c r="W8" i="6"/>
  <c r="W15" i="6"/>
  <c r="I15" i="1" s="1"/>
  <c r="L15" i="8" s="1"/>
  <c r="W17" i="6"/>
  <c r="I17" i="1" s="1"/>
  <c r="L17" i="8" s="1"/>
  <c r="W18" i="6"/>
  <c r="I18" i="1" s="1"/>
  <c r="L18" i="8" s="1"/>
  <c r="W10" i="6"/>
  <c r="I10" i="1" s="1"/>
  <c r="W9" i="6"/>
  <c r="I9" i="1" s="1"/>
  <c r="I14" i="1"/>
  <c r="L14" i="8" s="1"/>
  <c r="W13" i="6"/>
  <c r="I13" i="1" s="1"/>
  <c r="L13" i="8" s="1"/>
  <c r="P6" i="6"/>
  <c r="W6" i="6" s="1"/>
  <c r="I6" i="1" s="1"/>
  <c r="L6" i="8" s="1"/>
  <c r="J18" i="1"/>
  <c r="J19" i="1"/>
  <c r="J20" i="1"/>
  <c r="J14" i="1"/>
  <c r="J15" i="1"/>
  <c r="J17" i="1"/>
  <c r="J6" i="1"/>
  <c r="I16" i="1" l="1"/>
  <c r="L16" i="8" s="1"/>
  <c r="I8" i="1"/>
  <c r="L8" i="8" s="1"/>
  <c r="P6" i="2"/>
  <c r="F25" i="1"/>
  <c r="F27" i="1" s="1"/>
  <c r="K11" i="1"/>
  <c r="L11" i="8"/>
  <c r="L10" i="8"/>
  <c r="L9" i="8"/>
  <c r="K13" i="1"/>
  <c r="K9" i="1"/>
  <c r="K7" i="1"/>
  <c r="K12" i="1"/>
  <c r="K10" i="1"/>
  <c r="K14" i="1"/>
  <c r="K18" i="1"/>
  <c r="K19" i="1"/>
  <c r="N6" i="1"/>
  <c r="L6" i="1" s="1"/>
  <c r="K6" i="1"/>
  <c r="K17" i="1"/>
  <c r="K16" i="1"/>
  <c r="K20" i="1"/>
  <c r="K15" i="1"/>
  <c r="P7" i="2" l="1"/>
  <c r="O7" i="1"/>
  <c r="K8" i="1"/>
  <c r="N7" i="1"/>
  <c r="L7" i="1" s="1"/>
  <c r="M6" i="1"/>
  <c r="P8" i="2" l="1"/>
  <c r="O8" i="1"/>
  <c r="N8" i="1"/>
  <c r="L8" i="1" s="1"/>
  <c r="M7" i="1"/>
  <c r="P9" i="2" l="1"/>
  <c r="O9" i="1"/>
  <c r="N9" i="1"/>
  <c r="L9" i="1" s="1"/>
  <c r="M8" i="1"/>
  <c r="P10" i="2" l="1"/>
  <c r="O10" i="1"/>
  <c r="N10" i="1"/>
  <c r="L10" i="1" s="1"/>
  <c r="M9" i="1"/>
  <c r="P11" i="2" l="1"/>
  <c r="O11" i="1"/>
  <c r="N11" i="1"/>
  <c r="L11" i="1" s="1"/>
  <c r="M10" i="1"/>
  <c r="P12" i="2" l="1"/>
  <c r="O12" i="1"/>
  <c r="N12" i="1"/>
  <c r="L12" i="1" s="1"/>
  <c r="M11" i="1"/>
  <c r="P13" i="2" l="1"/>
  <c r="O13" i="1"/>
  <c r="N13" i="1"/>
  <c r="L13" i="1" s="1"/>
  <c r="M12" i="1"/>
  <c r="P14" i="2" l="1"/>
  <c r="O14" i="1"/>
  <c r="N14" i="1"/>
  <c r="L14" i="1" s="1"/>
  <c r="M13" i="1"/>
  <c r="O15" i="1" l="1"/>
  <c r="P15" i="2"/>
  <c r="N15" i="1"/>
  <c r="L15" i="1" s="1"/>
  <c r="M14" i="1"/>
  <c r="P16" i="2" l="1"/>
  <c r="O16" i="1"/>
  <c r="N16" i="1"/>
  <c r="L16" i="1" s="1"/>
  <c r="M15" i="1"/>
  <c r="P17" i="2" l="1"/>
  <c r="O17" i="1"/>
  <c r="N17" i="1"/>
  <c r="L17" i="1" s="1"/>
  <c r="M16" i="1"/>
  <c r="O18" i="1" l="1"/>
  <c r="P18" i="2"/>
  <c r="N18" i="1"/>
  <c r="L18" i="1" s="1"/>
  <c r="M17" i="1"/>
  <c r="O19" i="1" l="1"/>
  <c r="P19" i="2"/>
  <c r="N19" i="1"/>
  <c r="L19" i="1" s="1"/>
  <c r="M18" i="1"/>
  <c r="O20" i="1" l="1"/>
  <c r="N20" i="1"/>
  <c r="M19" i="1"/>
  <c r="L20" i="1" l="1"/>
  <c r="O24" i="2"/>
  <c r="N24" i="2"/>
  <c r="P21" i="2"/>
  <c r="M20" i="1"/>
</calcChain>
</file>

<file path=xl/sharedStrings.xml><?xml version="1.0" encoding="utf-8"?>
<sst xmlns="http://schemas.openxmlformats.org/spreadsheetml/2006/main" count="175" uniqueCount="135">
  <si>
    <t xml:space="preserve">Monday </t>
  </si>
  <si>
    <t>Tuesday</t>
  </si>
  <si>
    <t>Wednesday</t>
  </si>
  <si>
    <t>Thursday</t>
  </si>
  <si>
    <t>Friday</t>
  </si>
  <si>
    <t>Saturday</t>
  </si>
  <si>
    <t>Sunday</t>
  </si>
  <si>
    <t>Week</t>
  </si>
  <si>
    <t>Total Hours</t>
  </si>
  <si>
    <t>Total $</t>
  </si>
  <si>
    <t>Check $</t>
  </si>
  <si>
    <t>Total Check $</t>
  </si>
  <si>
    <t>$?</t>
  </si>
  <si>
    <t>Week $</t>
  </si>
  <si>
    <t>Bus</t>
  </si>
  <si>
    <t>Expo</t>
  </si>
  <si>
    <t>Hourly Tip $</t>
  </si>
  <si>
    <t>Total Hourly $</t>
  </si>
  <si>
    <t>Start</t>
  </si>
  <si>
    <t>End</t>
  </si>
  <si>
    <t>Hours</t>
  </si>
  <si>
    <t>Overtime</t>
  </si>
  <si>
    <t>Apple Music $5</t>
  </si>
  <si>
    <t>Tip $/Week</t>
  </si>
  <si>
    <t>Total $ Bank</t>
  </si>
  <si>
    <t>Total $ Cash</t>
  </si>
  <si>
    <t>Total $ Earned</t>
  </si>
  <si>
    <t>Hourly $</t>
  </si>
  <si>
    <t>Hours/Week</t>
  </si>
  <si>
    <t>Total Spent</t>
  </si>
  <si>
    <t xml:space="preserve">  </t>
  </si>
  <si>
    <t>Days Worked</t>
  </si>
  <si>
    <t>Wrong?</t>
  </si>
  <si>
    <t>Miles/Week</t>
  </si>
  <si>
    <t>Miles/Day</t>
  </si>
  <si>
    <t>Total</t>
  </si>
  <si>
    <t>Average/Day</t>
  </si>
  <si>
    <t>Total Cash Earned</t>
  </si>
  <si>
    <t>Called off</t>
  </si>
  <si>
    <t>Gas</t>
  </si>
  <si>
    <t>Average Hourly</t>
  </si>
  <si>
    <t>Count</t>
  </si>
  <si>
    <t>Average</t>
  </si>
  <si>
    <t>Labor Day</t>
  </si>
  <si>
    <t>Total Money</t>
  </si>
  <si>
    <t>Planet/Hulu $22</t>
  </si>
  <si>
    <t>2:54 - 9:35</t>
  </si>
  <si>
    <t>4:48 - 11:14</t>
  </si>
  <si>
    <t>4:52 - 7:00</t>
  </si>
  <si>
    <t>1:59 - 10:08</t>
  </si>
  <si>
    <t>12:54 - 4:43</t>
  </si>
  <si>
    <t>4:49 - 10:42</t>
  </si>
  <si>
    <t>4:46 - 11:25</t>
  </si>
  <si>
    <t>4:48 - 12:20</t>
  </si>
  <si>
    <t>1:26 - 10:29</t>
  </si>
  <si>
    <t>11:57 - 5:58</t>
  </si>
  <si>
    <t>10:56 - 9:50</t>
  </si>
  <si>
    <t>3:51 - 10:28</t>
  </si>
  <si>
    <t>4:46 - 11?</t>
  </si>
  <si>
    <t>11:53 - 4:58</t>
  </si>
  <si>
    <t>2:45 - 9:46</t>
  </si>
  <si>
    <t>died</t>
  </si>
  <si>
    <t>4:49 - 12:00</t>
  </si>
  <si>
    <t>4:41 - 11:22</t>
  </si>
  <si>
    <t>11:49 - 1:36</t>
  </si>
  <si>
    <t>3:49 - 1:07</t>
  </si>
  <si>
    <t>3:42 - 1:15</t>
  </si>
  <si>
    <t>11:28 - 7:44</t>
  </si>
  <si>
    <t>4:48 - 10:41</t>
  </si>
  <si>
    <t>4:40 - 12:20</t>
  </si>
  <si>
    <t>4:51 - 10:49</t>
  </si>
  <si>
    <t>3:51 - 2:53</t>
  </si>
  <si>
    <t>4:55 - 12:44</t>
  </si>
  <si>
    <t>4:43 - 12:11</t>
  </si>
  <si>
    <t>2:43 - 11:40</t>
  </si>
  <si>
    <t>4:37 - 10:56</t>
  </si>
  <si>
    <t>4:45 - 11:09</t>
  </si>
  <si>
    <t>4:39 - 12:00</t>
  </si>
  <si>
    <t>4:48 - 10:49</t>
  </si>
  <si>
    <t>4:34 - 10:30</t>
  </si>
  <si>
    <t>2:48 - 10:56</t>
  </si>
  <si>
    <t>2:49 - 11:16</t>
  </si>
  <si>
    <t>2:32 - 12:13</t>
  </si>
  <si>
    <t>11:45 - 11:13</t>
  </si>
  <si>
    <t>3:35 - 11:07</t>
  </si>
  <si>
    <t>10:53 - 12:02</t>
  </si>
  <si>
    <t>12+</t>
  </si>
  <si>
    <t>10+</t>
  </si>
  <si>
    <t>3:51 - 9:53</t>
  </si>
  <si>
    <t>2:44 - 12:15</t>
  </si>
  <si>
    <t>11:52 - 2:55</t>
  </si>
  <si>
    <t>2:50 - 11:12</t>
  </si>
  <si>
    <t>4:48 - 11:41</t>
  </si>
  <si>
    <t>4:43 - 11:18</t>
  </si>
  <si>
    <t>4:51 - 11:31</t>
  </si>
  <si>
    <t>ones</t>
  </si>
  <si>
    <t>fives</t>
  </si>
  <si>
    <t>bundle sum</t>
  </si>
  <si>
    <t>5:38 - 2:49</t>
  </si>
  <si>
    <t>frequency</t>
  </si>
  <si>
    <t>3:56 - 3:03</t>
  </si>
  <si>
    <t>2:59 - 11:30?</t>
  </si>
  <si>
    <t>3:44 - 11:01</t>
  </si>
  <si>
    <t>10:50 - 11:26</t>
  </si>
  <si>
    <t>4:49 - 11:26</t>
  </si>
  <si>
    <t>tens</t>
  </si>
  <si>
    <t>hundred stacks</t>
  </si>
  <si>
    <t>5:51 - 1:08</t>
  </si>
  <si>
    <t>10:49 - 3:28</t>
  </si>
  <si>
    <t>11:55 - 10:06</t>
  </si>
  <si>
    <t>2:43 - 11:38</t>
  </si>
  <si>
    <t>4:48 - 11:30</t>
  </si>
  <si>
    <t>4:50 - 11:44</t>
  </si>
  <si>
    <t>3:03 - 3:12</t>
  </si>
  <si>
    <t>2:56 - 10:11</t>
  </si>
  <si>
    <t>3:53 - 11:16</t>
  </si>
  <si>
    <t>4:46 - 11:49</t>
  </si>
  <si>
    <t>2:56 - 3:22</t>
  </si>
  <si>
    <t>3:24 - 11:45</t>
  </si>
  <si>
    <t>4:59 - 11:07</t>
  </si>
  <si>
    <t>2:53 - 10:47</t>
  </si>
  <si>
    <t>3:46 - 11:20</t>
  </si>
  <si>
    <t>3:52 - 11:19</t>
  </si>
  <si>
    <t>4:00 - 12:00</t>
  </si>
  <si>
    <t>10:23 - 8:37</t>
  </si>
  <si>
    <t>3:08 - 3:01</t>
  </si>
  <si>
    <t>11:20 - 10:17</t>
  </si>
  <si>
    <t>hourly tip</t>
  </si>
  <si>
    <t>hourly</t>
  </si>
  <si>
    <t>3:57 - 10:25</t>
  </si>
  <si>
    <t>1:45 - 11:25</t>
  </si>
  <si>
    <t>1:48 - 12:08</t>
  </si>
  <si>
    <t>1:52 - 11:49</t>
  </si>
  <si>
    <t>4:46 - 3:43</t>
  </si>
  <si>
    <t>11:02 - 1:07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</si>
</sst>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400]h:mm:ss\ AM/PM"/>
    <numFmt numFmtId="165" formatCode="&quot;$&quot;#,##0.00"/>
    <numFmt numFmtId="166" formatCode="[hh]:mm"/>
    <numFmt numFmtId="167" formatCode="h:mm;@"/>
    <numFmt numFmtId="168" formatCode="&quot;$&quot;#,##0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 (Body)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8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6" fontId="4" fillId="0" borderId="0" xfId="0" applyNumberFormat="1" applyFont="1" applyFill="1" applyAlignment="1">
      <alignment horizontal="center"/>
    </xf>
    <xf numFmtId="8" fontId="0" fillId="0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6" fontId="0" fillId="0" borderId="0" xfId="0" applyNumberFormat="1" applyFill="1" applyAlignment="1">
      <alignment horizontal="center"/>
    </xf>
    <xf numFmtId="18" fontId="0" fillId="0" borderId="0" xfId="0" applyNumberFormat="1" applyFill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4" fontId="0" fillId="4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167" fontId="4" fillId="0" borderId="0" xfId="0" applyNumberFormat="1" applyFont="1" applyFill="1" applyAlignment="1">
      <alignment horizontal="center" vertic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8" fontId="4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8" fontId="4" fillId="0" borderId="0" xfId="0" applyNumberFormat="1" applyFont="1" applyFill="1" applyAlignment="1">
      <alignment horizontal="center" vertical="center"/>
    </xf>
    <xf numFmtId="168" fontId="0" fillId="0" borderId="0" xfId="0" applyNumberFormat="1" applyFont="1" applyFill="1" applyAlignment="1">
      <alignment horizontal="center" vertical="center"/>
    </xf>
    <xf numFmtId="168" fontId="0" fillId="0" borderId="0" xfId="0" applyNumberForma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/>
    <xf numFmtId="6" fontId="0" fillId="0" borderId="0" xfId="0" applyNumberFormat="1" applyAlignment="1">
      <alignment horizontal="center"/>
    </xf>
    <xf numFmtId="0" fontId="7" fillId="4" borderId="0" xfId="0" applyFont="1" applyFill="1" applyAlignment="1">
      <alignment horizontal="center"/>
    </xf>
    <xf numFmtId="22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295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168" fontId="4" fillId="4" borderId="0" xfId="0" applyNumberFormat="1" applyFont="1" applyFill="1" applyAlignment="1">
      <alignment horizontal="center" vertical="center"/>
    </xf>
    <xf numFmtId="168" fontId="4" fillId="7" borderId="0" xfId="0" applyNumberFormat="1" applyFont="1" applyFill="1" applyAlignment="1">
      <alignment horizontal="center" vertical="center"/>
    </xf>
    <xf numFmtId="168" fontId="4" fillId="8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6" fontId="4" fillId="3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8" fontId="0" fillId="4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/>
    </xf>
    <xf numFmtId="164" fontId="10" fillId="10" borderId="0" xfId="0" applyNumberFormat="1" applyFont="1" applyFill="1" applyAlignment="1">
      <alignment horizontal="center" vertical="center"/>
    </xf>
    <xf numFmtId="168" fontId="4" fillId="6" borderId="0" xfId="0" applyNumberFormat="1" applyFont="1" applyFill="1" applyAlignment="1">
      <alignment horizontal="center" vertical="center"/>
    </xf>
    <xf numFmtId="168" fontId="0" fillId="6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22" fontId="0" fillId="0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4" fontId="0" fillId="11" borderId="0" xfId="0" applyNumberFormat="1" applyFon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8" fontId="4" fillId="7" borderId="0" xfId="0" applyNumberFormat="1" applyFont="1" applyFill="1" applyAlignment="1">
      <alignment horizontal="center"/>
    </xf>
    <xf numFmtId="168" fontId="0" fillId="7" borderId="0" xfId="0" applyNumberFormat="1" applyFont="1" applyFill="1" applyAlignment="1">
      <alignment horizontal="center" vertical="center"/>
    </xf>
    <xf numFmtId="168" fontId="0" fillId="7" borderId="0" xfId="0" applyNumberFormat="1" applyFill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168" fontId="4" fillId="8" borderId="0" xfId="0" applyNumberFormat="1" applyFont="1" applyFill="1" applyAlignment="1">
      <alignment horizontal="center"/>
    </xf>
    <xf numFmtId="8" fontId="0" fillId="2" borderId="0" xfId="0" applyNumberFormat="1" applyFill="1" applyAlignment="1">
      <alignment horizontal="center"/>
    </xf>
    <xf numFmtId="8" fontId="0" fillId="12" borderId="0" xfId="0" applyNumberForma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164" fontId="0" fillId="8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8" fontId="0" fillId="3" borderId="0" xfId="0" applyNumberFormat="1" applyFill="1" applyAlignment="1">
      <alignment horizontal="center"/>
    </xf>
    <xf numFmtId="165" fontId="0" fillId="3" borderId="0" xfId="295" applyNumberFormat="1" applyFont="1" applyFill="1" applyAlignment="1">
      <alignment horizontal="center"/>
    </xf>
    <xf numFmtId="168" fontId="4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168" fontId="0" fillId="8" borderId="0" xfId="0" applyNumberFormat="1" applyFill="1" applyAlignment="1">
      <alignment horizontal="center"/>
    </xf>
    <xf numFmtId="20" fontId="4" fillId="2" borderId="0" xfId="0" applyNumberFormat="1" applyFont="1" applyFill="1" applyAlignment="1">
      <alignment horizontal="center" vertical="center"/>
    </xf>
    <xf numFmtId="6" fontId="4" fillId="2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6" fontId="4" fillId="8" borderId="0" xfId="0" applyNumberFormat="1" applyFont="1" applyFill="1" applyAlignment="1">
      <alignment horizontal="center" vertical="center"/>
    </xf>
    <xf numFmtId="8" fontId="0" fillId="13" borderId="0" xfId="0" applyNumberFormat="1" applyFill="1" applyAlignment="1">
      <alignment horizontal="center"/>
    </xf>
  </cellXfs>
  <cellStyles count="296">
    <cellStyle name="Currency" xfId="29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4">
    <dxf>
      <font>
        <b val="0"/>
        <i val="0"/>
        <strike val="0"/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913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money</a:t>
            </a:r>
          </a:p>
        </c:rich>
      </c:tx>
      <c:layout>
        <c:manualLayout>
          <c:xMode val="edge"/>
          <c:yMode val="edge"/>
          <c:x val="0.38398465784927266"/>
          <c:y val="2.5411772003380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61471482731326"/>
          <c:y val="6.9910097546654545E-2"/>
          <c:w val="0.82113211395810071"/>
          <c:h val="0.871857910013862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Money!$A$5:$A$21</c:f>
              <c:strCache>
                <c:ptCount val="17"/>
                <c:pt idx="0">
                  <c:v>5/5/19</c:v>
                </c:pt>
                <c:pt idx="1">
                  <c:v>5/12/19</c:v>
                </c:pt>
                <c:pt idx="2">
                  <c:v>5/19/19</c:v>
                </c:pt>
                <c:pt idx="3">
                  <c:v>5/26/19</c:v>
                </c:pt>
                <c:pt idx="4">
                  <c:v>6/2/19</c:v>
                </c:pt>
                <c:pt idx="5">
                  <c:v>6/9/19</c:v>
                </c:pt>
                <c:pt idx="6">
                  <c:v>6/16/19</c:v>
                </c:pt>
                <c:pt idx="7">
                  <c:v>6/23/19</c:v>
                </c:pt>
                <c:pt idx="8">
                  <c:v>6/30/19</c:v>
                </c:pt>
                <c:pt idx="9">
                  <c:v>7/7/19</c:v>
                </c:pt>
                <c:pt idx="10">
                  <c:v>7/14/19</c:v>
                </c:pt>
                <c:pt idx="11">
                  <c:v>7/21/19</c:v>
                </c:pt>
                <c:pt idx="12">
                  <c:v>7/28/19</c:v>
                </c:pt>
                <c:pt idx="13">
                  <c:v>8/4/19</c:v>
                </c:pt>
                <c:pt idx="14">
                  <c:v>8/11/19</c:v>
                </c:pt>
                <c:pt idx="16">
                  <c:v>Labor Day</c:v>
                </c:pt>
              </c:strCache>
            </c:strRef>
          </c:xVal>
          <c:yVal>
            <c:numRef>
              <c:f>Money!$K$5:$K$21</c:f>
              <c:numCache>
                <c:formatCode>"$"#,##0.00_);[Red]\("$"#,##0.00\)</c:formatCode>
                <c:ptCount val="17"/>
                <c:pt idx="0">
                  <c:v>68.289999999999992</c:v>
                </c:pt>
                <c:pt idx="1">
                  <c:v>354.28999999999996</c:v>
                </c:pt>
                <c:pt idx="2">
                  <c:v>585.41999999999996</c:v>
                </c:pt>
                <c:pt idx="3">
                  <c:v>581.53</c:v>
                </c:pt>
                <c:pt idx="4">
                  <c:v>633.16</c:v>
                </c:pt>
                <c:pt idx="5">
                  <c:v>453.95</c:v>
                </c:pt>
                <c:pt idx="6">
                  <c:v>502.93</c:v>
                </c:pt>
                <c:pt idx="7">
                  <c:v>691.08</c:v>
                </c:pt>
                <c:pt idx="8">
                  <c:v>1178.3899999999999</c:v>
                </c:pt>
                <c:pt idx="9">
                  <c:v>1018.31</c:v>
                </c:pt>
                <c:pt idx="10">
                  <c:v>1200.04</c:v>
                </c:pt>
                <c:pt idx="11">
                  <c:v>780.91</c:v>
                </c:pt>
                <c:pt idx="12">
                  <c:v>922.43000000000006</c:v>
                </c:pt>
                <c:pt idx="13">
                  <c:v>1158.73</c:v>
                </c:pt>
                <c:pt idx="14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C-2047-B2F1-73F0D19A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39071"/>
        <c:axId val="1348940767"/>
      </c:scatterChart>
      <c:valAx>
        <c:axId val="13489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40767"/>
        <c:crosses val="autoZero"/>
        <c:crossBetween val="midCat"/>
      </c:valAx>
      <c:valAx>
        <c:axId val="13489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3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62717</xdr:rowOff>
    </xdr:from>
    <xdr:to>
      <xdr:col>6</xdr:col>
      <xdr:colOff>31358</xdr:colOff>
      <xdr:row>43</xdr:row>
      <xdr:rowOff>188148</xdr:rowOff>
    </xdr:to>
    <xdr:graphicFrame macro="">
      <xdr:nvGraphicFramePr>
        <xdr:cNvPr id="7" name="Chart 6" title="Weekly Money">
          <a:extLst>
            <a:ext uri="{FF2B5EF4-FFF2-40B4-BE49-F238E27FC236}">
              <a16:creationId xmlns:a16="http://schemas.microsoft.com/office/drawing/2014/main" id="{F956A2F7-E2A6-7F4C-82B3-1A93C178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workbookViewId="0">
      <selection activeCell="G25" sqref="G25"/>
    </sheetView>
  </sheetViews>
  <sheetFormatPr baseColWidth="10" defaultRowHeight="16"/>
  <cols>
    <col min="1" max="8" width="14.33203125" style="1" customWidth="1"/>
    <col min="9" max="9" width="14.33203125" style="25" customWidth="1"/>
    <col min="10" max="10" width="14.33203125" style="20" customWidth="1"/>
    <col min="11" max="14" width="14.33203125" style="3" customWidth="1"/>
    <col min="15" max="16" width="14.33203125" customWidth="1"/>
    <col min="18" max="18" width="11.5" customWidth="1"/>
    <col min="20" max="20" width="12.83203125" bestFit="1" customWidth="1"/>
    <col min="21" max="21" width="15.1640625" bestFit="1" customWidth="1"/>
  </cols>
  <sheetData>
    <row r="1" spans="1:16">
      <c r="A1" s="18"/>
      <c r="B1" s="1" t="s">
        <v>14</v>
      </c>
      <c r="C1" s="65"/>
      <c r="D1" s="1" t="s">
        <v>38</v>
      </c>
      <c r="F1" s="87"/>
      <c r="G1" s="1" t="s">
        <v>86</v>
      </c>
      <c r="O1" s="9"/>
      <c r="P1" s="9"/>
    </row>
    <row r="2" spans="1:16">
      <c r="A2" s="19"/>
      <c r="B2" s="1" t="s">
        <v>15</v>
      </c>
      <c r="C2" s="57"/>
      <c r="D2" s="1" t="s">
        <v>21</v>
      </c>
      <c r="F2" s="88"/>
      <c r="G2" s="1" t="s">
        <v>87</v>
      </c>
      <c r="O2" s="9"/>
      <c r="P2" s="9"/>
    </row>
    <row r="3" spans="1:16">
      <c r="O3" s="9"/>
      <c r="P3" s="9"/>
    </row>
    <row r="4" spans="1:16">
      <c r="A4" s="1" t="s">
        <v>7</v>
      </c>
      <c r="I4" s="25" t="s">
        <v>28</v>
      </c>
      <c r="J4" s="28" t="s">
        <v>10</v>
      </c>
      <c r="K4" s="20" t="s">
        <v>16</v>
      </c>
      <c r="L4" s="3" t="s">
        <v>17</v>
      </c>
      <c r="M4" s="9" t="s">
        <v>27</v>
      </c>
      <c r="N4" s="3" t="s">
        <v>8</v>
      </c>
      <c r="O4" s="9" t="s">
        <v>44</v>
      </c>
    </row>
    <row r="5" spans="1:16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J5" s="28"/>
      <c r="K5" s="20"/>
      <c r="M5" s="9"/>
      <c r="O5" s="9"/>
    </row>
    <row r="6" spans="1:16">
      <c r="A6" s="15">
        <v>43590</v>
      </c>
      <c r="B6" s="14"/>
      <c r="C6" s="14"/>
      <c r="D6" s="14"/>
      <c r="E6" s="14"/>
      <c r="F6" s="64"/>
      <c r="G6" s="14"/>
      <c r="H6" s="17" t="s">
        <v>46</v>
      </c>
      <c r="I6" s="25">
        <f>Exact!W6</f>
        <v>0.27847222222222223</v>
      </c>
      <c r="J6" s="28">
        <f>Money!J5</f>
        <v>33.29</v>
      </c>
      <c r="K6" s="21">
        <f xml:space="preserve"> Money!I5/(I6*24)</f>
        <v>5.2369077306733169</v>
      </c>
      <c r="L6" s="42">
        <f>(Money!M24)/(Hours!N6*24)+7.5</f>
        <v>12.736907730673316</v>
      </c>
      <c r="M6" s="10">
        <f>Money!P5/(Hours!N6*24)</f>
        <v>10.21795511221945</v>
      </c>
      <c r="N6" s="25">
        <f t="shared" ref="N6:N20" si="0">I6+N5</f>
        <v>0.27847222222222223</v>
      </c>
      <c r="O6" s="10">
        <f>Money!P5</f>
        <v>68.289999999999992</v>
      </c>
    </row>
    <row r="7" spans="1:16">
      <c r="A7" s="15">
        <v>43597</v>
      </c>
      <c r="C7" s="17" t="s">
        <v>47</v>
      </c>
      <c r="D7" s="17" t="s">
        <v>48</v>
      </c>
      <c r="E7" s="17" t="s">
        <v>88</v>
      </c>
      <c r="F7" s="14"/>
      <c r="G7" s="17" t="s">
        <v>49</v>
      </c>
      <c r="H7" s="17" t="s">
        <v>50</v>
      </c>
      <c r="I7" s="25">
        <f>Exact!W7</f>
        <v>1.1069444444444443</v>
      </c>
      <c r="J7" s="28">
        <f>Money!J6</f>
        <v>134.29</v>
      </c>
      <c r="K7" s="21">
        <f xml:space="preserve"> Money!I6/(I7*24)</f>
        <v>8.281053952321205</v>
      </c>
      <c r="L7" s="42">
        <f>(Money!M25)/(Hours!N7*24)+7.5</f>
        <v>15.169172932330827</v>
      </c>
      <c r="M7" s="10">
        <f>Money!P6/(Hours!N7*24)</f>
        <v>12.709172932330825</v>
      </c>
      <c r="N7" s="25">
        <f t="shared" si="0"/>
        <v>1.3854166666666665</v>
      </c>
      <c r="O7" s="10">
        <f>Money!P6</f>
        <v>422.57999999999993</v>
      </c>
    </row>
    <row r="8" spans="1:16">
      <c r="A8" s="15">
        <v>43604</v>
      </c>
      <c r="B8" s="14"/>
      <c r="C8" s="17" t="s">
        <v>51</v>
      </c>
      <c r="D8" s="71" t="s">
        <v>52</v>
      </c>
      <c r="E8" s="17" t="s">
        <v>53</v>
      </c>
      <c r="F8" s="14"/>
      <c r="G8" s="17" t="s">
        <v>54</v>
      </c>
      <c r="H8" s="17" t="s">
        <v>55</v>
      </c>
      <c r="I8" s="25">
        <f>Exact!W8</f>
        <v>1.4638888888888888</v>
      </c>
      <c r="J8" s="28">
        <f>Money!J7</f>
        <v>158.41999999999999</v>
      </c>
      <c r="K8" s="21">
        <f xml:space="preserve"> Money!I7/(I8*24)</f>
        <v>12.153700189753321</v>
      </c>
      <c r="L8" s="42">
        <f>(Money!M26)/(Hours!N8*24)+7.5</f>
        <v>17.47319034852547</v>
      </c>
      <c r="M8" s="10">
        <f>Money!P7/(Hours!N8*24)</f>
        <v>14.74043382890568</v>
      </c>
      <c r="N8" s="25">
        <f t="shared" si="0"/>
        <v>2.8493055555555555</v>
      </c>
      <c r="O8" s="10">
        <f>Money!P7</f>
        <v>1007.9999999999999</v>
      </c>
    </row>
    <row r="9" spans="1:16">
      <c r="A9" s="12">
        <v>43611</v>
      </c>
      <c r="B9" s="90" t="s">
        <v>56</v>
      </c>
      <c r="C9" s="17" t="s">
        <v>57</v>
      </c>
      <c r="D9" s="65"/>
      <c r="E9" s="17" t="s">
        <v>58</v>
      </c>
      <c r="F9" s="14"/>
      <c r="G9" s="17" t="s">
        <v>59</v>
      </c>
      <c r="H9" s="17" t="s">
        <v>60</v>
      </c>
      <c r="I9" s="25">
        <f>Exact!W9</f>
        <v>1.4937499999999999</v>
      </c>
      <c r="J9" s="28">
        <f>Money!J8</f>
        <v>166.53</v>
      </c>
      <c r="K9" s="21">
        <f xml:space="preserve"> Money!I8/(I9*24)</f>
        <v>11.576011157601117</v>
      </c>
      <c r="L9" s="42">
        <f>(Money!M27)/(Hours!N9*24)+7.5</f>
        <v>18.024464342820597</v>
      </c>
      <c r="M9" s="10">
        <f>Money!P8/(Hours!N9*24)</f>
        <v>15.249728173968659</v>
      </c>
      <c r="N9" s="25">
        <f t="shared" si="0"/>
        <v>4.343055555555555</v>
      </c>
      <c r="O9" s="10">
        <f>Money!P8</f>
        <v>1589.5299999999997</v>
      </c>
    </row>
    <row r="10" spans="1:16">
      <c r="A10" s="12">
        <v>43618</v>
      </c>
      <c r="B10" s="14"/>
      <c r="C10" s="17" t="s">
        <v>63</v>
      </c>
      <c r="D10" s="17" t="s">
        <v>64</v>
      </c>
      <c r="E10" s="17" t="s">
        <v>62</v>
      </c>
      <c r="F10" s="17" t="s">
        <v>65</v>
      </c>
      <c r="G10" s="17" t="s">
        <v>66</v>
      </c>
      <c r="H10" s="17" t="s">
        <v>67</v>
      </c>
      <c r="I10" s="85">
        <f>Exact!W10</f>
        <v>1.7819444444444446</v>
      </c>
      <c r="J10" s="28">
        <f>Money!J9</f>
        <v>218.16</v>
      </c>
      <c r="K10" s="21">
        <f xml:space="preserve"> Money!I9/(I10*24)</f>
        <v>9.7038191738113806</v>
      </c>
      <c r="L10" s="42">
        <f>(Money!M28)/(Hours!N10*24)+7.5</f>
        <v>17.785714285714285</v>
      </c>
      <c r="M10" s="10">
        <f>Money!P9/(Hours!N10*24)</f>
        <v>15.12034013605442</v>
      </c>
      <c r="N10" s="25">
        <f t="shared" si="0"/>
        <v>6.125</v>
      </c>
      <c r="O10" s="10">
        <f>Money!P9</f>
        <v>2222.6899999999996</v>
      </c>
    </row>
    <row r="11" spans="1:16">
      <c r="A11" s="12">
        <v>43625</v>
      </c>
      <c r="B11" s="17" t="s">
        <v>68</v>
      </c>
      <c r="C11" s="17" t="s">
        <v>69</v>
      </c>
      <c r="D11" s="17" t="s">
        <v>70</v>
      </c>
      <c r="E11" s="80"/>
      <c r="F11" s="14"/>
      <c r="G11" s="89" t="s">
        <v>71</v>
      </c>
      <c r="H11" s="64"/>
      <c r="I11" s="41">
        <f>Exact!W11</f>
        <v>1.2729166666666667</v>
      </c>
      <c r="J11" s="28">
        <f>Money!J10</f>
        <v>152.94999999999999</v>
      </c>
      <c r="K11" s="21">
        <f xml:space="preserve"> Money!I10/(I11*24)</f>
        <v>9.8527004909983624</v>
      </c>
      <c r="L11" s="42">
        <f>(Money!M29)/(Hours!N11*24)+7.5</f>
        <v>17.711208110391439</v>
      </c>
      <c r="M11" s="10">
        <f>Money!P10/(Hours!N11*24)</f>
        <v>15.075415375950433</v>
      </c>
      <c r="N11" s="25">
        <f t="shared" si="0"/>
        <v>7.3979166666666671</v>
      </c>
      <c r="O11" s="10">
        <f>Money!P10</f>
        <v>2676.6399999999994</v>
      </c>
    </row>
    <row r="12" spans="1:16">
      <c r="A12" s="12">
        <v>43632</v>
      </c>
      <c r="B12" s="17" t="s">
        <v>76</v>
      </c>
      <c r="C12" s="17" t="s">
        <v>77</v>
      </c>
      <c r="D12" s="17" t="s">
        <v>78</v>
      </c>
      <c r="E12" s="17" t="s">
        <v>79</v>
      </c>
      <c r="F12" s="14"/>
      <c r="G12" s="76"/>
      <c r="H12" s="17" t="s">
        <v>80</v>
      </c>
      <c r="I12" s="41">
        <f>Exact!W12</f>
        <v>1.4097222222222223</v>
      </c>
      <c r="J12" s="28">
        <f>Money!J11</f>
        <v>170.93</v>
      </c>
      <c r="K12" s="21">
        <f xml:space="preserve"> Money!I11/(I12*24)</f>
        <v>9.8128078817733986</v>
      </c>
      <c r="L12" s="42">
        <f>(Money!M30)/(Hours!N12*24)+7.5</f>
        <v>17.647441457068517</v>
      </c>
      <c r="M12" s="10">
        <f>Money!P11/(Hours!N12*24)</f>
        <v>15.041725143893398</v>
      </c>
      <c r="N12" s="25">
        <f t="shared" si="0"/>
        <v>8.8076388888888886</v>
      </c>
      <c r="O12" s="10">
        <f>Money!P11</f>
        <v>3179.5699999999993</v>
      </c>
    </row>
    <row r="13" spans="1:16">
      <c r="A13" s="12">
        <v>43639</v>
      </c>
      <c r="B13" s="17" t="s">
        <v>75</v>
      </c>
      <c r="C13" s="17" t="s">
        <v>74</v>
      </c>
      <c r="D13" s="17" t="s">
        <v>73</v>
      </c>
      <c r="E13" s="17" t="s">
        <v>72</v>
      </c>
      <c r="F13" s="17" t="s">
        <v>89</v>
      </c>
      <c r="G13" s="61"/>
      <c r="H13" s="19" t="s">
        <v>81</v>
      </c>
      <c r="I13" s="85">
        <f>Exact!W13</f>
        <v>2.021527777777778</v>
      </c>
      <c r="J13" s="28">
        <f>Money!J12</f>
        <v>120.08</v>
      </c>
      <c r="K13" s="21">
        <f xml:space="preserve"> Money!I12/(I13*24)</f>
        <v>11.769151494331844</v>
      </c>
      <c r="L13" s="42">
        <f>(Money!M31)/(Hours!N13*24)+7.5</f>
        <v>17.950173143516736</v>
      </c>
      <c r="M13" s="10">
        <f>Money!P12/(Hours!N13*24)</f>
        <v>14.892843401308193</v>
      </c>
      <c r="N13" s="25">
        <f t="shared" si="0"/>
        <v>10.829166666666666</v>
      </c>
      <c r="O13" s="10">
        <f>Money!P12</f>
        <v>3870.6499999999992</v>
      </c>
    </row>
    <row r="14" spans="1:16">
      <c r="A14" s="12">
        <v>43646</v>
      </c>
      <c r="B14" s="99" t="s">
        <v>82</v>
      </c>
      <c r="C14" s="89" t="s">
        <v>83</v>
      </c>
      <c r="D14" s="82" t="s">
        <v>84</v>
      </c>
      <c r="E14" s="100" t="s">
        <v>85</v>
      </c>
      <c r="F14" s="101"/>
      <c r="G14" s="100" t="s">
        <v>90</v>
      </c>
      <c r="H14" s="75" t="s">
        <v>91</v>
      </c>
      <c r="I14" s="85">
        <f>Exact!W14</f>
        <v>2.7201388888917992</v>
      </c>
      <c r="J14" s="28">
        <f>Money!J13</f>
        <v>404.39</v>
      </c>
      <c r="K14" s="21">
        <f xml:space="preserve"> Money!I13/(I14*24)</f>
        <v>11.856012254263547</v>
      </c>
      <c r="L14" s="42">
        <f>(Money!M32)/(Hours!N14*24)+7.5</f>
        <v>18.232407359948489</v>
      </c>
      <c r="M14" s="10">
        <f>Money!P13/(Hours!N14*24)</f>
        <v>15.526749013373731</v>
      </c>
      <c r="N14" s="25">
        <f t="shared" si="0"/>
        <v>13.549305555558465</v>
      </c>
      <c r="O14" s="10">
        <f>Money!P13</f>
        <v>5049.0399999999991</v>
      </c>
    </row>
    <row r="15" spans="1:16">
      <c r="A15" s="12">
        <v>43653</v>
      </c>
      <c r="B15" s="17" t="s">
        <v>92</v>
      </c>
      <c r="C15" s="17" t="s">
        <v>93</v>
      </c>
      <c r="D15" s="95" t="s">
        <v>94</v>
      </c>
      <c r="E15" s="14"/>
      <c r="F15" s="18" t="s">
        <v>98</v>
      </c>
      <c r="G15" s="90" t="s">
        <v>100</v>
      </c>
      <c r="H15" s="17" t="s">
        <v>101</v>
      </c>
      <c r="I15" s="85">
        <f>Exact!W15</f>
        <v>2.0395833333333333</v>
      </c>
      <c r="J15" s="28">
        <f>Money!J14</f>
        <v>296.31</v>
      </c>
      <c r="K15" s="21">
        <f xml:space="preserve"> Money!I14/(I15*24)</f>
        <v>14.749744637385087</v>
      </c>
      <c r="L15" s="42">
        <f>(Money!M33)/(Hours!N15*24)+7.5</f>
        <v>18.758018531715649</v>
      </c>
      <c r="M15" s="10">
        <f>Money!P14/(Hours!N15*24)</f>
        <v>16.217079472555774</v>
      </c>
      <c r="N15" s="25">
        <f t="shared" si="0"/>
        <v>15.588888888891798</v>
      </c>
      <c r="O15" s="10">
        <f>Money!P14</f>
        <v>6067.3499999999985</v>
      </c>
    </row>
    <row r="16" spans="1:16">
      <c r="A16" s="12">
        <v>43660</v>
      </c>
      <c r="B16" s="17" t="s">
        <v>102</v>
      </c>
      <c r="C16" s="17" t="s">
        <v>104</v>
      </c>
      <c r="D16" s="91" t="s">
        <v>103</v>
      </c>
      <c r="E16" s="14"/>
      <c r="F16" s="17" t="s">
        <v>107</v>
      </c>
      <c r="G16" s="91" t="s">
        <v>108</v>
      </c>
      <c r="H16" s="90" t="s">
        <v>109</v>
      </c>
      <c r="I16" s="85">
        <f>Exact!W16</f>
        <v>2.4986111111096561</v>
      </c>
      <c r="J16" s="28">
        <f>Money!J15</f>
        <v>334.04</v>
      </c>
      <c r="K16" s="21">
        <f xml:space="preserve"> Money!I15/(I16*24)</f>
        <v>14.441356309068999</v>
      </c>
      <c r="L16" s="42">
        <f>(Money!M34)/(Hours!N16*24)+7.5</f>
        <v>19.197765491821219</v>
      </c>
      <c r="M16" s="10">
        <f>Money!P15/(Hours!N16*24)</f>
        <v>16.741280810871721</v>
      </c>
      <c r="N16" s="25">
        <f t="shared" si="0"/>
        <v>18.087500000001455</v>
      </c>
      <c r="O16" s="10">
        <f>Money!P15</f>
        <v>7267.3899999999985</v>
      </c>
    </row>
    <row r="17" spans="1:16">
      <c r="A17" s="12">
        <v>43667</v>
      </c>
      <c r="B17" s="17" t="s">
        <v>110</v>
      </c>
      <c r="C17" s="17" t="s">
        <v>111</v>
      </c>
      <c r="D17" s="19" t="s">
        <v>112</v>
      </c>
      <c r="E17" s="14"/>
      <c r="F17" s="61"/>
      <c r="G17" s="91" t="s">
        <v>113</v>
      </c>
      <c r="H17" s="17" t="s">
        <v>114</v>
      </c>
      <c r="I17" s="85">
        <f>Exact!W17</f>
        <v>1.7465277777777777</v>
      </c>
      <c r="J17" s="28">
        <f>Money!J16</f>
        <v>211.91</v>
      </c>
      <c r="K17" s="21">
        <f xml:space="preserve"> Money!I16/(I17*24)</f>
        <v>13.574552683896622</v>
      </c>
      <c r="L17" s="42">
        <f>(Money!M35)/(Hours!N17*24)+7.5</f>
        <v>19.363030005951302</v>
      </c>
      <c r="M17" s="10">
        <f>Money!P16/(Hours!N17*24)</f>
        <v>16.907601274463936</v>
      </c>
      <c r="N17" s="25">
        <f t="shared" si="0"/>
        <v>19.834027777779234</v>
      </c>
      <c r="O17" s="10">
        <f>Money!P16</f>
        <v>8048.2999999999984</v>
      </c>
    </row>
    <row r="18" spans="1:16">
      <c r="A18" s="33">
        <v>43674</v>
      </c>
      <c r="B18" s="19" t="s">
        <v>115</v>
      </c>
      <c r="C18" s="17" t="s">
        <v>116</v>
      </c>
      <c r="D18" s="19" t="s">
        <v>119</v>
      </c>
      <c r="E18" s="17" t="s">
        <v>118</v>
      </c>
      <c r="F18" s="61"/>
      <c r="G18" s="105" t="s">
        <v>117</v>
      </c>
      <c r="H18" s="17" t="s">
        <v>120</v>
      </c>
      <c r="I18" s="85">
        <f>Exact!W18</f>
        <v>2.0520833333333335</v>
      </c>
      <c r="J18" s="28">
        <f>Money!J17</f>
        <v>261.43</v>
      </c>
      <c r="K18" s="21">
        <f xml:space="preserve"> Money!I17/(I18*24)</f>
        <v>13.421319796954315</v>
      </c>
      <c r="L18" s="42">
        <f>(Money!M36)/(Hours!N18*24)+7.5</f>
        <v>19.509138215508784</v>
      </c>
      <c r="M18" s="10">
        <f>Money!P17/(Hours!N18*24)</f>
        <v>17.078430003806453</v>
      </c>
      <c r="N18" s="25">
        <f t="shared" si="0"/>
        <v>21.886111111112566</v>
      </c>
      <c r="O18" s="10">
        <f>Money!P17</f>
        <v>8970.7299999999977</v>
      </c>
    </row>
    <row r="19" spans="1:16">
      <c r="A19" s="33">
        <v>43681</v>
      </c>
      <c r="B19" s="7"/>
      <c r="C19" s="19" t="s">
        <v>121</v>
      </c>
      <c r="D19" s="19" t="s">
        <v>122</v>
      </c>
      <c r="E19" s="17" t="s">
        <v>123</v>
      </c>
      <c r="F19" s="88" t="s">
        <v>124</v>
      </c>
      <c r="G19" s="88" t="s">
        <v>125</v>
      </c>
      <c r="H19" s="90" t="s">
        <v>126</v>
      </c>
      <c r="I19" s="85">
        <f>Exact!W19</f>
        <v>2.3368055555555558</v>
      </c>
      <c r="J19" s="28">
        <f>Money!J18</f>
        <v>312.73</v>
      </c>
      <c r="K19" s="21">
        <f xml:space="preserve"> Money!I18/(I19*24)</f>
        <v>15.084695393759285</v>
      </c>
      <c r="L19" s="42">
        <f>(Money!M37)/(Hours!N19*24)+7.5</f>
        <v>19.80583985550799</v>
      </c>
      <c r="M19" s="10">
        <f>Money!P18/(Hours!N19*24)</f>
        <v>17.424030274360348</v>
      </c>
      <c r="N19" s="25">
        <f t="shared" si="0"/>
        <v>24.222916666668123</v>
      </c>
      <c r="O19" s="10">
        <f>Money!P18</f>
        <v>10129.459999999997</v>
      </c>
    </row>
    <row r="20" spans="1:16">
      <c r="A20" s="33">
        <v>43688</v>
      </c>
      <c r="B20" s="107" t="s">
        <v>129</v>
      </c>
      <c r="C20" s="108" t="s">
        <v>130</v>
      </c>
      <c r="D20" s="109" t="s">
        <v>131</v>
      </c>
      <c r="E20" s="17" t="s">
        <v>132</v>
      </c>
      <c r="F20" s="88" t="s">
        <v>133</v>
      </c>
      <c r="G20" s="110" t="s">
        <v>134</v>
      </c>
      <c r="H20" s="14"/>
      <c r="I20" s="85">
        <f>Exact!W20</f>
        <v>2.5604166666658581</v>
      </c>
      <c r="J20" s="28">
        <f>Money!J19</f>
        <v>0</v>
      </c>
      <c r="K20" s="21">
        <f xml:space="preserve"> Money!I19/(I20*24)</f>
        <v>14.109031733120812</v>
      </c>
      <c r="L20" s="42">
        <f>(Money!M38)/(Hours!N20*24)+7.5</f>
        <v>19.978220286247364</v>
      </c>
      <c r="M20" s="10">
        <f>Money!P19/(Hours!N20*24)</f>
        <v>17.107125077784275</v>
      </c>
      <c r="N20" s="25">
        <f t="shared" si="0"/>
        <v>26.783333333333982</v>
      </c>
      <c r="O20" s="10">
        <f>Money!P19</f>
        <v>10996.459999999997</v>
      </c>
    </row>
    <row r="21" spans="1:16">
      <c r="A21" s="32"/>
      <c r="B21" s="39"/>
      <c r="C21" s="39"/>
      <c r="D21" s="39"/>
      <c r="E21" s="14"/>
      <c r="F21" s="39"/>
      <c r="G21" s="39"/>
      <c r="H21" s="14"/>
      <c r="I21" s="41"/>
      <c r="J21" s="28"/>
      <c r="K21" s="21"/>
      <c r="L21" s="42"/>
      <c r="M21" s="10"/>
      <c r="N21" s="25"/>
      <c r="O21" s="10"/>
    </row>
    <row r="22" spans="1:16">
      <c r="A22" s="32" t="s">
        <v>43</v>
      </c>
      <c r="B22" s="39"/>
      <c r="C22" s="39"/>
      <c r="D22" s="39"/>
      <c r="E22" s="39"/>
      <c r="F22" s="39"/>
      <c r="G22" s="39"/>
      <c r="H22" s="14"/>
      <c r="I22" s="41"/>
      <c r="J22" s="28"/>
      <c r="K22" s="21"/>
      <c r="L22" s="42"/>
      <c r="M22" s="10"/>
      <c r="N22" s="25"/>
      <c r="O22" s="10"/>
    </row>
    <row r="23" spans="1:16">
      <c r="A23" s="2"/>
      <c r="B23" s="4"/>
      <c r="C23" s="4"/>
      <c r="D23" s="4"/>
      <c r="E23" s="4"/>
      <c r="F23" s="6"/>
      <c r="G23" s="4"/>
      <c r="H23" s="13"/>
      <c r="K23" s="21"/>
      <c r="O23" s="9"/>
      <c r="P23" s="9"/>
    </row>
    <row r="24" spans="1:16">
      <c r="A24" s="2" t="s">
        <v>36</v>
      </c>
      <c r="B24" s="5"/>
      <c r="C24" s="4"/>
      <c r="D24" s="4"/>
      <c r="E24" s="4"/>
      <c r="G24" s="4"/>
      <c r="H24" s="13"/>
      <c r="J24" s="29"/>
      <c r="K24" s="21"/>
      <c r="O24" s="9"/>
      <c r="P24" s="9"/>
    </row>
    <row r="25" spans="1:16">
      <c r="A25" s="2"/>
      <c r="B25" s="51">
        <f>24*((SUM(Exact!D6:D22))/COUNT(Money!B5:B21))</f>
        <v>7.6116666666666664</v>
      </c>
      <c r="C25" s="51">
        <f>24*((SUM(Exact!G6:G22)))/COUNT(Money!C5:C21)</f>
        <v>7.4738095238095239</v>
      </c>
      <c r="D25" s="51">
        <f>24*((SUM(Exact!J6:J22)))/COUNT(Money!D5:D21)</f>
        <v>6.2583333333333337</v>
      </c>
      <c r="E25" s="51">
        <f>24*((SUM(Exact!M6:M22)))/COUNT(Money!E5:E21)</f>
        <v>8.018333333324021</v>
      </c>
      <c r="F25" s="51">
        <f>24*((SUM(Exact!P6:P22)))/COUNT(Money!F5:F21)</f>
        <v>9.4111111111111114</v>
      </c>
      <c r="G25" s="51">
        <f>24*((SUM(Exact!S6:S22))/COUNT(Money!G5:G21))</f>
        <v>11.352777777786832</v>
      </c>
      <c r="H25" s="51">
        <f>24*((SUM(Exact!V6:V22))/COUNT(Money!H5:H21))</f>
        <v>7.8115384615384613</v>
      </c>
      <c r="J25" s="51"/>
      <c r="K25" s="21"/>
      <c r="O25" s="9"/>
      <c r="P25" s="9"/>
    </row>
    <row r="26" spans="1:16">
      <c r="A26" s="2" t="s">
        <v>40</v>
      </c>
      <c r="B26"/>
      <c r="C26"/>
      <c r="D26"/>
      <c r="E26"/>
      <c r="F26"/>
      <c r="G26"/>
      <c r="H26" s="13"/>
      <c r="O26" s="9"/>
      <c r="P26" s="9"/>
    </row>
    <row r="27" spans="1:16">
      <c r="A27" s="2"/>
      <c r="B27" s="20">
        <f>SUM(Money!B5:B20)/(SUM(Exact!D6:D21)*24)</f>
        <v>13.610685351434201</v>
      </c>
      <c r="C27" s="20">
        <f>Money!C24/Hours!C25</f>
        <v>11.105447594775406</v>
      </c>
      <c r="D27" s="20">
        <f>Money!D24/Hours!D25</f>
        <v>12.497622217995053</v>
      </c>
      <c r="E27" s="20">
        <f>Money!E24/Hours!E25</f>
        <v>12.858033672848023</v>
      </c>
      <c r="F27" s="20">
        <f>Money!F24/Hours!F25</f>
        <v>14.787485242030694</v>
      </c>
      <c r="G27" s="20">
        <f>Money!G24/Hours!G25</f>
        <v>12.80890628822076</v>
      </c>
      <c r="H27" s="20">
        <f>Money!H24/Hours!H25</f>
        <v>10.999507631708518</v>
      </c>
      <c r="O27" s="9"/>
      <c r="P27" s="9"/>
    </row>
    <row r="28" spans="1:16">
      <c r="H28" s="13"/>
    </row>
    <row r="29" spans="1:16">
      <c r="H29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tabSelected="1" zoomScaleNormal="100" workbookViewId="0">
      <selection activeCell="I22" sqref="I22"/>
    </sheetView>
  </sheetViews>
  <sheetFormatPr baseColWidth="10" defaultRowHeight="16"/>
  <cols>
    <col min="1" max="1" width="14.33203125" style="32" customWidth="1"/>
    <col min="2" max="8" width="14.33203125" style="3" customWidth="1"/>
    <col min="9" max="9" width="14.1640625" style="3" customWidth="1"/>
    <col min="10" max="16" width="14.33203125" style="3" customWidth="1"/>
  </cols>
  <sheetData>
    <row r="1" spans="1:17">
      <c r="A1" s="30"/>
      <c r="B1" s="3" t="s">
        <v>22</v>
      </c>
      <c r="C1" s="58"/>
      <c r="D1" s="3" t="s">
        <v>39</v>
      </c>
      <c r="E1" s="66"/>
      <c r="F1" s="3" t="s">
        <v>45</v>
      </c>
      <c r="G1" s="31"/>
      <c r="H1" s="3" t="s">
        <v>12</v>
      </c>
    </row>
    <row r="2" spans="1:17">
      <c r="C2" s="62"/>
    </row>
    <row r="3" spans="1:17">
      <c r="A3" s="16" t="s">
        <v>7</v>
      </c>
      <c r="B3" s="9"/>
      <c r="C3" s="9"/>
      <c r="D3" s="9"/>
      <c r="E3" s="9"/>
      <c r="F3" s="9"/>
      <c r="G3" s="9"/>
      <c r="H3" s="9"/>
      <c r="I3" s="9" t="s">
        <v>23</v>
      </c>
      <c r="J3" s="9" t="s">
        <v>10</v>
      </c>
      <c r="K3" s="3" t="s">
        <v>13</v>
      </c>
      <c r="L3" s="9" t="s">
        <v>25</v>
      </c>
      <c r="M3" s="3" t="s">
        <v>11</v>
      </c>
      <c r="N3" s="9" t="s">
        <v>24</v>
      </c>
      <c r="O3" s="9" t="s">
        <v>9</v>
      </c>
      <c r="P3" s="9" t="s">
        <v>26</v>
      </c>
    </row>
    <row r="4" spans="1:17">
      <c r="A4" s="12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9"/>
      <c r="J4" s="9"/>
      <c r="L4" s="11"/>
      <c r="N4" s="10">
        <v>887.16</v>
      </c>
      <c r="O4" s="23">
        <f xml:space="preserve"> SUM(N4,L4)</f>
        <v>887.16</v>
      </c>
      <c r="Q4" s="3"/>
    </row>
    <row r="5" spans="1:17">
      <c r="A5" s="15">
        <v>43590</v>
      </c>
      <c r="B5" s="43"/>
      <c r="C5" s="43"/>
      <c r="D5" s="43"/>
      <c r="E5" s="43"/>
      <c r="F5" s="43"/>
      <c r="G5" s="67"/>
      <c r="H5" s="43">
        <v>35</v>
      </c>
      <c r="I5" s="26">
        <f xml:space="preserve"> SUM(B5:H5)</f>
        <v>35</v>
      </c>
      <c r="J5" s="40">
        <v>33.29</v>
      </c>
      <c r="K5" s="23">
        <f xml:space="preserve"> SUM(I5:J5)</f>
        <v>68.289999999999992</v>
      </c>
      <c r="L5" s="22">
        <v>35</v>
      </c>
      <c r="M5" s="23">
        <f>J5+M4</f>
        <v>33.29</v>
      </c>
      <c r="N5" s="23">
        <v>807.59</v>
      </c>
      <c r="O5" s="23">
        <f xml:space="preserve"> SUM(N5,L5)</f>
        <v>842.59</v>
      </c>
      <c r="P5" s="8">
        <f>K5+P4</f>
        <v>68.289999999999992</v>
      </c>
      <c r="Q5" s="3"/>
    </row>
    <row r="6" spans="1:17">
      <c r="A6" s="15">
        <v>43597</v>
      </c>
      <c r="C6" s="43">
        <v>44</v>
      </c>
      <c r="D6" s="43">
        <v>19</v>
      </c>
      <c r="E6" s="68">
        <v>43</v>
      </c>
      <c r="F6" s="69"/>
      <c r="G6" s="43">
        <v>70</v>
      </c>
      <c r="H6" s="43">
        <v>44</v>
      </c>
      <c r="I6" s="26">
        <f xml:space="preserve"> SUM(C6:H6)</f>
        <v>220</v>
      </c>
      <c r="J6" s="40">
        <v>134.29</v>
      </c>
      <c r="K6" s="23">
        <f t="shared" ref="K6:K19" si="0" xml:space="preserve"> SUM(I6:J6)</f>
        <v>354.28999999999996</v>
      </c>
      <c r="L6" s="22">
        <v>246</v>
      </c>
      <c r="M6" s="23">
        <f t="shared" ref="M6:M19" si="1">J6+M5</f>
        <v>167.57999999999998</v>
      </c>
      <c r="N6" s="23">
        <v>840.88</v>
      </c>
      <c r="O6" s="23">
        <f t="shared" ref="O6:O19" si="2" xml:space="preserve"> SUM(N6,L6)</f>
        <v>1086.8800000000001</v>
      </c>
      <c r="P6" s="8">
        <f t="shared" ref="P6:P21" si="3">K6+P5</f>
        <v>422.57999999999993</v>
      </c>
      <c r="Q6" s="8"/>
    </row>
    <row r="7" spans="1:17">
      <c r="A7" s="15">
        <v>43604</v>
      </c>
      <c r="B7" s="43"/>
      <c r="C7" s="43">
        <v>23</v>
      </c>
      <c r="D7" s="43">
        <v>61</v>
      </c>
      <c r="E7" s="43">
        <v>126</v>
      </c>
      <c r="F7" s="43"/>
      <c r="G7" s="43">
        <v>122</v>
      </c>
      <c r="H7" s="43">
        <v>95</v>
      </c>
      <c r="I7" s="26">
        <f t="shared" ref="I7:I10" si="4" xml:space="preserve"> SUM(B7:H7)</f>
        <v>427</v>
      </c>
      <c r="J7" s="40">
        <v>158.41999999999999</v>
      </c>
      <c r="K7" s="23">
        <f t="shared" si="0"/>
        <v>585.41999999999996</v>
      </c>
      <c r="L7" s="74">
        <v>600</v>
      </c>
      <c r="M7" s="23">
        <f t="shared" si="1"/>
        <v>326</v>
      </c>
      <c r="N7" s="23">
        <v>773</v>
      </c>
      <c r="O7" s="23">
        <f t="shared" si="2"/>
        <v>1373</v>
      </c>
      <c r="P7" s="8">
        <f t="shared" si="3"/>
        <v>1007.9999999999999</v>
      </c>
      <c r="Q7" s="8"/>
    </row>
    <row r="8" spans="1:17">
      <c r="A8" s="12">
        <v>43611</v>
      </c>
      <c r="B8" s="43">
        <v>146</v>
      </c>
      <c r="C8" s="43">
        <v>45</v>
      </c>
      <c r="D8" s="43">
        <v>43</v>
      </c>
      <c r="E8" s="43">
        <v>86</v>
      </c>
      <c r="F8" s="43"/>
      <c r="G8" s="44">
        <v>32</v>
      </c>
      <c r="H8" s="43">
        <v>63</v>
      </c>
      <c r="I8" s="26">
        <f t="shared" si="4"/>
        <v>415</v>
      </c>
      <c r="J8" s="8">
        <v>166.53</v>
      </c>
      <c r="K8" s="23">
        <f t="shared" si="0"/>
        <v>581.53</v>
      </c>
      <c r="L8" s="22">
        <v>1040</v>
      </c>
      <c r="M8" s="23">
        <f t="shared" si="1"/>
        <v>492.53</v>
      </c>
      <c r="N8" s="23">
        <v>931.85</v>
      </c>
      <c r="O8" s="23">
        <f t="shared" si="2"/>
        <v>1971.85</v>
      </c>
      <c r="P8" s="8">
        <f t="shared" si="3"/>
        <v>1589.5299999999997</v>
      </c>
      <c r="Q8" s="8"/>
    </row>
    <row r="9" spans="1:17">
      <c r="A9" s="12">
        <v>43618</v>
      </c>
      <c r="B9" s="83"/>
      <c r="C9" s="43">
        <v>66</v>
      </c>
      <c r="D9" s="45">
        <v>7</v>
      </c>
      <c r="E9" s="43">
        <v>80</v>
      </c>
      <c r="F9" s="45">
        <v>103</v>
      </c>
      <c r="G9" s="43">
        <v>103</v>
      </c>
      <c r="H9" s="43">
        <v>56</v>
      </c>
      <c r="I9" s="26">
        <f t="shared" si="4"/>
        <v>415</v>
      </c>
      <c r="J9" s="40">
        <v>218.16</v>
      </c>
      <c r="K9" s="23">
        <f xml:space="preserve"> SUM(I9:J9)</f>
        <v>633.16</v>
      </c>
      <c r="L9" s="22"/>
      <c r="M9" s="23">
        <f t="shared" si="1"/>
        <v>710.68999999999994</v>
      </c>
      <c r="N9" s="23"/>
      <c r="O9" s="23">
        <f t="shared" si="2"/>
        <v>0</v>
      </c>
      <c r="P9" s="8">
        <f t="shared" si="3"/>
        <v>2222.6899999999996</v>
      </c>
      <c r="Q9" s="8"/>
    </row>
    <row r="10" spans="1:17">
      <c r="A10" s="12">
        <v>43625</v>
      </c>
      <c r="B10" s="67">
        <v>51</v>
      </c>
      <c r="C10" s="43">
        <v>109</v>
      </c>
      <c r="D10" s="43">
        <v>68</v>
      </c>
      <c r="E10" s="43"/>
      <c r="F10" s="43"/>
      <c r="G10" s="93">
        <v>73</v>
      </c>
      <c r="I10" s="26">
        <f t="shared" si="4"/>
        <v>301</v>
      </c>
      <c r="J10" s="40">
        <v>152.94999999999999</v>
      </c>
      <c r="K10" s="23">
        <f xml:space="preserve"> SUM(I10:J10)</f>
        <v>453.95</v>
      </c>
      <c r="L10" s="22"/>
      <c r="M10" s="23">
        <f t="shared" si="1"/>
        <v>863.63999999999987</v>
      </c>
      <c r="N10" s="23"/>
      <c r="O10" s="23">
        <f t="shared" si="2"/>
        <v>0</v>
      </c>
      <c r="P10" s="8">
        <f t="shared" si="3"/>
        <v>2676.6399999999994</v>
      </c>
      <c r="Q10" s="8"/>
    </row>
    <row r="11" spans="1:17">
      <c r="A11" s="12">
        <v>43632</v>
      </c>
      <c r="B11" s="43">
        <v>50</v>
      </c>
      <c r="C11" s="43">
        <v>92</v>
      </c>
      <c r="D11" s="43">
        <v>61</v>
      </c>
      <c r="E11" s="43">
        <v>33</v>
      </c>
      <c r="F11" s="84"/>
      <c r="G11" s="45"/>
      <c r="H11" s="44">
        <v>96</v>
      </c>
      <c r="I11" s="22">
        <f>SUM(B11:H11)</f>
        <v>332</v>
      </c>
      <c r="J11" s="40">
        <v>170.93</v>
      </c>
      <c r="K11" s="23">
        <f t="shared" si="0"/>
        <v>502.93</v>
      </c>
      <c r="L11" s="22"/>
      <c r="M11" s="23">
        <f t="shared" si="1"/>
        <v>1034.57</v>
      </c>
      <c r="N11" s="23"/>
      <c r="O11" s="23">
        <f t="shared" si="2"/>
        <v>0</v>
      </c>
      <c r="P11" s="8">
        <f t="shared" si="3"/>
        <v>3179.5699999999993</v>
      </c>
      <c r="Q11" s="8"/>
    </row>
    <row r="12" spans="1:17">
      <c r="A12" s="12">
        <v>43639</v>
      </c>
      <c r="B12" s="43">
        <v>58</v>
      </c>
      <c r="C12" s="43">
        <v>108</v>
      </c>
      <c r="D12" s="45">
        <v>93</v>
      </c>
      <c r="E12" s="43">
        <v>120</v>
      </c>
      <c r="F12" s="43">
        <v>100</v>
      </c>
      <c r="H12" s="43">
        <v>92</v>
      </c>
      <c r="I12" s="22">
        <f>SUM(B12:H12)</f>
        <v>571</v>
      </c>
      <c r="J12" s="40">
        <v>120.08</v>
      </c>
      <c r="K12" s="23">
        <f t="shared" si="0"/>
        <v>691.08</v>
      </c>
      <c r="M12" s="23">
        <f t="shared" si="1"/>
        <v>1154.6499999999999</v>
      </c>
      <c r="N12" s="23"/>
      <c r="O12" s="23">
        <f t="shared" si="2"/>
        <v>0</v>
      </c>
      <c r="P12" s="8">
        <f t="shared" si="3"/>
        <v>3870.6499999999992</v>
      </c>
      <c r="Q12" s="8"/>
    </row>
    <row r="13" spans="1:17">
      <c r="A13" s="12">
        <v>43646</v>
      </c>
      <c r="B13" s="44">
        <v>153</v>
      </c>
      <c r="C13" s="45">
        <v>117</v>
      </c>
      <c r="D13" s="45">
        <v>80</v>
      </c>
      <c r="E13" s="45">
        <v>151</v>
      </c>
      <c r="F13" s="45"/>
      <c r="G13" s="45">
        <v>193</v>
      </c>
      <c r="H13" s="45">
        <v>80</v>
      </c>
      <c r="I13" s="22">
        <f>SUM(B13:H13)</f>
        <v>774</v>
      </c>
      <c r="J13" s="40">
        <v>404.39</v>
      </c>
      <c r="K13" s="111">
        <f t="shared" si="0"/>
        <v>1178.3899999999999</v>
      </c>
      <c r="L13" s="22"/>
      <c r="M13" s="23">
        <f t="shared" si="1"/>
        <v>1559.04</v>
      </c>
      <c r="N13" s="23"/>
      <c r="O13" s="23">
        <f t="shared" si="2"/>
        <v>0</v>
      </c>
      <c r="P13" s="8">
        <f t="shared" si="3"/>
        <v>5049.0399999999991</v>
      </c>
      <c r="Q13" s="8"/>
    </row>
    <row r="14" spans="1:17">
      <c r="A14" s="12">
        <v>43653</v>
      </c>
      <c r="B14" s="46">
        <v>115</v>
      </c>
      <c r="C14" s="46">
        <v>101</v>
      </c>
      <c r="D14" s="78">
        <v>81</v>
      </c>
      <c r="E14" s="96"/>
      <c r="F14" s="46">
        <v>145</v>
      </c>
      <c r="G14" s="46">
        <v>162</v>
      </c>
      <c r="H14" s="46">
        <v>118</v>
      </c>
      <c r="I14" s="22">
        <f t="shared" ref="I14:I19" si="5">SUM(B14:H14)</f>
        <v>722</v>
      </c>
      <c r="J14" s="40">
        <v>296.31</v>
      </c>
      <c r="K14" s="111">
        <f t="shared" si="0"/>
        <v>1018.31</v>
      </c>
      <c r="L14" s="22">
        <v>3646</v>
      </c>
      <c r="M14" s="23">
        <f t="shared" si="1"/>
        <v>1855.35</v>
      </c>
      <c r="N14" s="23">
        <v>1497</v>
      </c>
      <c r="O14" s="23">
        <f t="shared" si="2"/>
        <v>5143</v>
      </c>
      <c r="P14" s="8">
        <f t="shared" si="3"/>
        <v>6067.3499999999985</v>
      </c>
      <c r="Q14" s="8"/>
    </row>
    <row r="15" spans="1:17">
      <c r="A15" s="12">
        <v>43660</v>
      </c>
      <c r="B15" s="46">
        <v>122</v>
      </c>
      <c r="C15" s="92">
        <v>62</v>
      </c>
      <c r="D15" s="46">
        <v>216</v>
      </c>
      <c r="E15" s="46"/>
      <c r="F15" s="43">
        <v>123</v>
      </c>
      <c r="G15" s="46">
        <v>232</v>
      </c>
      <c r="H15" s="46">
        <v>111</v>
      </c>
      <c r="I15" s="22">
        <f t="shared" si="5"/>
        <v>866</v>
      </c>
      <c r="J15" s="40">
        <v>334.04</v>
      </c>
      <c r="K15" s="111">
        <f t="shared" si="0"/>
        <v>1200.04</v>
      </c>
      <c r="L15" s="22">
        <f>I31</f>
        <v>2069</v>
      </c>
      <c r="M15" s="23">
        <f t="shared" si="1"/>
        <v>2189.39</v>
      </c>
      <c r="N15" s="23">
        <v>4061.23</v>
      </c>
      <c r="O15" s="23">
        <f t="shared" si="2"/>
        <v>6130.23</v>
      </c>
      <c r="P15" s="8">
        <f t="shared" si="3"/>
        <v>7267.3899999999985</v>
      </c>
    </row>
    <row r="16" spans="1:17">
      <c r="A16" s="12">
        <v>43667</v>
      </c>
      <c r="B16" s="46">
        <v>186</v>
      </c>
      <c r="C16" s="46">
        <v>80</v>
      </c>
      <c r="D16" s="46">
        <v>67</v>
      </c>
      <c r="E16" s="104"/>
      <c r="G16" s="46">
        <v>159</v>
      </c>
      <c r="H16" s="46">
        <v>77</v>
      </c>
      <c r="I16" s="22">
        <f t="shared" si="5"/>
        <v>569</v>
      </c>
      <c r="J16" s="40">
        <v>211.91</v>
      </c>
      <c r="K16" s="23">
        <f t="shared" si="0"/>
        <v>780.91</v>
      </c>
      <c r="M16" s="23">
        <f t="shared" si="1"/>
        <v>2401.2999999999997</v>
      </c>
      <c r="N16" s="23">
        <v>4061.23</v>
      </c>
      <c r="O16" s="23">
        <f xml:space="preserve"> SUM(N16,L18)</f>
        <v>6130.23</v>
      </c>
      <c r="P16" s="8">
        <f t="shared" si="3"/>
        <v>8048.2999999999984</v>
      </c>
    </row>
    <row r="17" spans="1:17">
      <c r="A17" s="33">
        <v>43674</v>
      </c>
      <c r="B17" s="45">
        <v>85</v>
      </c>
      <c r="C17" s="45">
        <v>111</v>
      </c>
      <c r="D17" s="45">
        <v>73</v>
      </c>
      <c r="E17" s="45">
        <v>126</v>
      </c>
      <c r="F17" s="45"/>
      <c r="G17" s="45">
        <v>161</v>
      </c>
      <c r="H17" s="106">
        <v>105</v>
      </c>
      <c r="I17" s="22">
        <f t="shared" si="5"/>
        <v>661</v>
      </c>
      <c r="J17" s="23">
        <v>261.43</v>
      </c>
      <c r="K17" s="23">
        <f t="shared" si="0"/>
        <v>922.43000000000006</v>
      </c>
      <c r="L17" s="26"/>
      <c r="M17" s="23">
        <f t="shared" si="1"/>
        <v>2662.7299999999996</v>
      </c>
      <c r="N17" s="23">
        <v>4061.23</v>
      </c>
      <c r="O17" s="23">
        <f t="shared" si="2"/>
        <v>4061.23</v>
      </c>
      <c r="P17" s="8">
        <f t="shared" si="3"/>
        <v>8970.7299999999977</v>
      </c>
    </row>
    <row r="18" spans="1:17">
      <c r="A18" s="33">
        <v>43681</v>
      </c>
      <c r="B18" s="45"/>
      <c r="C18" s="45">
        <v>72</v>
      </c>
      <c r="D18" s="45">
        <v>94</v>
      </c>
      <c r="E18" s="45">
        <v>127</v>
      </c>
      <c r="F18" s="45">
        <v>180</v>
      </c>
      <c r="G18" s="79">
        <v>228</v>
      </c>
      <c r="H18" s="45">
        <v>145</v>
      </c>
      <c r="I18" s="22">
        <f t="shared" si="5"/>
        <v>846</v>
      </c>
      <c r="J18" s="23">
        <v>312.73</v>
      </c>
      <c r="K18" s="111">
        <f t="shared" si="0"/>
        <v>1158.73</v>
      </c>
      <c r="L18" s="22">
        <v>2069</v>
      </c>
      <c r="M18" s="23">
        <f t="shared" si="1"/>
        <v>2975.4599999999996</v>
      </c>
      <c r="N18" s="23">
        <v>4061.23</v>
      </c>
      <c r="O18" s="23">
        <f t="shared" si="2"/>
        <v>6130.23</v>
      </c>
      <c r="P18" s="8">
        <f t="shared" si="3"/>
        <v>10129.459999999997</v>
      </c>
    </row>
    <row r="19" spans="1:17">
      <c r="A19" s="33">
        <v>43688</v>
      </c>
      <c r="B19" s="45">
        <v>70</v>
      </c>
      <c r="C19" s="45">
        <v>132</v>
      </c>
      <c r="D19" s="45">
        <v>132</v>
      </c>
      <c r="E19" s="45">
        <v>139</v>
      </c>
      <c r="F19" s="94">
        <v>184</v>
      </c>
      <c r="G19" s="45">
        <v>210</v>
      </c>
      <c r="H19" s="45"/>
      <c r="I19" s="22">
        <f t="shared" si="5"/>
        <v>867</v>
      </c>
      <c r="J19" s="23"/>
      <c r="K19" s="23">
        <f t="shared" si="0"/>
        <v>867</v>
      </c>
      <c r="L19" s="26"/>
      <c r="M19" s="23">
        <f t="shared" si="1"/>
        <v>2975.4599999999996</v>
      </c>
      <c r="N19" s="23"/>
      <c r="O19" s="23">
        <f t="shared" si="2"/>
        <v>0</v>
      </c>
      <c r="P19" s="8">
        <f t="shared" si="3"/>
        <v>10996.459999999997</v>
      </c>
    </row>
    <row r="20" spans="1:17">
      <c r="B20" s="45"/>
      <c r="C20" s="45"/>
      <c r="D20" s="45"/>
      <c r="E20" s="45"/>
      <c r="F20" s="45"/>
      <c r="G20" s="45"/>
      <c r="H20" s="45"/>
      <c r="I20" s="22"/>
      <c r="J20" s="42"/>
      <c r="K20" s="23"/>
      <c r="L20" s="45"/>
      <c r="M20" s="23"/>
      <c r="N20" s="42"/>
      <c r="O20" s="23"/>
      <c r="P20" s="8"/>
    </row>
    <row r="21" spans="1:17">
      <c r="A21" s="32" t="s">
        <v>43</v>
      </c>
      <c r="B21" s="47"/>
      <c r="C21" s="47"/>
      <c r="D21" s="47"/>
      <c r="E21" s="47"/>
      <c r="F21" s="47"/>
      <c r="G21" s="47"/>
      <c r="H21" s="47"/>
      <c r="I21" s="11"/>
      <c r="K21" s="23"/>
      <c r="M21" s="23"/>
      <c r="O21" s="23"/>
      <c r="P21" s="8">
        <f t="shared" si="3"/>
        <v>0</v>
      </c>
    </row>
    <row r="22" spans="1:17">
      <c r="L22" s="3" t="s">
        <v>37</v>
      </c>
      <c r="N22" s="3" t="s">
        <v>127</v>
      </c>
      <c r="O22" s="3" t="s">
        <v>128</v>
      </c>
    </row>
    <row r="23" spans="1:17">
      <c r="A23" s="32" t="s">
        <v>36</v>
      </c>
    </row>
    <row r="24" spans="1:17">
      <c r="B24" s="20">
        <f t="shared" ref="B24:H24" si="6" xml:space="preserve"> SUM(B5:B20)/COUNT(B5:B20)</f>
        <v>103.6</v>
      </c>
      <c r="C24" s="20">
        <f t="shared" si="6"/>
        <v>83</v>
      </c>
      <c r="D24" s="20">
        <f t="shared" si="6"/>
        <v>78.214285714285708</v>
      </c>
      <c r="E24" s="20">
        <f t="shared" si="6"/>
        <v>103.1</v>
      </c>
      <c r="F24" s="20">
        <f t="shared" si="6"/>
        <v>139.16666666666666</v>
      </c>
      <c r="G24" s="20">
        <f t="shared" si="6"/>
        <v>145.41666666666666</v>
      </c>
      <c r="H24" s="20">
        <f t="shared" si="6"/>
        <v>85.92307692307692</v>
      </c>
      <c r="J24" s="8"/>
      <c r="K24" s="8">
        <f>L24/(Hours!N20*24)</f>
        <v>12.478220286247366</v>
      </c>
      <c r="L24" s="8">
        <f>SUM(B5:H21)</f>
        <v>8021</v>
      </c>
      <c r="M24" s="53">
        <f>I5+M23</f>
        <v>35</v>
      </c>
      <c r="N24" s="20">
        <f>SUM(B5:H19)/(Hours!N20*24)</f>
        <v>12.478220286247366</v>
      </c>
      <c r="O24" s="8">
        <f>M19/(24*Hours!N20)</f>
        <v>4.6289047915369128</v>
      </c>
    </row>
    <row r="25" spans="1:17">
      <c r="J25" s="8"/>
      <c r="K25" s="8"/>
      <c r="L25" s="53"/>
      <c r="M25" s="53">
        <f t="shared" ref="M25:M40" si="7">I6+M24</f>
        <v>255</v>
      </c>
      <c r="O25" s="8"/>
      <c r="P25" s="8"/>
    </row>
    <row r="26" spans="1:17">
      <c r="B26" s="20"/>
      <c r="C26" s="20"/>
      <c r="D26" s="20"/>
      <c r="E26" s="20"/>
      <c r="F26" s="20"/>
      <c r="G26" s="20"/>
      <c r="H26" s="20"/>
      <c r="J26" s="8"/>
      <c r="K26" s="8"/>
      <c r="L26" s="53"/>
      <c r="M26" s="53">
        <f t="shared" si="7"/>
        <v>682</v>
      </c>
    </row>
    <row r="27" spans="1:17">
      <c r="H27" s="102"/>
      <c r="I27" s="8" t="s">
        <v>105</v>
      </c>
      <c r="J27" s="8"/>
      <c r="K27" s="8"/>
      <c r="L27" s="53"/>
      <c r="M27" s="53">
        <f t="shared" si="7"/>
        <v>1097</v>
      </c>
    </row>
    <row r="28" spans="1:17">
      <c r="H28" s="73"/>
      <c r="I28" s="3" t="s">
        <v>95</v>
      </c>
      <c r="J28" s="98"/>
      <c r="K28" s="8" t="s">
        <v>96</v>
      </c>
      <c r="L28" s="53"/>
      <c r="M28" s="53">
        <f t="shared" si="7"/>
        <v>1512</v>
      </c>
    </row>
    <row r="29" spans="1:17">
      <c r="J29" s="8"/>
      <c r="K29" s="8"/>
      <c r="L29" s="53"/>
      <c r="M29" s="53">
        <f t="shared" si="7"/>
        <v>1813</v>
      </c>
    </row>
    <row r="30" spans="1:17">
      <c r="I30" s="3" t="s">
        <v>97</v>
      </c>
      <c r="J30" s="8"/>
      <c r="K30" s="8"/>
      <c r="L30" s="53"/>
      <c r="M30" s="53">
        <f t="shared" si="7"/>
        <v>2145</v>
      </c>
    </row>
    <row r="31" spans="1:17">
      <c r="H31" s="103">
        <v>0</v>
      </c>
      <c r="I31" s="22">
        <f>H31+J31+K31+I33</f>
        <v>2069</v>
      </c>
      <c r="J31" s="97">
        <v>524</v>
      </c>
      <c r="K31" s="98">
        <v>45</v>
      </c>
      <c r="L31" s="53"/>
      <c r="M31" s="53">
        <f t="shared" si="7"/>
        <v>2716</v>
      </c>
      <c r="Q31" s="11"/>
    </row>
    <row r="32" spans="1:17">
      <c r="I32" s="3" t="s">
        <v>106</v>
      </c>
      <c r="J32" s="8"/>
      <c r="L32" s="53"/>
      <c r="M32" s="53">
        <f t="shared" si="7"/>
        <v>3490</v>
      </c>
    </row>
    <row r="33" spans="9:13">
      <c r="I33" s="47">
        <v>1500</v>
      </c>
      <c r="J33" s="8"/>
      <c r="L33" s="53"/>
      <c r="M33" s="53">
        <f>I14+M32</f>
        <v>4212</v>
      </c>
    </row>
    <row r="34" spans="9:13">
      <c r="L34" s="53"/>
      <c r="M34" s="53">
        <f t="shared" si="7"/>
        <v>5078</v>
      </c>
    </row>
    <row r="35" spans="9:13">
      <c r="L35" s="53"/>
      <c r="M35" s="53">
        <f t="shared" si="7"/>
        <v>5647</v>
      </c>
    </row>
    <row r="36" spans="9:13">
      <c r="L36" s="53"/>
      <c r="M36" s="53">
        <f t="shared" si="7"/>
        <v>6308</v>
      </c>
    </row>
    <row r="37" spans="9:13">
      <c r="L37" s="53"/>
      <c r="M37" s="53">
        <f t="shared" si="7"/>
        <v>7154</v>
      </c>
    </row>
    <row r="38" spans="9:13">
      <c r="L38" s="53"/>
      <c r="M38" s="53">
        <f t="shared" si="7"/>
        <v>8021</v>
      </c>
    </row>
    <row r="39" spans="9:13">
      <c r="L39" s="53"/>
      <c r="M39" s="53">
        <f t="shared" si="7"/>
        <v>8021</v>
      </c>
    </row>
    <row r="40" spans="9:13">
      <c r="L40" s="53"/>
      <c r="M40" s="53">
        <f t="shared" si="7"/>
        <v>8021</v>
      </c>
    </row>
  </sheetData>
  <phoneticPr fontId="5" type="noConversion"/>
  <pageMargins left="0.7" right="0.7" top="0.75" bottom="0.75" header="0.3" footer="0.3"/>
  <pageSetup scale="21" orientation="portrait" horizontalDpi="0" verticalDpi="0"/>
  <colBreaks count="1" manualBreakCount="1">
    <brk id="3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"/>
  <sheetViews>
    <sheetView zoomScale="84" zoomScaleNormal="90" zoomScalePageLayoutView="90" workbookViewId="0">
      <selection activeCell="S20" sqref="S20"/>
    </sheetView>
  </sheetViews>
  <sheetFormatPr baseColWidth="10" defaultRowHeight="16"/>
  <cols>
    <col min="1" max="1" width="10.83203125" style="3"/>
    <col min="2" max="2" width="11.5" style="3" bestFit="1" customWidth="1"/>
    <col min="3" max="3" width="10.83203125" style="3"/>
    <col min="4" max="4" width="12.1640625" style="3" bestFit="1" customWidth="1"/>
    <col min="5" max="10" width="10.83203125" style="3"/>
    <col min="11" max="11" width="11.83203125" style="3" bestFit="1" customWidth="1"/>
    <col min="12" max="14" width="10.83203125" style="3"/>
    <col min="15" max="15" width="13.6640625" style="3" bestFit="1" customWidth="1"/>
    <col min="16" max="16" width="10.83203125" style="3"/>
    <col min="17" max="17" width="12.83203125" style="3" bestFit="1" customWidth="1"/>
    <col min="18" max="23" width="10.83203125" style="3"/>
  </cols>
  <sheetData>
    <row r="1" spans="1:23">
      <c r="S1" s="24"/>
    </row>
    <row r="2" spans="1:23">
      <c r="S2" s="24"/>
    </row>
    <row r="3" spans="1:23">
      <c r="A3" s="1" t="s">
        <v>7</v>
      </c>
      <c r="B3" s="1"/>
      <c r="C3" s="1"/>
      <c r="E3" s="1"/>
      <c r="G3" s="1"/>
      <c r="H3" s="1"/>
      <c r="S3" s="24"/>
    </row>
    <row r="4" spans="1:23">
      <c r="A4" s="1"/>
      <c r="B4" s="3" t="s">
        <v>18</v>
      </c>
      <c r="C4" s="3" t="s">
        <v>19</v>
      </c>
      <c r="D4" s="3" t="s">
        <v>20</v>
      </c>
      <c r="S4" s="24"/>
      <c r="W4" s="3" t="s">
        <v>8</v>
      </c>
    </row>
    <row r="5" spans="1:23">
      <c r="B5" s="1" t="s">
        <v>0</v>
      </c>
      <c r="E5" s="1" t="s">
        <v>1</v>
      </c>
      <c r="H5" s="1" t="s">
        <v>2</v>
      </c>
      <c r="K5" s="1" t="s">
        <v>3</v>
      </c>
      <c r="N5" s="1" t="s">
        <v>4</v>
      </c>
      <c r="Q5" s="1" t="s">
        <v>5</v>
      </c>
      <c r="S5" s="24"/>
      <c r="T5" s="4" t="s">
        <v>6</v>
      </c>
    </row>
    <row r="6" spans="1:23">
      <c r="A6" s="15">
        <v>43590</v>
      </c>
      <c r="B6" s="24"/>
      <c r="C6" s="24"/>
      <c r="D6" s="7">
        <f xml:space="preserve"> C6- B6</f>
        <v>0</v>
      </c>
      <c r="E6" s="7"/>
      <c r="F6" s="7"/>
      <c r="G6" s="7">
        <f xml:space="preserve"> F6-E6</f>
        <v>0</v>
      </c>
      <c r="H6" s="7"/>
      <c r="I6" s="7"/>
      <c r="J6" s="7">
        <f xml:space="preserve"> I6-H6</f>
        <v>0</v>
      </c>
      <c r="K6" s="7"/>
      <c r="L6" s="7"/>
      <c r="M6" s="7">
        <f xml:space="preserve"> L6-K6</f>
        <v>0</v>
      </c>
      <c r="N6" s="7"/>
      <c r="O6" s="7"/>
      <c r="P6" s="7">
        <f xml:space="preserve">  O6 - N6</f>
        <v>0</v>
      </c>
      <c r="Q6" s="24"/>
      <c r="R6" s="24"/>
      <c r="S6" s="24">
        <f t="shared" ref="S6:S22" si="0" xml:space="preserve"> R6-Q6</f>
        <v>0</v>
      </c>
      <c r="T6" s="24">
        <v>0.12083333333333333</v>
      </c>
      <c r="U6" s="24">
        <v>0.39930555555555558</v>
      </c>
      <c r="V6" s="24">
        <f xml:space="preserve"> U6-T6</f>
        <v>0.27847222222222223</v>
      </c>
      <c r="W6" s="25">
        <f>D6+G6+J6+M6+P6+S6+V6</f>
        <v>0.27847222222222223</v>
      </c>
    </row>
    <row r="7" spans="1:23">
      <c r="A7" s="15">
        <v>43597</v>
      </c>
      <c r="D7" s="7">
        <f xml:space="preserve"> C7- B7</f>
        <v>0</v>
      </c>
      <c r="E7" s="24">
        <v>0.19999999999999998</v>
      </c>
      <c r="F7" s="24">
        <v>0.4680555555555555</v>
      </c>
      <c r="G7" s="7">
        <f xml:space="preserve"> F7-E7</f>
        <v>0.26805555555555549</v>
      </c>
      <c r="H7" s="7">
        <v>0.20277777777777781</v>
      </c>
      <c r="I7" s="7">
        <v>0.29166666666666669</v>
      </c>
      <c r="J7" s="7">
        <f t="shared" ref="J7:J21" si="1" xml:space="preserve"> I7-H7</f>
        <v>8.8888888888888878E-2</v>
      </c>
      <c r="K7" s="7">
        <v>0.16041666666666668</v>
      </c>
      <c r="L7" s="7">
        <v>0.41180555555555554</v>
      </c>
      <c r="M7" s="7">
        <f t="shared" ref="M7:M21" si="2" xml:space="preserve"> L7-K7</f>
        <v>0.25138888888888888</v>
      </c>
      <c r="N7" s="7"/>
      <c r="O7" s="7"/>
      <c r="P7" s="7">
        <f t="shared" ref="P7:P21" si="3" xml:space="preserve">  O7 - N7</f>
        <v>0</v>
      </c>
      <c r="Q7" s="24">
        <v>8.2638888888888887E-2</v>
      </c>
      <c r="R7" s="24">
        <v>0.42222222222222222</v>
      </c>
      <c r="S7" s="24">
        <f t="shared" si="0"/>
        <v>0.33958333333333335</v>
      </c>
      <c r="T7" s="24">
        <v>3.7499999999999999E-2</v>
      </c>
      <c r="U7" s="24">
        <v>0.19652777777777777</v>
      </c>
      <c r="V7" s="24">
        <f t="shared" ref="V7:V22" si="4" xml:space="preserve"> U7-T7</f>
        <v>0.15902777777777777</v>
      </c>
      <c r="W7" s="25">
        <f>D7+G7+J7+M7+P7+S7+V7</f>
        <v>1.1069444444444443</v>
      </c>
    </row>
    <row r="8" spans="1:23">
      <c r="A8" s="15">
        <v>43604</v>
      </c>
      <c r="B8" s="24"/>
      <c r="C8" s="24"/>
      <c r="D8" s="7">
        <f t="shared" ref="D8:D21" si="5" xml:space="preserve"> C8- B8</f>
        <v>0</v>
      </c>
      <c r="E8" s="7">
        <v>0.20069444444444443</v>
      </c>
      <c r="F8" s="7">
        <v>0.4458333333333333</v>
      </c>
      <c r="G8" s="7">
        <f t="shared" ref="G8:G21" si="6" xml:space="preserve"> F8-E8</f>
        <v>0.24513888888888888</v>
      </c>
      <c r="H8" s="7">
        <v>0.1986111111111111</v>
      </c>
      <c r="I8" s="7">
        <v>0.47569444444444442</v>
      </c>
      <c r="J8" s="7">
        <f t="shared" si="1"/>
        <v>0.27708333333333335</v>
      </c>
      <c r="K8" s="7">
        <v>0.19999999999999998</v>
      </c>
      <c r="L8" s="7">
        <v>0.51388888888888895</v>
      </c>
      <c r="M8" s="7">
        <f t="shared" si="2"/>
        <v>0.31388888888888899</v>
      </c>
      <c r="N8" s="7"/>
      <c r="O8" s="27"/>
      <c r="P8" s="7">
        <f t="shared" si="3"/>
        <v>0</v>
      </c>
      <c r="Q8" s="24">
        <v>5.9722222222222225E-2</v>
      </c>
      <c r="R8" s="24">
        <v>0.4368055555555555</v>
      </c>
      <c r="S8" s="24">
        <f t="shared" si="0"/>
        <v>0.37708333333333327</v>
      </c>
      <c r="T8" s="24">
        <v>0.49791666666666662</v>
      </c>
      <c r="U8" s="24">
        <v>0.74861111111111101</v>
      </c>
      <c r="V8" s="24">
        <f t="shared" si="4"/>
        <v>0.25069444444444439</v>
      </c>
      <c r="W8" s="25">
        <f t="shared" ref="W8:W22" si="7">D8+G8+J8+M8+P8+S8+V8</f>
        <v>1.4638888888888888</v>
      </c>
    </row>
    <row r="9" spans="1:23">
      <c r="A9" s="12">
        <v>43611</v>
      </c>
      <c r="B9" s="24">
        <v>0.45555555555555555</v>
      </c>
      <c r="C9" s="24">
        <v>0.90972222222222221</v>
      </c>
      <c r="D9" s="7">
        <f t="shared" si="5"/>
        <v>0.45416666666666666</v>
      </c>
      <c r="E9" s="7">
        <v>0.16041666666666668</v>
      </c>
      <c r="F9" s="7">
        <v>0.43611111111111112</v>
      </c>
      <c r="G9" s="7">
        <f t="shared" si="6"/>
        <v>0.27569444444444446</v>
      </c>
      <c r="H9" s="7"/>
      <c r="I9" s="7"/>
      <c r="J9" s="7">
        <f t="shared" si="1"/>
        <v>0</v>
      </c>
      <c r="K9" s="7">
        <v>0.1986111111111111</v>
      </c>
      <c r="L9" s="7">
        <v>0.45833333333333331</v>
      </c>
      <c r="M9" s="7">
        <f t="shared" si="2"/>
        <v>0.25972222222222219</v>
      </c>
      <c r="N9" s="7"/>
      <c r="O9" s="7"/>
      <c r="P9" s="7">
        <f t="shared" si="3"/>
        <v>0</v>
      </c>
      <c r="Q9" s="24">
        <v>0.49513888888888885</v>
      </c>
      <c r="R9" s="24">
        <v>0.70694444444444438</v>
      </c>
      <c r="S9" s="24">
        <f t="shared" si="0"/>
        <v>0.21180555555555552</v>
      </c>
      <c r="T9" s="24">
        <v>0.11458333333333333</v>
      </c>
      <c r="U9" s="24">
        <v>0.4069444444444445</v>
      </c>
      <c r="V9" s="24">
        <f t="shared" si="4"/>
        <v>0.29236111111111118</v>
      </c>
      <c r="W9" s="25">
        <f t="shared" si="7"/>
        <v>1.4937499999999999</v>
      </c>
    </row>
    <row r="10" spans="1:23">
      <c r="A10" s="12">
        <v>43618</v>
      </c>
      <c r="B10" s="24"/>
      <c r="C10" s="24"/>
      <c r="D10" s="7">
        <f t="shared" si="5"/>
        <v>0</v>
      </c>
      <c r="E10" s="7">
        <v>0.19513888888888889</v>
      </c>
      <c r="F10" s="7">
        <v>0.47361111111111115</v>
      </c>
      <c r="G10" s="7">
        <f t="shared" si="6"/>
        <v>0.27847222222222223</v>
      </c>
      <c r="H10" s="7">
        <v>0.49236111111111108</v>
      </c>
      <c r="I10" s="7">
        <v>0.56666666666666665</v>
      </c>
      <c r="J10" s="7">
        <f t="shared" si="1"/>
        <v>7.4305555555555569E-2</v>
      </c>
      <c r="K10" s="7">
        <v>0.20069444444444443</v>
      </c>
      <c r="L10" s="7">
        <v>0.5</v>
      </c>
      <c r="M10" s="7">
        <f t="shared" si="2"/>
        <v>0.2993055555555556</v>
      </c>
      <c r="N10" s="7">
        <v>0.15902777777777777</v>
      </c>
      <c r="O10" s="7">
        <v>0.54652777777777783</v>
      </c>
      <c r="P10" s="7">
        <f t="shared" si="3"/>
        <v>0.38750000000000007</v>
      </c>
      <c r="Q10" s="24">
        <v>0.15416666666666667</v>
      </c>
      <c r="R10" s="24">
        <v>0.55208333333333337</v>
      </c>
      <c r="S10" s="24">
        <f t="shared" si="0"/>
        <v>0.3979166666666667</v>
      </c>
      <c r="T10" s="24">
        <v>0.4777777777777778</v>
      </c>
      <c r="U10" s="24">
        <v>0.8222222222222223</v>
      </c>
      <c r="V10" s="24">
        <f t="shared" si="4"/>
        <v>0.3444444444444445</v>
      </c>
      <c r="W10" s="25">
        <f t="shared" si="7"/>
        <v>1.7819444444444446</v>
      </c>
    </row>
    <row r="11" spans="1:23">
      <c r="A11" s="12">
        <v>43625</v>
      </c>
      <c r="B11" s="24">
        <v>0.19999999999999998</v>
      </c>
      <c r="C11" s="24">
        <v>0.44513888888888892</v>
      </c>
      <c r="D11" s="7">
        <f t="shared" si="5"/>
        <v>0.24513888888888893</v>
      </c>
      <c r="E11" s="7">
        <v>0.19444444444444445</v>
      </c>
      <c r="F11" s="7">
        <v>0.51388888888888895</v>
      </c>
      <c r="G11" s="7">
        <f t="shared" si="6"/>
        <v>0.31944444444444453</v>
      </c>
      <c r="H11" s="7">
        <v>0.20208333333333331</v>
      </c>
      <c r="I11" s="7">
        <v>0.45069444444444445</v>
      </c>
      <c r="J11" s="7">
        <f t="shared" si="1"/>
        <v>0.24861111111111114</v>
      </c>
      <c r="K11" s="7"/>
      <c r="L11" s="7"/>
      <c r="M11" s="7">
        <f t="shared" si="2"/>
        <v>0</v>
      </c>
      <c r="N11" s="7"/>
      <c r="O11" s="7"/>
      <c r="P11" s="7">
        <f t="shared" si="3"/>
        <v>0</v>
      </c>
      <c r="Q11" s="24">
        <v>0.16041666666666668</v>
      </c>
      <c r="R11" s="24">
        <v>0.62013888888888891</v>
      </c>
      <c r="S11" s="24">
        <f t="shared" si="0"/>
        <v>0.45972222222222225</v>
      </c>
      <c r="T11" s="24"/>
      <c r="U11" s="24"/>
      <c r="V11" s="24">
        <f t="shared" si="4"/>
        <v>0</v>
      </c>
      <c r="W11" s="25">
        <f t="shared" si="7"/>
        <v>1.2729166666666667</v>
      </c>
    </row>
    <row r="12" spans="1:23">
      <c r="A12" s="12">
        <v>43632</v>
      </c>
      <c r="B12" s="24">
        <v>0.19791666666666666</v>
      </c>
      <c r="C12" s="24">
        <v>0.46458333333333335</v>
      </c>
      <c r="D12" s="7">
        <f t="shared" si="5"/>
        <v>0.26666666666666672</v>
      </c>
      <c r="E12" s="7">
        <v>0.19375000000000001</v>
      </c>
      <c r="F12" s="7">
        <v>0.5</v>
      </c>
      <c r="G12" s="7">
        <f t="shared" si="6"/>
        <v>0.30625000000000002</v>
      </c>
      <c r="H12" s="7">
        <v>0.19999999999999998</v>
      </c>
      <c r="I12" s="7">
        <v>0.45069444444444445</v>
      </c>
      <c r="J12" s="7">
        <f t="shared" si="1"/>
        <v>0.25069444444444444</v>
      </c>
      <c r="K12" s="7">
        <v>0.19027777777777777</v>
      </c>
      <c r="L12" s="7">
        <v>0.4375</v>
      </c>
      <c r="M12" s="7">
        <f t="shared" si="2"/>
        <v>0.24722222222222223</v>
      </c>
      <c r="N12" s="7"/>
      <c r="O12" s="7"/>
      <c r="P12" s="7">
        <f t="shared" si="3"/>
        <v>0</v>
      </c>
      <c r="Q12" s="24"/>
      <c r="R12" s="24"/>
      <c r="S12" s="24">
        <f xml:space="preserve"> SUM(Q12:R12)</f>
        <v>0</v>
      </c>
      <c r="T12" s="24">
        <v>0.11666666666666665</v>
      </c>
      <c r="U12" s="24">
        <v>0.45555555555555555</v>
      </c>
      <c r="V12" s="24">
        <f t="shared" si="4"/>
        <v>0.33888888888888891</v>
      </c>
      <c r="W12" s="25">
        <f t="shared" si="7"/>
        <v>1.4097222222222223</v>
      </c>
    </row>
    <row r="13" spans="1:23">
      <c r="A13" s="12">
        <v>43639</v>
      </c>
      <c r="B13" s="24">
        <v>0.19236111111111112</v>
      </c>
      <c r="C13" s="24">
        <v>0.45555555555555555</v>
      </c>
      <c r="D13" s="7">
        <f t="shared" si="5"/>
        <v>0.2631944444444444</v>
      </c>
      <c r="E13" s="7">
        <v>0.11319444444444444</v>
      </c>
      <c r="F13" s="7">
        <v>0.4861111111111111</v>
      </c>
      <c r="G13" s="7">
        <f t="shared" si="6"/>
        <v>0.37291666666666667</v>
      </c>
      <c r="H13" s="7">
        <v>0.19652777777777777</v>
      </c>
      <c r="I13" s="7">
        <v>0.50763888888888886</v>
      </c>
      <c r="J13" s="7">
        <f t="shared" si="1"/>
        <v>0.31111111111111112</v>
      </c>
      <c r="K13" s="7">
        <v>0.20486111111111113</v>
      </c>
      <c r="L13" s="7">
        <v>0.53055555555555556</v>
      </c>
      <c r="M13" s="7">
        <f t="shared" si="2"/>
        <v>0.3256944444444444</v>
      </c>
      <c r="N13" s="7">
        <v>0.11388888888888889</v>
      </c>
      <c r="O13" s="7">
        <v>0.51041666666666663</v>
      </c>
      <c r="P13" s="7">
        <f t="shared" si="3"/>
        <v>0.39652777777777776</v>
      </c>
      <c r="Q13" s="24"/>
      <c r="R13" s="24"/>
      <c r="S13" s="24">
        <f t="shared" si="0"/>
        <v>0</v>
      </c>
      <c r="T13" s="24">
        <v>0.1173611111111111</v>
      </c>
      <c r="U13" s="24">
        <v>0.4694444444444445</v>
      </c>
      <c r="V13" s="24">
        <f t="shared" si="4"/>
        <v>0.35208333333333341</v>
      </c>
      <c r="W13" s="25">
        <f t="shared" si="7"/>
        <v>2.021527777777778</v>
      </c>
    </row>
    <row r="14" spans="1:23">
      <c r="A14" s="12">
        <v>43646</v>
      </c>
      <c r="B14" s="24">
        <v>0.10555555555555556</v>
      </c>
      <c r="C14" s="24">
        <v>0.50902777777777775</v>
      </c>
      <c r="D14" s="7">
        <f t="shared" si="5"/>
        <v>0.40347222222222218</v>
      </c>
      <c r="E14" s="7">
        <v>0.48819444444444443</v>
      </c>
      <c r="F14" s="7">
        <v>0.96736111111111101</v>
      </c>
      <c r="G14" s="7">
        <f t="shared" si="6"/>
        <v>0.47916666666666657</v>
      </c>
      <c r="H14" s="7">
        <v>0.14930555555555555</v>
      </c>
      <c r="I14" s="7">
        <v>0.46319444444444446</v>
      </c>
      <c r="J14" s="7">
        <f t="shared" si="1"/>
        <v>0.31388888888888888</v>
      </c>
      <c r="K14" s="86">
        <v>36526.453472222223</v>
      </c>
      <c r="L14" s="86">
        <v>36527.001388888886</v>
      </c>
      <c r="M14" s="7">
        <f t="shared" si="2"/>
        <v>0.54791666666278616</v>
      </c>
      <c r="N14" s="7"/>
      <c r="O14" s="7"/>
      <c r="P14" s="7">
        <f t="shared" si="3"/>
        <v>0</v>
      </c>
      <c r="Q14" s="55">
        <v>36526.494444444441</v>
      </c>
      <c r="R14" s="32">
        <v>36527.121527777781</v>
      </c>
      <c r="S14" s="24">
        <f xml:space="preserve"> R14 -Q14</f>
        <v>0.62708333334012423</v>
      </c>
      <c r="T14" s="24">
        <v>0.11805555555555557</v>
      </c>
      <c r="U14" s="24">
        <v>0.46666666666666662</v>
      </c>
      <c r="V14" s="24">
        <f t="shared" si="4"/>
        <v>0.34861111111111104</v>
      </c>
      <c r="W14" s="25">
        <f t="shared" si="7"/>
        <v>2.7201388888917992</v>
      </c>
    </row>
    <row r="15" spans="1:23">
      <c r="A15" s="12">
        <v>43653</v>
      </c>
      <c r="B15" s="24">
        <v>0.19999999999999998</v>
      </c>
      <c r="C15" s="24">
        <v>0.48680555555555555</v>
      </c>
      <c r="D15" s="7">
        <f t="shared" si="5"/>
        <v>0.28680555555555554</v>
      </c>
      <c r="E15" s="7">
        <v>0.19652777777777777</v>
      </c>
      <c r="F15" s="7">
        <v>0.47083333333333338</v>
      </c>
      <c r="G15" s="7">
        <f t="shared" si="6"/>
        <v>0.27430555555555558</v>
      </c>
      <c r="H15" s="7">
        <v>0.20208333333333331</v>
      </c>
      <c r="I15" s="7">
        <v>0.47986111111111113</v>
      </c>
      <c r="J15" s="7">
        <f t="shared" si="1"/>
        <v>0.27777777777777779</v>
      </c>
      <c r="K15" s="7"/>
      <c r="L15" s="7"/>
      <c r="M15" s="7">
        <f t="shared" si="2"/>
        <v>0</v>
      </c>
      <c r="N15" s="7">
        <v>0.23472222222222219</v>
      </c>
      <c r="O15" s="7">
        <v>0.61736111111111114</v>
      </c>
      <c r="P15" s="7">
        <f t="shared" si="3"/>
        <v>0.38263888888888897</v>
      </c>
      <c r="Q15" s="24">
        <v>0.16388888888888889</v>
      </c>
      <c r="R15" s="56">
        <v>0.62708333333333333</v>
      </c>
      <c r="S15" s="24">
        <f t="shared" si="0"/>
        <v>0.46319444444444446</v>
      </c>
      <c r="T15" s="24">
        <v>0.12430555555555556</v>
      </c>
      <c r="U15" s="24">
        <v>0.47916666666666669</v>
      </c>
      <c r="V15" s="24">
        <f t="shared" si="4"/>
        <v>0.35486111111111113</v>
      </c>
      <c r="W15" s="25">
        <f>D15+G15+J15+M15+P15+S15+V15</f>
        <v>2.0395833333333333</v>
      </c>
    </row>
    <row r="16" spans="1:23">
      <c r="A16" s="12">
        <v>43660</v>
      </c>
      <c r="B16" s="24">
        <v>0.15555555555555556</v>
      </c>
      <c r="C16" s="24">
        <v>0.45902777777777781</v>
      </c>
      <c r="D16" s="7">
        <f t="shared" si="5"/>
        <v>0.30347222222222225</v>
      </c>
      <c r="E16" s="7">
        <v>0.20069444444444443</v>
      </c>
      <c r="F16" s="7">
        <v>0.45</v>
      </c>
      <c r="G16" s="7">
        <f t="shared" si="6"/>
        <v>0.24930555555555559</v>
      </c>
      <c r="H16" s="7">
        <v>0.45208333333333334</v>
      </c>
      <c r="I16" s="7">
        <v>0.97638888888888886</v>
      </c>
      <c r="J16" s="7">
        <f t="shared" si="1"/>
        <v>0.52430555555555558</v>
      </c>
      <c r="K16" s="7"/>
      <c r="L16" s="7"/>
      <c r="M16" s="7">
        <f t="shared" si="2"/>
        <v>0</v>
      </c>
      <c r="N16" s="7">
        <v>0.24374999999999999</v>
      </c>
      <c r="O16" s="7">
        <v>0.54722222222222217</v>
      </c>
      <c r="P16" s="7">
        <f t="shared" si="3"/>
        <v>0.30347222222222214</v>
      </c>
      <c r="Q16" s="55">
        <v>36526.450694444444</v>
      </c>
      <c r="R16" s="55">
        <v>36527.144444444442</v>
      </c>
      <c r="S16" s="24">
        <f t="shared" si="0"/>
        <v>0.69374999999854481</v>
      </c>
      <c r="T16" s="24">
        <v>0.49652777777777773</v>
      </c>
      <c r="U16" s="24">
        <v>0.92083333333333339</v>
      </c>
      <c r="V16" s="24">
        <f t="shared" si="4"/>
        <v>0.42430555555555566</v>
      </c>
      <c r="W16" s="25">
        <f>D16+G16+J16+M16+P16+S16+V16</f>
        <v>2.4986111111096561</v>
      </c>
    </row>
    <row r="17" spans="1:24">
      <c r="A17" s="12">
        <v>43667</v>
      </c>
      <c r="B17" s="24">
        <v>0.11319444444444444</v>
      </c>
      <c r="C17" s="24">
        <v>0.48472222222222222</v>
      </c>
      <c r="D17" s="7">
        <f t="shared" si="5"/>
        <v>0.37152777777777779</v>
      </c>
      <c r="E17" s="7">
        <v>0.19999999999999998</v>
      </c>
      <c r="F17" s="7">
        <v>0.47916666666666669</v>
      </c>
      <c r="G17" s="7">
        <f t="shared" si="6"/>
        <v>0.27916666666666667</v>
      </c>
      <c r="H17" s="7">
        <v>0.20138888888888887</v>
      </c>
      <c r="I17" s="7">
        <v>0.48888888888888887</v>
      </c>
      <c r="J17" s="7">
        <f t="shared" si="1"/>
        <v>0.28749999999999998</v>
      </c>
      <c r="K17" s="7"/>
      <c r="L17" s="7"/>
      <c r="M17" s="7">
        <f t="shared" si="2"/>
        <v>0</v>
      </c>
      <c r="N17" s="7"/>
      <c r="O17" s="7"/>
      <c r="P17" s="7">
        <f t="shared" si="3"/>
        <v>0</v>
      </c>
      <c r="Q17" s="24">
        <v>0.12708333333333333</v>
      </c>
      <c r="R17" s="24">
        <v>0.6333333333333333</v>
      </c>
      <c r="S17" s="24">
        <f t="shared" si="0"/>
        <v>0.50624999999999998</v>
      </c>
      <c r="T17" s="24">
        <v>0.12222222222222223</v>
      </c>
      <c r="U17" s="24">
        <v>0.42430555555555555</v>
      </c>
      <c r="V17" s="24">
        <f t="shared" si="4"/>
        <v>0.30208333333333331</v>
      </c>
      <c r="W17" s="25">
        <f t="shared" si="7"/>
        <v>1.7465277777777777</v>
      </c>
    </row>
    <row r="18" spans="1:24">
      <c r="A18" s="33">
        <v>43674</v>
      </c>
      <c r="B18" s="24">
        <v>0.16180555555555556</v>
      </c>
      <c r="C18" s="24">
        <v>0.4694444444444445</v>
      </c>
      <c r="D18" s="7">
        <f t="shared" si="5"/>
        <v>0.30763888888888891</v>
      </c>
      <c r="E18" s="7">
        <v>0.1986111111111111</v>
      </c>
      <c r="F18" s="7">
        <v>0.49236111111111108</v>
      </c>
      <c r="G18" s="7">
        <f t="shared" si="6"/>
        <v>0.29374999999999996</v>
      </c>
      <c r="H18" s="7">
        <v>0.2076388888888889</v>
      </c>
      <c r="I18" s="7">
        <v>0.46319444444444446</v>
      </c>
      <c r="J18" s="7">
        <f t="shared" si="1"/>
        <v>0.25555555555555554</v>
      </c>
      <c r="K18" s="7">
        <v>0.14166666666666666</v>
      </c>
      <c r="L18" s="7">
        <v>0.48958333333333331</v>
      </c>
      <c r="M18" s="7">
        <f t="shared" si="2"/>
        <v>0.34791666666666665</v>
      </c>
      <c r="N18" s="7"/>
      <c r="O18" s="7"/>
      <c r="P18" s="7">
        <f t="shared" si="3"/>
        <v>0</v>
      </c>
      <c r="Q18" s="24">
        <v>0.12222222222222223</v>
      </c>
      <c r="R18" s="24">
        <v>0.64027777777777783</v>
      </c>
      <c r="S18" s="24">
        <f t="shared" si="0"/>
        <v>0.5180555555555556</v>
      </c>
      <c r="T18" s="24">
        <v>0.12013888888888889</v>
      </c>
      <c r="U18" s="24">
        <v>0.44930555555555557</v>
      </c>
      <c r="V18" s="24">
        <f t="shared" si="4"/>
        <v>0.32916666666666666</v>
      </c>
      <c r="W18" s="25">
        <f t="shared" si="7"/>
        <v>2.0520833333333335</v>
      </c>
    </row>
    <row r="19" spans="1:24">
      <c r="A19" s="33">
        <v>43681</v>
      </c>
      <c r="B19" s="24"/>
      <c r="C19" s="24"/>
      <c r="D19" s="7">
        <f t="shared" si="5"/>
        <v>0</v>
      </c>
      <c r="E19" s="7">
        <v>0.15694444444444444</v>
      </c>
      <c r="F19" s="7">
        <v>0.47222222222222227</v>
      </c>
      <c r="G19" s="7">
        <f t="shared" si="6"/>
        <v>0.31527777777777782</v>
      </c>
      <c r="H19" s="7">
        <v>0.16111111111111112</v>
      </c>
      <c r="I19" s="7">
        <v>0.47152777777777777</v>
      </c>
      <c r="J19" s="7">
        <f t="shared" si="1"/>
        <v>0.31041666666666667</v>
      </c>
      <c r="K19" s="7">
        <v>0.16666666666666666</v>
      </c>
      <c r="L19" s="7">
        <v>0.5</v>
      </c>
      <c r="M19" s="7">
        <f t="shared" si="2"/>
        <v>0.33333333333333337</v>
      </c>
      <c r="N19" s="7">
        <v>0.43263888888888885</v>
      </c>
      <c r="O19" s="7">
        <v>0.85902777777777783</v>
      </c>
      <c r="P19" s="7">
        <f t="shared" si="3"/>
        <v>0.42638888888888898</v>
      </c>
      <c r="Q19" s="24">
        <v>0.13055555555555556</v>
      </c>
      <c r="R19" s="24">
        <v>0.62569444444444444</v>
      </c>
      <c r="S19" s="24">
        <f t="shared" si="0"/>
        <v>0.49513888888888891</v>
      </c>
      <c r="T19" s="24">
        <v>0.47222222222222227</v>
      </c>
      <c r="U19" s="24">
        <v>0.92847222222222225</v>
      </c>
      <c r="V19" s="24">
        <f t="shared" si="4"/>
        <v>0.45624999999999999</v>
      </c>
      <c r="W19" s="25">
        <f t="shared" si="7"/>
        <v>2.3368055555555558</v>
      </c>
      <c r="X19" s="37"/>
    </row>
    <row r="20" spans="1:24">
      <c r="A20" s="33">
        <v>43688</v>
      </c>
      <c r="B20" s="24">
        <v>0.16458333333333333</v>
      </c>
      <c r="C20" s="24">
        <v>0.43402777777777773</v>
      </c>
      <c r="D20" s="7">
        <f t="shared" si="5"/>
        <v>0.26944444444444438</v>
      </c>
      <c r="E20" s="7">
        <v>7.2916666666666671E-2</v>
      </c>
      <c r="F20" s="7">
        <v>0.47569444444444442</v>
      </c>
      <c r="G20" s="7">
        <f t="shared" si="6"/>
        <v>0.40277777777777773</v>
      </c>
      <c r="H20" s="7">
        <v>7.4999999999999997E-2</v>
      </c>
      <c r="I20" s="7">
        <v>0.50555555555555554</v>
      </c>
      <c r="J20" s="7">
        <f t="shared" si="1"/>
        <v>0.43055555555555552</v>
      </c>
      <c r="K20" s="7">
        <v>7.7777777777777779E-2</v>
      </c>
      <c r="L20" s="7">
        <v>0.49236111111111108</v>
      </c>
      <c r="M20" s="7">
        <f t="shared" si="2"/>
        <v>0.4145833333333333</v>
      </c>
      <c r="N20" s="7">
        <v>0.1986111111111111</v>
      </c>
      <c r="O20" s="7">
        <v>0.65486111111111112</v>
      </c>
      <c r="P20" s="7">
        <f t="shared" si="3"/>
        <v>0.45625000000000004</v>
      </c>
      <c r="Q20" s="55">
        <v>36526.459722222222</v>
      </c>
      <c r="R20" s="55">
        <v>36527.046527777777</v>
      </c>
      <c r="S20" s="24">
        <f t="shared" si="0"/>
        <v>0.58680555555474712</v>
      </c>
      <c r="T20" s="24"/>
      <c r="U20" s="24"/>
      <c r="V20" s="24">
        <f t="shared" si="4"/>
        <v>0</v>
      </c>
      <c r="W20" s="25">
        <f t="shared" si="7"/>
        <v>2.5604166666658581</v>
      </c>
      <c r="X20" s="37"/>
    </row>
    <row r="21" spans="1:24">
      <c r="A21" s="32">
        <v>43695</v>
      </c>
      <c r="B21" s="24"/>
      <c r="C21" s="24"/>
      <c r="D21" s="7">
        <f t="shared" si="5"/>
        <v>0</v>
      </c>
      <c r="E21" s="7"/>
      <c r="F21" s="7"/>
      <c r="G21" s="7">
        <f t="shared" si="6"/>
        <v>0</v>
      </c>
      <c r="H21" s="7"/>
      <c r="I21" s="7"/>
      <c r="J21" s="7">
        <f t="shared" si="1"/>
        <v>0</v>
      </c>
      <c r="K21" s="7"/>
      <c r="L21" s="7"/>
      <c r="M21" s="7">
        <f t="shared" si="2"/>
        <v>0</v>
      </c>
      <c r="N21" s="7"/>
      <c r="O21" s="7"/>
      <c r="P21" s="7">
        <f t="shared" si="3"/>
        <v>0</v>
      </c>
      <c r="Q21" s="36"/>
      <c r="R21" s="36"/>
      <c r="S21" s="24">
        <f t="shared" si="0"/>
        <v>0</v>
      </c>
      <c r="T21" s="36"/>
      <c r="U21" s="36"/>
      <c r="V21" s="24">
        <f t="shared" si="4"/>
        <v>0</v>
      </c>
      <c r="W21" s="25">
        <f t="shared" si="7"/>
        <v>0</v>
      </c>
      <c r="X21" s="37"/>
    </row>
    <row r="22" spans="1:24">
      <c r="A22" s="32" t="s">
        <v>43</v>
      </c>
      <c r="B22" s="24"/>
      <c r="C22" s="2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36"/>
      <c r="R22" s="36"/>
      <c r="S22" s="24">
        <f t="shared" si="0"/>
        <v>0</v>
      </c>
      <c r="T22" s="36"/>
      <c r="U22" s="36"/>
      <c r="V22" s="24">
        <f t="shared" si="4"/>
        <v>0</v>
      </c>
      <c r="W22" s="25">
        <f t="shared" si="7"/>
        <v>0</v>
      </c>
      <c r="X22" s="37"/>
    </row>
    <row r="23" spans="1:24">
      <c r="B23" s="24"/>
      <c r="C23" s="24"/>
      <c r="D23" s="34"/>
      <c r="E23" s="7"/>
      <c r="F23" s="7"/>
      <c r="G23" s="38"/>
      <c r="H23" s="7"/>
      <c r="I23" s="7"/>
      <c r="J23" s="35"/>
      <c r="K23" s="7"/>
      <c r="L23" s="7"/>
      <c r="M23" s="36"/>
      <c r="N23" s="7"/>
      <c r="O23" s="7"/>
      <c r="P23" s="36"/>
      <c r="Q23" s="36"/>
      <c r="R23" s="36"/>
      <c r="S23" s="36"/>
      <c r="T23" s="36"/>
      <c r="U23" s="36"/>
      <c r="V23" s="36"/>
      <c r="W23" s="36"/>
      <c r="X23" s="37"/>
    </row>
    <row r="24" spans="1:24">
      <c r="B24" s="24"/>
      <c r="C24" s="24"/>
      <c r="D24" s="15"/>
      <c r="E24" s="7"/>
      <c r="F24" s="7"/>
      <c r="G24" s="35"/>
      <c r="H24" s="7"/>
      <c r="I24" s="7"/>
      <c r="J24" s="35"/>
      <c r="K24" s="7"/>
      <c r="L24" s="7"/>
      <c r="M24" s="36"/>
      <c r="N24" s="7"/>
      <c r="O24" s="7"/>
      <c r="P24" s="36"/>
      <c r="Q24" s="36"/>
      <c r="R24" s="36"/>
      <c r="S24" s="36"/>
      <c r="T24" s="36"/>
      <c r="U24" s="36"/>
      <c r="V24" s="36"/>
      <c r="W24" s="36"/>
      <c r="X24" s="37"/>
    </row>
    <row r="25" spans="1:24">
      <c r="B25" s="24"/>
      <c r="C25" s="24"/>
      <c r="D25" s="36"/>
      <c r="E25" s="7"/>
      <c r="F25" s="7"/>
      <c r="G25" s="36"/>
      <c r="H25" s="7"/>
      <c r="I25" s="7"/>
      <c r="J25" s="36"/>
      <c r="K25" s="7"/>
      <c r="L25" s="7"/>
      <c r="M25" s="36"/>
      <c r="N25" s="7"/>
      <c r="O25" s="7"/>
      <c r="P25" s="36"/>
      <c r="Q25" s="36"/>
      <c r="R25" s="36"/>
      <c r="S25" s="36"/>
      <c r="T25" s="36"/>
      <c r="U25" s="36"/>
      <c r="V25" s="36"/>
      <c r="W25" s="36"/>
      <c r="X25" s="37"/>
    </row>
    <row r="26" spans="1:24">
      <c r="B26" s="24"/>
      <c r="C26" s="24"/>
      <c r="E26" s="7"/>
      <c r="F26" s="7"/>
      <c r="H26" s="7"/>
      <c r="I26" s="7"/>
      <c r="K26" s="7"/>
      <c r="L26" s="7"/>
      <c r="N26" s="7"/>
      <c r="O26" s="7"/>
    </row>
    <row r="27" spans="1:24">
      <c r="C27" s="24"/>
      <c r="E27" s="7"/>
      <c r="F27" s="7"/>
      <c r="H27" s="7"/>
      <c r="I27" s="7"/>
      <c r="K27" s="7"/>
      <c r="L27" s="7"/>
      <c r="N27" s="7"/>
      <c r="O27" s="7"/>
    </row>
    <row r="28" spans="1:24">
      <c r="E28" s="7"/>
      <c r="F28" s="7"/>
      <c r="H28" s="7"/>
      <c r="I28" s="7"/>
      <c r="K28" s="7"/>
      <c r="L28" s="7"/>
      <c r="N28" s="7"/>
      <c r="O28" s="7"/>
    </row>
    <row r="29" spans="1:24">
      <c r="E29" s="7"/>
      <c r="F29" s="7"/>
      <c r="H29" s="7"/>
      <c r="K29" s="7"/>
      <c r="L29" s="7"/>
      <c r="N29" s="7"/>
      <c r="O29" s="7"/>
    </row>
    <row r="30" spans="1:24">
      <c r="E30" s="7"/>
      <c r="F30" s="7"/>
      <c r="H30" s="7"/>
      <c r="K30" s="7"/>
      <c r="L30" s="7"/>
      <c r="N30" s="7"/>
      <c r="O30" s="7"/>
    </row>
    <row r="31" spans="1:24">
      <c r="E31" s="7"/>
      <c r="F31" s="7"/>
      <c r="H31" s="7"/>
      <c r="K31" s="7"/>
      <c r="L31" s="7"/>
      <c r="N31" s="7"/>
      <c r="O31" s="7"/>
    </row>
    <row r="32" spans="1:24">
      <c r="E32" s="7"/>
      <c r="F32" s="7"/>
      <c r="K32" s="7"/>
      <c r="L32" s="7"/>
      <c r="N32" s="7"/>
      <c r="O32" s="7"/>
    </row>
    <row r="33" spans="5:15">
      <c r="E33" s="7"/>
      <c r="F33" s="7"/>
      <c r="N33" s="7"/>
      <c r="O33" s="7"/>
    </row>
    <row r="34" spans="5:15">
      <c r="E34" s="7"/>
      <c r="F34" s="7"/>
    </row>
    <row r="35" spans="5:15">
      <c r="F35" s="7"/>
    </row>
  </sheetData>
  <conditionalFormatting sqref="C1:C6 C8:C1048576 F7">
    <cfRule type="expression" dxfId="3" priority="2">
      <formula xml:space="preserve"> $G$6</formula>
    </cfRule>
  </conditionalFormatting>
  <conditionalFormatting sqref="C6">
    <cfRule type="expression" dxfId="2" priority="1">
      <formula xml:space="preserve"> $G$6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744B-2F51-E241-8269-80B803023741}">
  <dimension ref="A1:T30"/>
  <sheetViews>
    <sheetView workbookViewId="0">
      <selection activeCell="E27" sqref="E27"/>
    </sheetView>
  </sheetViews>
  <sheetFormatPr baseColWidth="10" defaultRowHeight="16"/>
  <cols>
    <col min="2" max="14" width="14.33203125" style="3" customWidth="1"/>
    <col min="15" max="20" width="10.83203125" style="3"/>
  </cols>
  <sheetData>
    <row r="1" spans="1:13">
      <c r="A1" s="52"/>
      <c r="B1" s="3" t="s">
        <v>31</v>
      </c>
      <c r="C1" s="3" t="s">
        <v>30</v>
      </c>
    </row>
    <row r="4" spans="1:13">
      <c r="A4" s="3" t="s">
        <v>7</v>
      </c>
      <c r="I4" s="3" t="s">
        <v>29</v>
      </c>
      <c r="J4" s="3" t="s">
        <v>41</v>
      </c>
      <c r="K4" s="3" t="s">
        <v>42</v>
      </c>
      <c r="L4" s="3" t="s">
        <v>31</v>
      </c>
      <c r="M4" s="3" t="s">
        <v>99</v>
      </c>
    </row>
    <row r="5" spans="1:13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1:13">
      <c r="A6" s="15">
        <v>43590</v>
      </c>
      <c r="B6" s="42"/>
      <c r="C6" s="42"/>
      <c r="D6" s="42"/>
      <c r="E6" s="42"/>
      <c r="F6" s="42"/>
      <c r="G6" s="42"/>
      <c r="H6" s="70"/>
      <c r="I6" s="20">
        <f>SUM(B6:H6) + I5</f>
        <v>0</v>
      </c>
      <c r="J6" s="59">
        <f>COUNT(B6:H100)</f>
        <v>6</v>
      </c>
      <c r="K6" s="20">
        <f>I30/J6</f>
        <v>40.409999999999997</v>
      </c>
      <c r="L6" s="3">
        <f xml:space="preserve"> COUNT(Money!B5:H20)</f>
        <v>79</v>
      </c>
      <c r="M6" s="60"/>
    </row>
    <row r="7" spans="1:13">
      <c r="A7" s="15">
        <v>43597</v>
      </c>
      <c r="B7" s="42"/>
      <c r="C7" s="70"/>
      <c r="D7" s="70"/>
      <c r="E7" s="70"/>
      <c r="F7" s="42">
        <v>44.89</v>
      </c>
      <c r="G7" s="70"/>
      <c r="H7" s="70"/>
      <c r="I7" s="20">
        <f>SUM(B7:H7) + I6</f>
        <v>44.89</v>
      </c>
      <c r="J7" s="20"/>
    </row>
    <row r="8" spans="1:13">
      <c r="A8" s="15">
        <v>43604</v>
      </c>
      <c r="B8" s="42"/>
      <c r="C8" s="70"/>
      <c r="D8" s="70"/>
      <c r="E8" s="70"/>
      <c r="F8" s="42"/>
      <c r="G8" s="70"/>
      <c r="H8" s="70"/>
      <c r="I8" s="20">
        <f t="shared" ref="I8:I30" si="0">SUM(B8:H8) + I7</f>
        <v>44.89</v>
      </c>
      <c r="J8" s="20"/>
    </row>
    <row r="9" spans="1:13">
      <c r="A9" s="12">
        <v>43611</v>
      </c>
      <c r="B9" s="73"/>
      <c r="C9" s="70"/>
      <c r="D9" s="42"/>
      <c r="E9" s="70"/>
      <c r="F9" s="42"/>
      <c r="G9" s="70"/>
      <c r="H9" s="70"/>
      <c r="I9" s="20">
        <f t="shared" si="0"/>
        <v>44.89</v>
      </c>
      <c r="J9" s="20"/>
    </row>
    <row r="10" spans="1:13">
      <c r="A10" s="12">
        <v>43618</v>
      </c>
      <c r="B10" s="42">
        <v>41.7</v>
      </c>
      <c r="C10" s="70"/>
      <c r="D10" s="70"/>
      <c r="E10" s="70"/>
      <c r="F10" s="70"/>
      <c r="G10" s="70"/>
      <c r="H10" s="70"/>
      <c r="I10" s="20">
        <f>SUM(B10:H10) + I9</f>
        <v>86.59</v>
      </c>
      <c r="J10" s="20"/>
    </row>
    <row r="11" spans="1:13">
      <c r="A11" s="12">
        <v>43625</v>
      </c>
      <c r="B11" s="70"/>
      <c r="C11" s="70"/>
      <c r="D11" s="70"/>
      <c r="E11" s="42"/>
      <c r="F11" s="42"/>
      <c r="G11" s="70"/>
      <c r="H11" s="42"/>
      <c r="I11" s="20">
        <f t="shared" si="0"/>
        <v>86.59</v>
      </c>
      <c r="J11" s="20"/>
    </row>
    <row r="12" spans="1:13">
      <c r="A12" s="12">
        <v>43632</v>
      </c>
      <c r="B12" s="70"/>
      <c r="C12" s="70"/>
      <c r="D12" s="70"/>
      <c r="E12" s="70"/>
      <c r="F12" s="42">
        <v>30.49</v>
      </c>
      <c r="G12" s="77"/>
      <c r="H12" s="70"/>
      <c r="I12" s="20">
        <f t="shared" si="0"/>
        <v>117.08</v>
      </c>
      <c r="J12" s="20"/>
    </row>
    <row r="13" spans="1:13">
      <c r="A13" s="12">
        <v>43639</v>
      </c>
      <c r="B13" s="70"/>
      <c r="C13" s="81"/>
      <c r="D13" s="70"/>
      <c r="E13" s="70"/>
      <c r="F13" s="42"/>
      <c r="G13" s="70"/>
      <c r="H13" s="70"/>
      <c r="I13" s="20">
        <f t="shared" si="0"/>
        <v>117.08</v>
      </c>
      <c r="J13" s="20"/>
    </row>
    <row r="14" spans="1:13">
      <c r="A14" s="12">
        <v>43646</v>
      </c>
      <c r="B14" s="70"/>
      <c r="C14" s="70"/>
      <c r="D14" s="70"/>
      <c r="E14" s="70"/>
      <c r="F14" s="42"/>
      <c r="G14" s="70"/>
      <c r="H14" s="70"/>
      <c r="I14" s="20">
        <f t="shared" si="0"/>
        <v>117.08</v>
      </c>
      <c r="J14" s="20"/>
    </row>
    <row r="15" spans="1:13">
      <c r="A15" s="12">
        <v>43653</v>
      </c>
      <c r="B15" s="70"/>
      <c r="C15" s="70"/>
      <c r="D15" s="70"/>
      <c r="E15" s="60">
        <v>44.06</v>
      </c>
      <c r="F15" s="70"/>
      <c r="G15" s="70"/>
      <c r="H15" s="70"/>
      <c r="I15" s="20">
        <f t="shared" si="0"/>
        <v>161.13999999999999</v>
      </c>
      <c r="J15" s="20"/>
    </row>
    <row r="16" spans="1:13">
      <c r="A16" s="12">
        <v>43660</v>
      </c>
      <c r="B16" s="70"/>
      <c r="C16" s="70"/>
      <c r="D16" s="70"/>
      <c r="E16" s="42"/>
      <c r="F16" s="70"/>
      <c r="G16" s="70"/>
      <c r="H16" s="70"/>
      <c r="I16" s="20">
        <f t="shared" si="0"/>
        <v>161.13999999999999</v>
      </c>
      <c r="J16" s="20"/>
    </row>
    <row r="17" spans="1:10">
      <c r="A17" s="12">
        <v>43667</v>
      </c>
      <c r="B17" s="70"/>
      <c r="C17" s="70"/>
      <c r="D17" s="70"/>
      <c r="E17" s="42">
        <v>42.48</v>
      </c>
      <c r="F17" s="42"/>
      <c r="G17" s="70"/>
      <c r="H17" s="70"/>
      <c r="I17" s="20">
        <f t="shared" si="0"/>
        <v>203.61999999999998</v>
      </c>
      <c r="J17" s="20"/>
    </row>
    <row r="18" spans="1:10">
      <c r="A18" s="33">
        <v>43674</v>
      </c>
      <c r="B18" s="70"/>
      <c r="C18" s="70"/>
      <c r="D18" s="70"/>
      <c r="E18" s="70"/>
      <c r="F18" s="42"/>
      <c r="G18" s="70"/>
      <c r="H18" s="70">
        <v>38.840000000000003</v>
      </c>
      <c r="I18" s="20">
        <f t="shared" si="0"/>
        <v>242.45999999999998</v>
      </c>
      <c r="J18" s="20"/>
    </row>
    <row r="19" spans="1:10">
      <c r="A19" s="33">
        <v>43681</v>
      </c>
      <c r="B19" s="62"/>
      <c r="C19" s="81"/>
      <c r="D19" s="81"/>
      <c r="E19" s="70"/>
      <c r="F19" s="70"/>
      <c r="G19" s="70"/>
      <c r="H19" s="70"/>
      <c r="I19" s="20">
        <f t="shared" si="0"/>
        <v>242.45999999999998</v>
      </c>
      <c r="J19" s="20"/>
    </row>
    <row r="20" spans="1:10">
      <c r="A20" s="33">
        <v>43688</v>
      </c>
      <c r="B20" s="70"/>
      <c r="C20" s="70"/>
      <c r="D20" s="70"/>
      <c r="E20" s="70"/>
      <c r="F20" s="70"/>
      <c r="G20" s="70"/>
      <c r="H20" s="42"/>
      <c r="I20" s="20">
        <f>SUM(B20:H20) + I19</f>
        <v>242.45999999999998</v>
      </c>
      <c r="J20" s="20"/>
    </row>
    <row r="21" spans="1:10">
      <c r="A21" s="32">
        <v>43695</v>
      </c>
      <c r="B21" s="70"/>
      <c r="C21" s="70"/>
      <c r="D21" s="70"/>
      <c r="E21" s="70"/>
      <c r="F21" s="70"/>
      <c r="G21" s="70"/>
      <c r="H21" s="42"/>
      <c r="I21" s="20">
        <f t="shared" si="0"/>
        <v>242.45999999999998</v>
      </c>
      <c r="J21" s="20"/>
    </row>
    <row r="22" spans="1:10">
      <c r="A22" s="32"/>
      <c r="B22" s="42"/>
      <c r="C22" s="42"/>
      <c r="D22" s="42"/>
      <c r="E22" s="42"/>
      <c r="F22" s="42"/>
      <c r="G22" s="42"/>
      <c r="H22" s="42"/>
      <c r="I22" s="20">
        <f t="shared" si="0"/>
        <v>242.45999999999998</v>
      </c>
      <c r="J22" s="20"/>
    </row>
    <row r="23" spans="1:10">
      <c r="A23" s="32"/>
      <c r="B23" s="62"/>
      <c r="C23" s="62"/>
      <c r="D23" s="62"/>
      <c r="E23" s="62"/>
      <c r="F23" s="62"/>
      <c r="G23" s="62"/>
      <c r="H23" s="62"/>
      <c r="I23" s="20">
        <f t="shared" si="0"/>
        <v>242.45999999999998</v>
      </c>
    </row>
    <row r="24" spans="1:10">
      <c r="A24" s="32"/>
      <c r="B24" s="62"/>
      <c r="C24" s="62"/>
      <c r="D24" s="62"/>
      <c r="E24" s="62"/>
      <c r="F24" s="62"/>
      <c r="G24" s="62"/>
      <c r="H24" s="62"/>
      <c r="I24" s="20">
        <f t="shared" si="0"/>
        <v>242.45999999999998</v>
      </c>
    </row>
    <row r="25" spans="1:10">
      <c r="A25" s="32"/>
      <c r="B25" s="62"/>
      <c r="C25" s="62"/>
      <c r="D25" s="62"/>
      <c r="E25" s="62"/>
      <c r="F25" s="62"/>
      <c r="G25" s="62"/>
      <c r="H25" s="62"/>
      <c r="I25" s="20">
        <f t="shared" si="0"/>
        <v>242.45999999999998</v>
      </c>
    </row>
    <row r="26" spans="1:10">
      <c r="A26" s="32"/>
      <c r="B26" s="62"/>
      <c r="C26" s="62"/>
      <c r="D26" s="62"/>
      <c r="E26" s="62"/>
      <c r="F26" s="62"/>
      <c r="G26" s="62"/>
      <c r="H26" s="62"/>
      <c r="I26" s="20">
        <f t="shared" si="0"/>
        <v>242.45999999999998</v>
      </c>
    </row>
    <row r="27" spans="1:10">
      <c r="A27" s="32"/>
      <c r="B27" s="62"/>
      <c r="C27" s="62"/>
      <c r="D27" s="62"/>
      <c r="E27" s="62"/>
      <c r="F27" s="62"/>
      <c r="G27" s="62"/>
      <c r="H27" s="62"/>
      <c r="I27" s="20">
        <f t="shared" si="0"/>
        <v>242.45999999999998</v>
      </c>
    </row>
    <row r="28" spans="1:10">
      <c r="A28" s="32"/>
      <c r="B28" s="62"/>
      <c r="C28" s="62"/>
      <c r="D28" s="62"/>
      <c r="E28" s="62"/>
      <c r="F28" s="62"/>
      <c r="G28" s="62"/>
      <c r="H28" s="62"/>
      <c r="I28" s="20">
        <f t="shared" si="0"/>
        <v>242.45999999999998</v>
      </c>
    </row>
    <row r="29" spans="1:10">
      <c r="A29" s="32"/>
      <c r="B29" s="62"/>
      <c r="C29" s="62"/>
      <c r="D29" s="62"/>
      <c r="E29" s="62"/>
      <c r="F29" s="62"/>
      <c r="G29" s="62"/>
      <c r="H29" s="62"/>
      <c r="I29" s="20">
        <f t="shared" si="0"/>
        <v>242.45999999999998</v>
      </c>
    </row>
    <row r="30" spans="1:10">
      <c r="A30" s="32"/>
      <c r="B30" s="62"/>
      <c r="C30" s="62"/>
      <c r="D30" s="62"/>
      <c r="E30" s="62"/>
      <c r="F30" s="62"/>
      <c r="G30" s="62"/>
      <c r="H30" s="62"/>
      <c r="I30" s="20">
        <f t="shared" si="0"/>
        <v>242.45999999999998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457B-BC63-7C4E-896C-73BCF46D6BE6}">
  <dimension ref="A1:M25"/>
  <sheetViews>
    <sheetView workbookViewId="0">
      <selection activeCell="H18" sqref="H18"/>
    </sheetView>
  </sheetViews>
  <sheetFormatPr baseColWidth="10" defaultRowHeight="16"/>
  <cols>
    <col min="1" max="2" width="14.33203125" style="3" customWidth="1"/>
    <col min="3" max="8" width="14.33203125" customWidth="1"/>
    <col min="9" max="13" width="14.33203125" style="3" customWidth="1"/>
  </cols>
  <sheetData>
    <row r="1" spans="1:13">
      <c r="A1" s="54"/>
      <c r="B1" s="3" t="s">
        <v>32</v>
      </c>
      <c r="C1" s="52"/>
      <c r="D1" s="3" t="s">
        <v>61</v>
      </c>
    </row>
    <row r="4" spans="1:13">
      <c r="A4" s="3" t="s">
        <v>7</v>
      </c>
      <c r="I4" s="3" t="s">
        <v>33</v>
      </c>
      <c r="J4" s="3" t="s">
        <v>34</v>
      </c>
      <c r="K4" s="3" t="s">
        <v>35</v>
      </c>
      <c r="L4" s="3" t="s">
        <v>20</v>
      </c>
    </row>
    <row r="5" spans="1:13">
      <c r="A5" s="1"/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13">
      <c r="A6" s="15">
        <v>43590</v>
      </c>
      <c r="B6" s="48"/>
      <c r="C6" s="48"/>
      <c r="D6" s="48"/>
      <c r="E6" s="48"/>
      <c r="F6" s="48"/>
      <c r="G6" s="48"/>
      <c r="H6" s="48">
        <v>4.5</v>
      </c>
      <c r="I6" s="3">
        <f xml:space="preserve"> SUM(B6:H6)</f>
        <v>4.5</v>
      </c>
      <c r="J6" s="51">
        <f xml:space="preserve"> I6 / COUNT(B6:H6)</f>
        <v>4.5</v>
      </c>
      <c r="K6" s="3">
        <f t="shared" ref="K6:K21" si="0" xml:space="preserve"> I6 + K5</f>
        <v>4.5</v>
      </c>
      <c r="L6" s="25">
        <f xml:space="preserve"> Hours!I6</f>
        <v>0.27847222222222223</v>
      </c>
      <c r="M6" s="51"/>
    </row>
    <row r="7" spans="1:13">
      <c r="A7" s="15">
        <v>43597</v>
      </c>
      <c r="B7" s="48"/>
      <c r="C7" s="48">
        <v>6</v>
      </c>
      <c r="D7" s="48">
        <v>1.6</v>
      </c>
      <c r="E7" s="48">
        <v>7</v>
      </c>
      <c r="F7" s="63"/>
      <c r="G7" s="48">
        <v>7.2</v>
      </c>
      <c r="H7" s="48">
        <v>3.6</v>
      </c>
      <c r="I7" s="3">
        <f xml:space="preserve"> SUM(B7:H7)</f>
        <v>25.400000000000002</v>
      </c>
      <c r="J7" s="51">
        <f t="shared" ref="J7:J21" si="1" xml:space="preserve"> I7 / COUNT(B7:H7)</f>
        <v>5.08</v>
      </c>
      <c r="K7" s="3">
        <f t="shared" si="0"/>
        <v>29.900000000000002</v>
      </c>
      <c r="L7" s="25">
        <f xml:space="preserve"> Hours!I7</f>
        <v>1.1069444444444443</v>
      </c>
      <c r="M7" s="51"/>
    </row>
    <row r="8" spans="1:13">
      <c r="A8" s="15">
        <v>43604</v>
      </c>
      <c r="B8" s="48"/>
      <c r="C8" s="48">
        <v>5.3</v>
      </c>
      <c r="D8" s="48">
        <v>7.9</v>
      </c>
      <c r="E8" s="48">
        <v>9</v>
      </c>
      <c r="F8" s="48"/>
      <c r="G8" s="48">
        <v>10.7</v>
      </c>
      <c r="H8" s="48">
        <v>6.7</v>
      </c>
      <c r="I8" s="3">
        <f xml:space="preserve"> SUM(B8:H8)</f>
        <v>39.6</v>
      </c>
      <c r="J8" s="51">
        <f t="shared" si="1"/>
        <v>7.92</v>
      </c>
      <c r="K8" s="3">
        <f t="shared" si="0"/>
        <v>69.5</v>
      </c>
      <c r="L8" s="25">
        <f xml:space="preserve"> Hours!I8</f>
        <v>1.4638888888888888</v>
      </c>
      <c r="M8" s="51"/>
    </row>
    <row r="9" spans="1:13">
      <c r="A9" s="12">
        <v>43611</v>
      </c>
      <c r="B9" s="48">
        <v>10.65</v>
      </c>
      <c r="C9" s="48">
        <v>4.8099999999999996</v>
      </c>
      <c r="D9" s="72"/>
      <c r="E9" s="48">
        <v>8.84</v>
      </c>
      <c r="F9" s="48"/>
      <c r="G9" s="48">
        <v>4.1100000000000003</v>
      </c>
      <c r="H9" s="48">
        <v>7.23</v>
      </c>
      <c r="I9" s="3">
        <f t="shared" ref="I9:I21" si="2" xml:space="preserve"> SUM(B9:H9)</f>
        <v>35.64</v>
      </c>
      <c r="J9" s="51">
        <f t="shared" si="1"/>
        <v>7.1280000000000001</v>
      </c>
      <c r="K9" s="3">
        <f t="shared" si="0"/>
        <v>105.14</v>
      </c>
      <c r="L9" s="25">
        <f xml:space="preserve"> Hours!I9</f>
        <v>1.4937499999999999</v>
      </c>
      <c r="M9" s="51"/>
    </row>
    <row r="10" spans="1:13">
      <c r="A10" s="12">
        <v>43618</v>
      </c>
      <c r="B10" s="48"/>
      <c r="C10" s="48">
        <v>7.55</v>
      </c>
      <c r="D10" s="48"/>
      <c r="E10" s="48">
        <v>6.1</v>
      </c>
      <c r="F10" s="48">
        <v>9.02</v>
      </c>
      <c r="G10" s="48">
        <v>9.3800000000000008</v>
      </c>
      <c r="H10" s="48">
        <v>9.3000000000000007</v>
      </c>
      <c r="I10" s="3">
        <f t="shared" si="2"/>
        <v>41.349999999999994</v>
      </c>
      <c r="J10" s="51">
        <f t="shared" si="1"/>
        <v>8.27</v>
      </c>
      <c r="K10" s="3">
        <f t="shared" si="0"/>
        <v>146.49</v>
      </c>
      <c r="L10" s="25">
        <f xml:space="preserve"> Hours!I10</f>
        <v>1.7819444444444446</v>
      </c>
      <c r="M10" s="51"/>
    </row>
    <row r="11" spans="1:13">
      <c r="A11" s="12">
        <v>43625</v>
      </c>
      <c r="B11" s="48">
        <v>8.11</v>
      </c>
      <c r="C11" s="48">
        <v>8.1</v>
      </c>
      <c r="D11" s="48">
        <v>7.92</v>
      </c>
      <c r="E11" s="49"/>
      <c r="F11" s="48"/>
      <c r="G11" s="49"/>
      <c r="H11" s="48">
        <v>3.06</v>
      </c>
      <c r="I11" s="3">
        <f t="shared" si="2"/>
        <v>27.19</v>
      </c>
      <c r="J11" s="51">
        <f t="shared" si="1"/>
        <v>6.7975000000000003</v>
      </c>
      <c r="K11" s="3">
        <f t="shared" si="0"/>
        <v>173.68</v>
      </c>
      <c r="L11" s="25">
        <f xml:space="preserve"> Hours!I11</f>
        <v>1.2729166666666667</v>
      </c>
      <c r="M11" s="51"/>
    </row>
    <row r="12" spans="1:13">
      <c r="A12" s="12">
        <v>43632</v>
      </c>
      <c r="B12" s="48">
        <v>6.99</v>
      </c>
      <c r="C12" s="48">
        <v>7.64</v>
      </c>
      <c r="D12" s="48">
        <v>6.88</v>
      </c>
      <c r="E12" s="48">
        <v>6.2</v>
      </c>
      <c r="F12" s="48"/>
      <c r="G12" s="48"/>
      <c r="H12" s="48">
        <v>9.3800000000000008</v>
      </c>
      <c r="I12" s="3">
        <f t="shared" si="2"/>
        <v>37.089999999999996</v>
      </c>
      <c r="J12" s="51">
        <f t="shared" si="1"/>
        <v>7.4179999999999993</v>
      </c>
      <c r="K12" s="3">
        <f t="shared" si="0"/>
        <v>210.77</v>
      </c>
      <c r="L12" s="25">
        <f xml:space="preserve"> Hours!I12</f>
        <v>1.4097222222222223</v>
      </c>
      <c r="M12" s="51"/>
    </row>
    <row r="13" spans="1:13">
      <c r="A13" s="12">
        <v>43639</v>
      </c>
      <c r="B13" s="48">
        <v>7.37</v>
      </c>
      <c r="C13" s="48">
        <v>9.92</v>
      </c>
      <c r="D13" s="48">
        <v>7.76</v>
      </c>
      <c r="E13" s="48">
        <v>9.75</v>
      </c>
      <c r="F13" s="48">
        <v>10.35</v>
      </c>
      <c r="G13" s="48"/>
      <c r="H13" s="62">
        <v>9.06</v>
      </c>
      <c r="I13" s="3">
        <f xml:space="preserve"> SUM(B13:H13)</f>
        <v>54.21</v>
      </c>
      <c r="J13" s="51">
        <f t="shared" si="1"/>
        <v>9.0350000000000001</v>
      </c>
      <c r="K13" s="3">
        <f t="shared" si="0"/>
        <v>264.98</v>
      </c>
      <c r="L13" s="25">
        <f xml:space="preserve"> Hours!I13</f>
        <v>2.021527777777778</v>
      </c>
      <c r="M13" s="51"/>
    </row>
    <row r="14" spans="1:13">
      <c r="A14" s="12">
        <v>43646</v>
      </c>
      <c r="B14" s="48">
        <v>10.130000000000001</v>
      </c>
      <c r="C14" s="48">
        <v>11.89</v>
      </c>
      <c r="D14" s="48">
        <v>8.16</v>
      </c>
      <c r="E14" s="48">
        <v>11.85</v>
      </c>
      <c r="F14" s="48"/>
      <c r="G14" s="48">
        <f>11.87+3.61</f>
        <v>15.479999999999999</v>
      </c>
      <c r="H14" s="48">
        <f>13.14-3.61</f>
        <v>9.5300000000000011</v>
      </c>
      <c r="I14" s="3">
        <f t="shared" si="2"/>
        <v>67.039999999999992</v>
      </c>
      <c r="J14" s="51">
        <f t="shared" si="1"/>
        <v>11.173333333333332</v>
      </c>
      <c r="K14" s="3">
        <f t="shared" si="0"/>
        <v>332.02</v>
      </c>
      <c r="L14" s="25">
        <f xml:space="preserve"> Hours!I14</f>
        <v>2.7201388888917992</v>
      </c>
      <c r="M14" s="51"/>
    </row>
    <row r="15" spans="1:13">
      <c r="A15" s="12">
        <v>43653</v>
      </c>
      <c r="B15" s="48">
        <v>7.44</v>
      </c>
      <c r="C15" s="48">
        <v>7.25</v>
      </c>
      <c r="D15" s="50">
        <v>7.4</v>
      </c>
      <c r="E15" s="48"/>
      <c r="F15" s="48">
        <v>7.91</v>
      </c>
      <c r="G15" s="48">
        <v>12.8</v>
      </c>
      <c r="H15" s="48">
        <v>13</v>
      </c>
      <c r="I15" s="3">
        <f xml:space="preserve"> SUM(B15:H15)</f>
        <v>55.800000000000004</v>
      </c>
      <c r="J15" s="51">
        <f t="shared" si="1"/>
        <v>9.3000000000000007</v>
      </c>
      <c r="K15" s="3">
        <f t="shared" si="0"/>
        <v>387.82</v>
      </c>
      <c r="L15" s="25">
        <f xml:space="preserve"> Hours!I15</f>
        <v>2.0395833333333333</v>
      </c>
      <c r="M15" s="51"/>
    </row>
    <row r="16" spans="1:13">
      <c r="A16" s="12">
        <v>43660</v>
      </c>
      <c r="B16" s="48">
        <v>7.76</v>
      </c>
      <c r="C16" s="48">
        <v>6.72</v>
      </c>
      <c r="D16" s="48">
        <v>11.31</v>
      </c>
      <c r="E16" s="48"/>
      <c r="F16" s="48">
        <v>4.75</v>
      </c>
      <c r="G16" s="48">
        <v>20.02</v>
      </c>
      <c r="H16" s="48">
        <v>10.98</v>
      </c>
      <c r="I16" s="3">
        <f t="shared" si="2"/>
        <v>61.540000000000006</v>
      </c>
      <c r="J16" s="51">
        <f t="shared" si="1"/>
        <v>10.256666666666668</v>
      </c>
      <c r="K16" s="3">
        <f t="shared" si="0"/>
        <v>449.36</v>
      </c>
      <c r="L16" s="25">
        <f xml:space="preserve"> Hours!I16</f>
        <v>2.4986111111096561</v>
      </c>
      <c r="M16" s="51"/>
    </row>
    <row r="17" spans="1:13">
      <c r="A17" s="12">
        <v>43667</v>
      </c>
      <c r="B17" s="48">
        <v>11.44</v>
      </c>
      <c r="C17" s="48">
        <v>7.87</v>
      </c>
      <c r="D17" s="48">
        <v>7.59</v>
      </c>
      <c r="E17" s="48"/>
      <c r="F17" s="48"/>
      <c r="G17" s="48">
        <v>9.1999999999999993</v>
      </c>
      <c r="H17" s="48">
        <v>7.79</v>
      </c>
      <c r="I17" s="3">
        <f t="shared" si="2"/>
        <v>43.889999999999993</v>
      </c>
      <c r="J17" s="51">
        <f t="shared" si="1"/>
        <v>8.7779999999999987</v>
      </c>
      <c r="K17" s="3">
        <f t="shared" si="0"/>
        <v>493.25</v>
      </c>
      <c r="L17" s="25">
        <f xml:space="preserve"> Hours!I17</f>
        <v>1.7465277777777777</v>
      </c>
      <c r="M17" s="51"/>
    </row>
    <row r="18" spans="1:13">
      <c r="A18" s="33">
        <v>43674</v>
      </c>
      <c r="B18" s="48"/>
      <c r="C18" s="48"/>
      <c r="D18" s="48"/>
      <c r="E18" s="48"/>
      <c r="F18" s="48"/>
      <c r="G18" s="48"/>
      <c r="H18" s="48"/>
      <c r="I18" s="3">
        <f t="shared" si="2"/>
        <v>0</v>
      </c>
      <c r="J18" s="51" t="e">
        <f t="shared" si="1"/>
        <v>#DIV/0!</v>
      </c>
      <c r="K18" s="3">
        <f t="shared" si="0"/>
        <v>493.25</v>
      </c>
      <c r="L18" s="25">
        <f xml:space="preserve"> Hours!I18</f>
        <v>2.0520833333333335</v>
      </c>
      <c r="M18" s="51"/>
    </row>
    <row r="19" spans="1:13">
      <c r="A19" s="33">
        <v>43681</v>
      </c>
      <c r="B19" s="48"/>
      <c r="C19" s="48"/>
      <c r="D19" s="48"/>
      <c r="E19" s="48"/>
      <c r="F19" s="48"/>
      <c r="G19" s="48"/>
      <c r="H19" s="48"/>
      <c r="I19" s="3">
        <f t="shared" si="2"/>
        <v>0</v>
      </c>
      <c r="J19" s="51" t="e">
        <f t="shared" si="1"/>
        <v>#DIV/0!</v>
      </c>
      <c r="K19" s="3">
        <f t="shared" si="0"/>
        <v>493.25</v>
      </c>
      <c r="L19" s="25">
        <f xml:space="preserve"> Hours!I19</f>
        <v>2.3368055555555558</v>
      </c>
      <c r="M19" s="51"/>
    </row>
    <row r="20" spans="1:13">
      <c r="A20" s="33">
        <v>43688</v>
      </c>
      <c r="B20" s="50"/>
      <c r="C20" s="50"/>
      <c r="D20" s="50"/>
      <c r="E20" s="48"/>
      <c r="F20" s="48"/>
      <c r="G20" s="50"/>
      <c r="H20" s="48"/>
      <c r="I20" s="3">
        <f t="shared" si="2"/>
        <v>0</v>
      </c>
      <c r="J20" s="51" t="e">
        <f t="shared" si="1"/>
        <v>#DIV/0!</v>
      </c>
      <c r="K20" s="3">
        <f t="shared" si="0"/>
        <v>493.25</v>
      </c>
      <c r="L20" s="25">
        <f xml:space="preserve"> Hours!I20</f>
        <v>2.5604166666658581</v>
      </c>
      <c r="M20" s="51"/>
    </row>
    <row r="21" spans="1:13">
      <c r="A21" s="32">
        <v>43695</v>
      </c>
      <c r="B21" s="50"/>
      <c r="C21" s="50"/>
      <c r="D21" s="50"/>
      <c r="E21" s="48"/>
      <c r="F21" s="50"/>
      <c r="G21" s="50"/>
      <c r="H21" s="48"/>
      <c r="I21" s="3">
        <f t="shared" si="2"/>
        <v>0</v>
      </c>
      <c r="J21" s="51" t="e">
        <f t="shared" si="1"/>
        <v>#DIV/0!</v>
      </c>
      <c r="K21" s="3">
        <f t="shared" si="0"/>
        <v>493.25</v>
      </c>
      <c r="L21" s="25">
        <f xml:space="preserve"> Hours!I21</f>
        <v>0</v>
      </c>
      <c r="M21" s="51"/>
    </row>
    <row r="22" spans="1:13">
      <c r="A22" s="32"/>
      <c r="B22" s="50"/>
      <c r="C22" s="50"/>
      <c r="D22" s="50"/>
      <c r="E22" s="50"/>
      <c r="F22" s="50"/>
      <c r="G22" s="50"/>
      <c r="H22" s="48"/>
      <c r="J22" s="51"/>
      <c r="L22" s="25"/>
    </row>
    <row r="24" spans="1:13">
      <c r="A24" s="3" t="s">
        <v>36</v>
      </c>
    </row>
    <row r="25" spans="1:13">
      <c r="B25" s="51">
        <f>SUM(B6:B22)/COUNT(B6:B22)</f>
        <v>8.7362500000000001</v>
      </c>
      <c r="C25" s="51">
        <f t="shared" ref="C25:H25" si="3">SUM(C6:C22)/COUNT(C6:C22)</f>
        <v>7.5500000000000007</v>
      </c>
      <c r="D25" s="51">
        <f t="shared" si="3"/>
        <v>7.391111111111111</v>
      </c>
      <c r="E25" s="51">
        <f t="shared" si="3"/>
        <v>8.3914285714285715</v>
      </c>
      <c r="F25" s="51">
        <f t="shared" si="3"/>
        <v>8.0075000000000003</v>
      </c>
      <c r="G25" s="51">
        <f t="shared" si="3"/>
        <v>11.11125</v>
      </c>
      <c r="H25" s="51">
        <f t="shared" si="3"/>
        <v>7.844166666666669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AAF187-2B96-0344-B80B-25D0B5DBC6A2}">
            <xm:f xml:space="preserve"> Exact!$D$6 &gt; 5</xm:f>
            <x14:dxf>
              <font>
                <color rgb="FFFF0000"/>
              </font>
              <fill>
                <patternFill>
                  <bgColor rgb="FFFFC7CE"/>
                </patternFill>
              </fill>
            </x14:dxf>
          </x14:cfRule>
          <xm:sqref>B1:B1048576 C25:H25</xm:sqref>
        </x14:conditionalFormatting>
        <x14:conditionalFormatting xmlns:xm="http://schemas.microsoft.com/office/excel/2006/main">
          <x14:cfRule type="expression" priority="1" id="{7BE61E54-FF2D-9644-89C7-69C16C5BE97E}">
            <xm:f xml:space="preserve"> (Exact!$G$6*24) &gt; 5</xm:f>
            <x14:dxf>
              <font>
                <b val="0"/>
                <i val="0"/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Hours</vt:lpstr>
      <vt:lpstr>Money</vt:lpstr>
      <vt:lpstr>Exact</vt:lpstr>
      <vt:lpstr>Gas</vt:lpstr>
      <vt:lpstr>Miles</vt:lpstr>
      <vt:lpstr>Nothing</vt:lpstr>
      <vt:lpstr>Tip</vt:lpstr>
      <vt:lpstr>Tips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2017-05-31T06:18:38Z</dcterms:created>
  <dcterms:modified xsi:type="dcterms:W3CDTF">2019-08-23T22:24:01Z</dcterms:modified>
</cp:coreProperties>
</file>