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NCH1\OneDrive - Novartis Pharma AG\Desktop\"/>
    </mc:Choice>
  </mc:AlternateContent>
  <bookViews>
    <workbookView xWindow="0" yWindow="0" windowWidth="15530" windowHeight="6950" activeTab="1"/>
  </bookViews>
  <sheets>
    <sheet name="Overall - Direct" sheetId="1" r:id="rId1"/>
    <sheet name="Temporary at 11-12" sheetId="6" r:id="rId2"/>
    <sheet name="Pipeline Q4" sheetId="4" r:id="rId3"/>
    <sheet name="Griglie" sheetId="5" r:id="rId4"/>
    <sheet name="No N&amp;D - PL" sheetId="2" r:id="rId5"/>
    <sheet name="Sheet3" sheetId="3" r:id="rId6"/>
  </sheets>
  <definedNames>
    <definedName name="_xlnm._FilterDatabase" localSheetId="3" hidden="1">Griglie!$A$2:$B$2</definedName>
    <definedName name="_xlnm._FilterDatabase" localSheetId="2" hidden="1">'Pipeline Q4'!$A$1:$H$49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6" l="1"/>
  <c r="H25" i="6"/>
  <c r="G25" i="6"/>
  <c r="E25" i="6"/>
  <c r="B24" i="6"/>
  <c r="D19" i="6"/>
  <c r="E19" i="6" s="1"/>
  <c r="F19" i="6" s="1"/>
  <c r="E18" i="6"/>
  <c r="F18" i="6" s="1"/>
  <c r="E17" i="6"/>
  <c r="F17" i="6" s="1"/>
  <c r="E16" i="6"/>
  <c r="F16" i="6" s="1"/>
  <c r="E13" i="6"/>
  <c r="F13" i="6" s="1"/>
  <c r="E12" i="6"/>
  <c r="F12" i="6" s="1"/>
  <c r="E11" i="6"/>
  <c r="F11" i="6" s="1"/>
  <c r="E10" i="6"/>
  <c r="F10" i="6" s="1"/>
  <c r="E9" i="6"/>
  <c r="F9" i="6" s="1"/>
  <c r="E8" i="6"/>
  <c r="F8" i="6" s="1"/>
  <c r="E7" i="6"/>
  <c r="F7" i="6" s="1"/>
  <c r="E6" i="6"/>
  <c r="F6" i="6" s="1"/>
  <c r="E5" i="6"/>
  <c r="F5" i="6" s="1"/>
  <c r="E4" i="6"/>
  <c r="F4" i="6" s="1"/>
  <c r="E3" i="6"/>
  <c r="F3" i="6" s="1"/>
  <c r="J2" i="6"/>
  <c r="D24" i="6" s="1"/>
  <c r="E2" i="6"/>
  <c r="F2" i="6" s="1"/>
  <c r="G24" i="6" l="1"/>
  <c r="H24" i="6" s="1"/>
  <c r="E24" i="6"/>
  <c r="F24" i="6" s="1"/>
  <c r="N2" i="6"/>
  <c r="J2" i="1" l="1"/>
  <c r="B24" i="5" l="1"/>
  <c r="D44" i="4" l="1"/>
  <c r="D43" i="4"/>
  <c r="N2" i="4" l="1"/>
  <c r="L2" i="4"/>
  <c r="K2" i="4"/>
  <c r="J2" i="4"/>
  <c r="M2" i="4"/>
  <c r="N2" i="1" l="1"/>
  <c r="D24" i="1"/>
  <c r="G24" i="1" s="1"/>
  <c r="F3" i="3"/>
  <c r="F4" i="3"/>
  <c r="F5" i="3"/>
  <c r="F6" i="3"/>
  <c r="F7" i="3"/>
  <c r="F8" i="3"/>
  <c r="F9" i="3"/>
  <c r="F10" i="3"/>
  <c r="F11" i="3"/>
  <c r="F2" i="3"/>
  <c r="E15" i="3"/>
  <c r="D3" i="3"/>
  <c r="D4" i="3"/>
  <c r="D5" i="3"/>
  <c r="D6" i="3"/>
  <c r="D7" i="3"/>
  <c r="D8" i="3"/>
  <c r="D9" i="3"/>
  <c r="D10" i="3"/>
  <c r="D11" i="3"/>
  <c r="D12" i="3"/>
  <c r="D13" i="3"/>
  <c r="D2" i="3"/>
  <c r="G13" i="3"/>
  <c r="H13" i="3" s="1"/>
  <c r="G12" i="3"/>
  <c r="H12" i="3" s="1"/>
  <c r="G11" i="3"/>
  <c r="H11" i="3" s="1"/>
  <c r="G10" i="3"/>
  <c r="H10" i="3" s="1"/>
  <c r="H9" i="3"/>
  <c r="G9" i="3"/>
  <c r="G8" i="3"/>
  <c r="H8" i="3" s="1"/>
  <c r="G7" i="3"/>
  <c r="H7" i="3" s="1"/>
  <c r="G6" i="3"/>
  <c r="H6" i="3" s="1"/>
  <c r="H5" i="3"/>
  <c r="G5" i="3"/>
  <c r="G4" i="3"/>
  <c r="H4" i="3" s="1"/>
  <c r="G3" i="3"/>
  <c r="H3" i="3" s="1"/>
  <c r="G2" i="3"/>
  <c r="H2" i="3" s="1"/>
  <c r="D19" i="1"/>
  <c r="E19" i="1" s="1"/>
  <c r="F19" i="1" s="1"/>
  <c r="E13" i="1"/>
  <c r="F13" i="1" s="1"/>
  <c r="E12" i="1"/>
  <c r="F12" i="1" s="1"/>
  <c r="E16" i="1"/>
  <c r="F16" i="1" s="1"/>
  <c r="E17" i="1"/>
  <c r="F17" i="1" s="1"/>
  <c r="E18" i="1"/>
  <c r="F18" i="1" s="1"/>
  <c r="D11" i="2"/>
  <c r="E11" i="2" s="1"/>
  <c r="D10" i="2"/>
  <c r="E10" i="2" s="1"/>
  <c r="D9" i="2"/>
  <c r="E9" i="2" s="1"/>
  <c r="D8" i="2"/>
  <c r="E8" i="2" s="1"/>
  <c r="D7" i="2"/>
  <c r="E7" i="2" s="1"/>
  <c r="D6" i="2"/>
  <c r="E6" i="2" s="1"/>
  <c r="D5" i="2"/>
  <c r="E5" i="2" s="1"/>
  <c r="D4" i="2"/>
  <c r="E4" i="2" s="1"/>
  <c r="D3" i="2"/>
  <c r="E3" i="2" s="1"/>
  <c r="D2" i="2"/>
  <c r="E2" i="2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2" i="1"/>
  <c r="F2" i="1" s="1"/>
  <c r="H24" i="1" l="1"/>
  <c r="E24" i="1"/>
  <c r="F24" i="1" s="1"/>
</calcChain>
</file>

<file path=xl/sharedStrings.xml><?xml version="1.0" encoding="utf-8"?>
<sst xmlns="http://schemas.openxmlformats.org/spreadsheetml/2006/main" count="339" uniqueCount="158">
  <si>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</si>
  <si>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</si>
  <si>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</si>
  <si>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</si>
  <si>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</si>
  <si>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</si>
  <si>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</si>
  <si>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</si>
  <si>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</si>
  <si>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</si>
  <si>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</si>
  <si>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</si>
  <si>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vs18</t>
  </si>
  <si>
    <t>vsTGT</t>
  </si>
  <si>
    <t>vs18%</t>
  </si>
  <si>
    <t>Q1</t>
  </si>
  <si>
    <t>Q2</t>
  </si>
  <si>
    <t>Q3</t>
  </si>
  <si>
    <t>Q4</t>
  </si>
  <si>
    <t>TGT</t>
  </si>
  <si>
    <t>vsTGT%</t>
  </si>
  <si>
    <t>Worst -20%</t>
  </si>
  <si>
    <t>Bad -10%</t>
  </si>
  <si>
    <t>Trend</t>
  </si>
  <si>
    <t>Worked Days YTD</t>
  </si>
  <si>
    <t>Workable Days FY</t>
  </si>
  <si>
    <t>Estimated CY</t>
  </si>
  <si>
    <t>Based on YTD Trend</t>
  </si>
  <si>
    <t>Peso su FY</t>
  </si>
  <si>
    <t>PL+N&amp;D 11/18+12/18</t>
  </si>
  <si>
    <t>PL+N&amp;D YTD</t>
  </si>
  <si>
    <t>Scenario</t>
  </si>
  <si>
    <t>Account</t>
  </si>
  <si>
    <t>Stage</t>
  </si>
  <si>
    <t>Value</t>
  </si>
  <si>
    <t>Proposal</t>
  </si>
  <si>
    <t xml:space="preserve">FOTOTTICA DE RENSIS DI DE RENSIS MASSIMILIANO
</t>
  </si>
  <si>
    <t>FO2 50\50DAN30</t>
  </si>
  <si>
    <t>Won</t>
  </si>
  <si>
    <t>FO2 25\25DSH30</t>
  </si>
  <si>
    <t>FO2 48\48LCPMIX</t>
  </si>
  <si>
    <t>VISUS CENTRO OTTICA</t>
  </si>
  <si>
    <t>50+5 DISTR_PLUS30</t>
  </si>
  <si>
    <t>OTTICARLA</t>
  </si>
  <si>
    <t>30DSH30</t>
  </si>
  <si>
    <t>Closing Date</t>
  </si>
  <si>
    <t>Opening Date</t>
  </si>
  <si>
    <t>LAURA FORNITO</t>
  </si>
  <si>
    <t>10FLOD</t>
  </si>
  <si>
    <t>20+3 DAT30</t>
  </si>
  <si>
    <t>FOTO OTTICA DIAMANTI</t>
  </si>
  <si>
    <t>10+1 DAT30</t>
  </si>
  <si>
    <t>OTTICA GIGANTI EMORE</t>
  </si>
  <si>
    <t>FO2 25\25DAN30</t>
  </si>
  <si>
    <t>CENTRO OTTICO SAS</t>
  </si>
  <si>
    <t>30DAN30</t>
  </si>
  <si>
    <t>OTTICA BIOS</t>
  </si>
  <si>
    <t>150DAN30</t>
  </si>
  <si>
    <t>Stage 5</t>
  </si>
  <si>
    <t>Stage 4</t>
  </si>
  <si>
    <t>CURRENTI INNOCENZA</t>
  </si>
  <si>
    <t>AGRI MONICA ALESSANDRA</t>
  </si>
  <si>
    <t>Revenue 100254816</t>
  </si>
  <si>
    <t>In attesa di riassegnazione VZ</t>
  </si>
  <si>
    <t>10+1 DAMF30</t>
  </si>
  <si>
    <t>50DAN30</t>
  </si>
  <si>
    <t>50+5 DISTR_DT130</t>
  </si>
  <si>
    <t>TATTOLI EDMONDO</t>
  </si>
  <si>
    <t>20+3 MF_MIX</t>
  </si>
  <si>
    <t>Quarta confezione scme</t>
  </si>
  <si>
    <t>Sentita 19/11 per remind dice okay entro fine settimana corrente</t>
  </si>
  <si>
    <t>ROBERTO MARINI</t>
  </si>
  <si>
    <t>100DAN30</t>
  </si>
  <si>
    <t>OTTICA CELESTE</t>
  </si>
  <si>
    <t>Prova proposta raggiungimento cluster 10k</t>
  </si>
  <si>
    <t xml:space="preserve">COLPO D'OCCHIO DI MONICA CORUZZI &amp; C. SAS </t>
  </si>
  <si>
    <t xml:space="preserve">OTTICA FORCONI </t>
  </si>
  <si>
    <t>OTTICA BORDONI EGISTO DI MASI ELENA &amp; C. SNC</t>
  </si>
  <si>
    <t>EREDI FEDELI ENZO</t>
  </si>
  <si>
    <t>Type</t>
  </si>
  <si>
    <t>Sphere</t>
  </si>
  <si>
    <t>LCP/Cosm</t>
  </si>
  <si>
    <t>Toric</t>
  </si>
  <si>
    <t>Multifocal</t>
  </si>
  <si>
    <t>10+3 MF_MIX</t>
  </si>
  <si>
    <t>72OFPM300</t>
  </si>
  <si>
    <t>50+5 DAT30</t>
  </si>
  <si>
    <t>Notes</t>
  </si>
  <si>
    <t>MC OCCHIALITALIA</t>
  </si>
  <si>
    <t>L</t>
  </si>
  <si>
    <t>20/11 Pare sia ancora okay per il momento ma è più che altro busy</t>
  </si>
  <si>
    <t>Quantità</t>
  </si>
  <si>
    <t>TOTALE</t>
  </si>
  <si>
    <t>-02.75</t>
  </si>
  <si>
    <t>-03.00</t>
  </si>
  <si>
    <t>-06.00</t>
  </si>
  <si>
    <t>ITALIANOTTICA NEW SRL</t>
  </si>
  <si>
    <t>60DAN30</t>
  </si>
  <si>
    <t>FOTO OTTICA LISSANDRELLO</t>
  </si>
  <si>
    <t>54DSH30</t>
  </si>
  <si>
    <t>ANGOLO OTTICO</t>
  </si>
  <si>
    <t>Offerta per rilascio nota di credito 16airh3 scadute</t>
  </si>
  <si>
    <t>ABILFOTO DI ROTA MANUELA</t>
  </si>
  <si>
    <t>24OFEX355</t>
  </si>
  <si>
    <t>10+1 MF_MIX</t>
  </si>
  <si>
    <t>Dailies Total1 30</t>
  </si>
  <si>
    <t>Inserita prima parte di ricettazione lasciata al tel da Max 970€</t>
  </si>
  <si>
    <t>10 AOC</t>
  </si>
  <si>
    <t>Mandare espositore</t>
  </si>
  <si>
    <t>Expected Close EOY</t>
  </si>
  <si>
    <t>FO1 75\75DAN30</t>
  </si>
  <si>
    <t>FO1 50\50DSH30</t>
  </si>
  <si>
    <t>FO2 50\50DSH30</t>
  </si>
  <si>
    <t>FO2 75\75DAN30</t>
  </si>
  <si>
    <t>OTTICA DI PIETRO</t>
  </si>
  <si>
    <t>-01.00</t>
  </si>
  <si>
    <t>-01.25</t>
  </si>
  <si>
    <t>-01.50</t>
  </si>
  <si>
    <t>-02.25</t>
  </si>
  <si>
    <t>-02.50</t>
  </si>
  <si>
    <t>-03.25</t>
  </si>
  <si>
    <t>-03.50</t>
  </si>
  <si>
    <t>-05.75</t>
  </si>
  <si>
    <t>Confezioni</t>
  </si>
  <si>
    <t>FO1 50\50DAN30</t>
  </si>
  <si>
    <t>FO1 25\25DSH30</t>
  </si>
  <si>
    <t>FO2</t>
  </si>
  <si>
    <t>FO2 12/19</t>
  </si>
  <si>
    <t>Lost</t>
  </si>
  <si>
    <t>90DAN30 EASY</t>
  </si>
  <si>
    <t>Cluster 25k</t>
  </si>
  <si>
    <t>Cluster 10k</t>
  </si>
  <si>
    <t>FO1 10\10DAN30</t>
  </si>
  <si>
    <t>FO1 10\10DSH30</t>
  </si>
  <si>
    <t>FO2 10\10DAN30</t>
  </si>
  <si>
    <t>FO2 10\10DSH30</t>
  </si>
  <si>
    <t>x</t>
  </si>
  <si>
    <t>20DAN30</t>
  </si>
  <si>
    <t>20DSH30</t>
  </si>
  <si>
    <t>-01.75</t>
  </si>
  <si>
    <t>-02.00</t>
  </si>
  <si>
    <t>-03.75</t>
  </si>
  <si>
    <t>-04.00</t>
  </si>
  <si>
    <t>-04.25</t>
  </si>
  <si>
    <t>-04.50</t>
  </si>
  <si>
    <t>-04.75</t>
  </si>
  <si>
    <t>-05.00</t>
  </si>
  <si>
    <t>-05.25</t>
  </si>
  <si>
    <t>-05.50</t>
  </si>
  <si>
    <t>OTTICA BUONO LAURA</t>
  </si>
  <si>
    <t>Cluster 5k dichiarati 1136 gap reale 914</t>
  </si>
  <si>
    <t>20DSH90</t>
  </si>
  <si>
    <t>OTTICA VESCOVIO</t>
  </si>
  <si>
    <t>10+1 DAN30</t>
  </si>
  <si>
    <t>09/12 Delivered Proj to EOY</t>
  </si>
  <si>
    <t>10+1 TOR_MIX</t>
  </si>
  <si>
    <t>50DSH30</t>
  </si>
  <si>
    <t>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</si>
</sst>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9"/>
      <name val="Arial"/>
      <family val="2"/>
    </font>
    <font>
      <b/>
      <sz val="8.5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BF1DE"/>
        <bgColor rgb="FF000000"/>
      </patternFill>
    </fill>
  </fills>
  <borders count="24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ck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thick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ck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thick">
        <color auto="1"/>
      </right>
      <top style="dotted">
        <color auto="1"/>
      </top>
      <bottom style="thick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1" applyNumberFormat="1" applyFont="1"/>
    <xf numFmtId="0" fontId="3" fillId="0" borderId="0" xfId="0" applyFont="1"/>
    <xf numFmtId="0" fontId="4" fillId="0" borderId="0" xfId="0" applyFont="1"/>
    <xf numFmtId="9" fontId="4" fillId="0" borderId="0" xfId="1" applyFont="1"/>
    <xf numFmtId="164" fontId="4" fillId="0" borderId="0" xfId="1" applyNumberFormat="1" applyFont="1"/>
    <xf numFmtId="0" fontId="3" fillId="2" borderId="0" xfId="0" applyFont="1" applyFill="1"/>
    <xf numFmtId="0" fontId="4" fillId="2" borderId="0" xfId="0" applyFont="1" applyFill="1"/>
    <xf numFmtId="1" fontId="4" fillId="2" borderId="0" xfId="0" applyNumberFormat="1" applyFont="1" applyFill="1"/>
    <xf numFmtId="164" fontId="4" fillId="2" borderId="0" xfId="1" applyNumberFormat="1" applyFont="1" applyFill="1"/>
    <xf numFmtId="1" fontId="3" fillId="2" borderId="1" xfId="0" applyNumberFormat="1" applyFont="1" applyFill="1" applyBorder="1"/>
    <xf numFmtId="0" fontId="4" fillId="0" borderId="7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9" xfId="0" applyFont="1" applyBorder="1"/>
    <xf numFmtId="1" fontId="4" fillId="0" borderId="10" xfId="0" applyNumberFormat="1" applyFont="1" applyBorder="1"/>
    <xf numFmtId="164" fontId="4" fillId="0" borderId="5" xfId="1" applyNumberFormat="1" applyFont="1" applyBorder="1"/>
    <xf numFmtId="164" fontId="4" fillId="0" borderId="8" xfId="1" applyNumberFormat="1" applyFont="1" applyBorder="1"/>
    <xf numFmtId="164" fontId="4" fillId="0" borderId="11" xfId="1" applyNumberFormat="1" applyFont="1" applyBorder="1"/>
    <xf numFmtId="0" fontId="3" fillId="3" borderId="0" xfId="0" applyFont="1" applyFill="1"/>
    <xf numFmtId="0" fontId="4" fillId="3" borderId="0" xfId="0" applyFont="1" applyFill="1"/>
    <xf numFmtId="164" fontId="4" fillId="3" borderId="0" xfId="1" applyNumberFormat="1" applyFont="1" applyFill="1"/>
    <xf numFmtId="0" fontId="4" fillId="0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3" fillId="4" borderId="4" xfId="0" applyFont="1" applyFill="1" applyBorder="1"/>
    <xf numFmtId="0" fontId="3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3" fillId="4" borderId="6" xfId="0" applyFont="1" applyFill="1" applyBorder="1"/>
    <xf numFmtId="0" fontId="3" fillId="4" borderId="9" xfId="0" applyFont="1" applyFill="1" applyBorder="1"/>
    <xf numFmtId="0" fontId="0" fillId="0" borderId="12" xfId="0" applyBorder="1" applyAlignment="1">
      <alignment horizontal="center"/>
    </xf>
    <xf numFmtId="20" fontId="6" fillId="5" borderId="12" xfId="0" applyNumberFormat="1" applyFont="1" applyFill="1" applyBorder="1" applyAlignment="1">
      <alignment horizontal="center"/>
    </xf>
    <xf numFmtId="1" fontId="6" fillId="6" borderId="12" xfId="0" applyNumberFormat="1" applyFont="1" applyFill="1" applyBorder="1" applyAlignment="1">
      <alignment horizontal="center"/>
    </xf>
    <xf numFmtId="0" fontId="6" fillId="5" borderId="12" xfId="0" quotePrefix="1" applyNumberFormat="1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/>
    </xf>
    <xf numFmtId="1" fontId="8" fillId="7" borderId="12" xfId="0" applyNumberFormat="1" applyFont="1" applyFill="1" applyBorder="1" applyAlignment="1">
      <alignment horizontal="center"/>
    </xf>
    <xf numFmtId="0" fontId="2" fillId="4" borderId="13" xfId="0" applyFont="1" applyFill="1" applyBorder="1" applyAlignment="1"/>
    <xf numFmtId="0" fontId="2" fillId="4" borderId="13" xfId="0" applyFont="1" applyFill="1" applyBorder="1" applyAlignment="1">
      <alignment horizontal="center"/>
    </xf>
    <xf numFmtId="0" fontId="0" fillId="0" borderId="13" xfId="0" applyBorder="1" applyAlignment="1"/>
    <xf numFmtId="0" fontId="0" fillId="0" borderId="13" xfId="0" applyBorder="1" applyAlignment="1">
      <alignment horizontal="center"/>
    </xf>
    <xf numFmtId="14" fontId="0" fillId="0" borderId="13" xfId="0" applyNumberFormat="1" applyBorder="1" applyAlignment="1"/>
    <xf numFmtId="20" fontId="6" fillId="5" borderId="12" xfId="0" quotePrefix="1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164" fontId="3" fillId="2" borderId="2" xfId="1" applyNumberFormat="1" applyFont="1" applyFill="1" applyBorder="1"/>
    <xf numFmtId="0" fontId="3" fillId="4" borderId="15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4" fillId="0" borderId="19" xfId="0" applyFont="1" applyBorder="1"/>
    <xf numFmtId="9" fontId="4" fillId="0" borderId="19" xfId="1" applyFont="1" applyBorder="1"/>
    <xf numFmtId="0" fontId="4" fillId="0" borderId="20" xfId="0" applyFont="1" applyBorder="1"/>
    <xf numFmtId="9" fontId="4" fillId="0" borderId="19" xfId="1" applyNumberFormat="1" applyFont="1" applyBorder="1"/>
    <xf numFmtId="0" fontId="5" fillId="0" borderId="19" xfId="0" applyFont="1" applyBorder="1"/>
    <xf numFmtId="0" fontId="3" fillId="4" borderId="21" xfId="0" applyFont="1" applyFill="1" applyBorder="1"/>
    <xf numFmtId="0" fontId="4" fillId="0" borderId="22" xfId="0" applyFont="1" applyBorder="1"/>
    <xf numFmtId="0" fontId="5" fillId="0" borderId="22" xfId="0" applyFont="1" applyBorder="1"/>
    <xf numFmtId="9" fontId="4" fillId="0" borderId="22" xfId="1" applyFont="1" applyBorder="1"/>
    <xf numFmtId="0" fontId="4" fillId="0" borderId="23" xfId="0" applyFont="1" applyBorder="1"/>
    <xf numFmtId="0" fontId="2" fillId="0" borderId="12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1048576"/>
    </sheetView>
  </sheetViews>
  <sheetFormatPr defaultColWidth="9.1796875" defaultRowHeight="15.5" x14ac:dyDescent="0.35"/>
  <cols>
    <col min="1" max="1" width="14.7265625" style="5" bestFit="1" customWidth="1"/>
    <col min="2" max="4" width="9" style="5" bestFit="1" customWidth="1"/>
    <col min="5" max="5" width="8.453125" style="5" bestFit="1" customWidth="1"/>
    <col min="6" max="6" width="8.7265625" style="5" bestFit="1" customWidth="1"/>
    <col min="7" max="7" width="8.453125" style="5" bestFit="1" customWidth="1"/>
    <col min="8" max="8" width="10.7265625" style="5" bestFit="1" customWidth="1"/>
    <col min="9" max="9" width="9.1796875" style="5"/>
    <col min="10" max="10" width="32" style="5" bestFit="1" customWidth="1"/>
    <col min="11" max="11" width="21.26953125" style="5" bestFit="1" customWidth="1"/>
    <col min="12" max="12" width="21.453125" style="5" bestFit="1" customWidth="1"/>
    <col min="13" max="13" width="5.1796875" style="5" bestFit="1" customWidth="1"/>
    <col min="14" max="14" width="16" style="5" bestFit="1" customWidth="1"/>
    <col min="15" max="15" width="22.453125" style="5" bestFit="1" customWidth="1"/>
    <col min="16" max="16384" width="9.1796875" style="5"/>
  </cols>
  <sheetData>
    <row r="1" spans="1:15" ht="16" thickTop="1" x14ac:dyDescent="0.35">
      <c r="A1" s="50"/>
      <c r="B1" s="51">
        <v>2018</v>
      </c>
      <c r="C1" s="51" t="s">
        <v>19</v>
      </c>
      <c r="D1" s="51">
        <v>2019</v>
      </c>
      <c r="E1" s="51" t="s">
        <v>12</v>
      </c>
      <c r="F1" s="51" t="s">
        <v>14</v>
      </c>
      <c r="G1" s="51" t="s">
        <v>13</v>
      </c>
      <c r="H1" s="52" t="s">
        <v>20</v>
      </c>
      <c r="J1" s="30" t="s">
        <v>154</v>
      </c>
      <c r="K1" s="29" t="s">
        <v>24</v>
      </c>
      <c r="L1" s="29" t="s">
        <v>25</v>
      </c>
      <c r="M1" s="31"/>
      <c r="N1" s="29" t="s">
        <v>26</v>
      </c>
      <c r="O1" s="32"/>
    </row>
    <row r="2" spans="1:15" ht="16" thickBot="1" x14ac:dyDescent="0.4">
      <c r="A2" s="53" t="s">
        <v>0</v>
      </c>
      <c r="B2" s="54">
        <v>49795</v>
      </c>
      <c r="C2" s="54"/>
      <c r="D2" s="54">
        <v>41387</v>
      </c>
      <c r="E2" s="54">
        <f t="shared" ref="E2:E13" si="0">D2-B2</f>
        <v>-8408</v>
      </c>
      <c r="F2" s="55">
        <f t="shared" ref="F2:F13" si="1">E2/B2</f>
        <v>-0.16885229440706898</v>
      </c>
      <c r="G2" s="54"/>
      <c r="H2" s="56"/>
      <c r="J2" s="18">
        <f>SUM(D2:D11)+D12+D13</f>
        <v>619483</v>
      </c>
      <c r="K2" s="14">
        <v>253</v>
      </c>
      <c r="L2" s="14">
        <v>253</v>
      </c>
      <c r="M2" s="14">
        <v>238</v>
      </c>
      <c r="N2" s="19">
        <f>J2/K2*L2</f>
        <v>619483</v>
      </c>
      <c r="O2" s="15" t="s">
        <v>27</v>
      </c>
    </row>
    <row r="3" spans="1:15" ht="16" thickTop="1" x14ac:dyDescent="0.35">
      <c r="A3" s="53" t="s">
        <v>1</v>
      </c>
      <c r="B3" s="54">
        <v>39090</v>
      </c>
      <c r="C3" s="54"/>
      <c r="D3" s="54">
        <v>40282</v>
      </c>
      <c r="E3" s="54">
        <f t="shared" si="0"/>
        <v>1192</v>
      </c>
      <c r="F3" s="55">
        <f t="shared" si="1"/>
        <v>3.0493732412381683E-2</v>
      </c>
      <c r="G3" s="54"/>
      <c r="H3" s="56"/>
    </row>
    <row r="4" spans="1:15" ht="16" thickBot="1" x14ac:dyDescent="0.4">
      <c r="A4" s="53" t="s">
        <v>2</v>
      </c>
      <c r="B4" s="54">
        <v>48009</v>
      </c>
      <c r="C4" s="54"/>
      <c r="D4" s="54">
        <v>54627</v>
      </c>
      <c r="E4" s="54">
        <f t="shared" si="0"/>
        <v>6618</v>
      </c>
      <c r="F4" s="55">
        <f t="shared" si="1"/>
        <v>0.1378491532837593</v>
      </c>
      <c r="G4" s="54"/>
      <c r="H4" s="56"/>
    </row>
    <row r="5" spans="1:15" ht="16" thickTop="1" x14ac:dyDescent="0.35">
      <c r="A5" s="53" t="s">
        <v>3</v>
      </c>
      <c r="B5" s="54">
        <v>46677</v>
      </c>
      <c r="C5" s="54"/>
      <c r="D5" s="54">
        <v>53403</v>
      </c>
      <c r="E5" s="54">
        <f t="shared" si="0"/>
        <v>6726</v>
      </c>
      <c r="F5" s="55">
        <f t="shared" si="1"/>
        <v>0.14409666431004564</v>
      </c>
      <c r="G5" s="54"/>
      <c r="H5" s="56"/>
      <c r="J5" s="30" t="s">
        <v>30</v>
      </c>
      <c r="K5" s="17">
        <v>-4000</v>
      </c>
    </row>
    <row r="6" spans="1:15" ht="16" thickBot="1" x14ac:dyDescent="0.4">
      <c r="A6" s="53" t="s">
        <v>4</v>
      </c>
      <c r="B6" s="54">
        <v>57440</v>
      </c>
      <c r="C6" s="54"/>
      <c r="D6" s="54">
        <v>52352</v>
      </c>
      <c r="E6" s="54">
        <f t="shared" si="0"/>
        <v>-5088</v>
      </c>
      <c r="F6" s="55">
        <f t="shared" si="1"/>
        <v>-8.8579387186629527E-2</v>
      </c>
      <c r="G6" s="54"/>
      <c r="H6" s="56"/>
      <c r="J6" s="34" t="s">
        <v>29</v>
      </c>
      <c r="K6" s="15">
        <v>7100</v>
      </c>
    </row>
    <row r="7" spans="1:15" ht="16" thickTop="1" x14ac:dyDescent="0.35">
      <c r="A7" s="53" t="s">
        <v>5</v>
      </c>
      <c r="B7" s="54">
        <v>56269</v>
      </c>
      <c r="C7" s="54"/>
      <c r="D7" s="54">
        <v>54127</v>
      </c>
      <c r="E7" s="54">
        <f t="shared" si="0"/>
        <v>-2142</v>
      </c>
      <c r="F7" s="55">
        <f t="shared" si="1"/>
        <v>-3.8067141765448113E-2</v>
      </c>
      <c r="G7" s="54"/>
      <c r="H7" s="56"/>
    </row>
    <row r="8" spans="1:15" x14ac:dyDescent="0.35">
      <c r="A8" s="53" t="s">
        <v>6</v>
      </c>
      <c r="B8" s="54">
        <v>76139</v>
      </c>
      <c r="C8" s="54"/>
      <c r="D8" s="54">
        <v>77071</v>
      </c>
      <c r="E8" s="54">
        <f t="shared" si="0"/>
        <v>932</v>
      </c>
      <c r="F8" s="55">
        <f t="shared" si="1"/>
        <v>1.2240770170346341E-2</v>
      </c>
      <c r="G8" s="54"/>
      <c r="H8" s="56"/>
    </row>
    <row r="9" spans="1:15" x14ac:dyDescent="0.35">
      <c r="A9" s="53" t="s">
        <v>7</v>
      </c>
      <c r="B9" s="54">
        <v>49538</v>
      </c>
      <c r="C9" s="54"/>
      <c r="D9" s="54">
        <v>37791</v>
      </c>
      <c r="E9" s="54">
        <f t="shared" si="0"/>
        <v>-11747</v>
      </c>
      <c r="F9" s="57">
        <f t="shared" si="1"/>
        <v>-0.23713109128345916</v>
      </c>
      <c r="G9" s="54"/>
      <c r="H9" s="56"/>
    </row>
    <row r="10" spans="1:15" x14ac:dyDescent="0.35">
      <c r="A10" s="53" t="s">
        <v>8</v>
      </c>
      <c r="B10" s="54">
        <v>49779</v>
      </c>
      <c r="C10" s="54"/>
      <c r="D10" s="54">
        <v>54847</v>
      </c>
      <c r="E10" s="54">
        <f t="shared" si="0"/>
        <v>5068</v>
      </c>
      <c r="F10" s="55">
        <f t="shared" si="1"/>
        <v>0.10181000020088793</v>
      </c>
      <c r="G10" s="54"/>
      <c r="H10" s="56"/>
    </row>
    <row r="11" spans="1:15" x14ac:dyDescent="0.35">
      <c r="A11" s="53" t="s">
        <v>9</v>
      </c>
      <c r="B11" s="54">
        <v>51595</v>
      </c>
      <c r="C11" s="54"/>
      <c r="D11" s="58">
        <v>53973</v>
      </c>
      <c r="E11" s="54">
        <f t="shared" si="0"/>
        <v>2378</v>
      </c>
      <c r="F11" s="55">
        <f t="shared" si="1"/>
        <v>4.6089737377652873E-2</v>
      </c>
      <c r="G11" s="54"/>
      <c r="H11" s="56"/>
    </row>
    <row r="12" spans="1:15" x14ac:dyDescent="0.35">
      <c r="A12" s="53" t="s">
        <v>10</v>
      </c>
      <c r="B12" s="54">
        <v>51459</v>
      </c>
      <c r="C12" s="54"/>
      <c r="D12" s="58">
        <v>44516</v>
      </c>
      <c r="E12" s="54">
        <f t="shared" si="0"/>
        <v>-6943</v>
      </c>
      <c r="F12" s="55">
        <f t="shared" si="1"/>
        <v>-0.13492294836666083</v>
      </c>
      <c r="G12" s="54"/>
      <c r="H12" s="56"/>
    </row>
    <row r="13" spans="1:15" ht="16" thickBot="1" x14ac:dyDescent="0.4">
      <c r="A13" s="59" t="s">
        <v>11</v>
      </c>
      <c r="B13" s="60">
        <v>52621</v>
      </c>
      <c r="C13" s="60"/>
      <c r="D13" s="61">
        <v>55107</v>
      </c>
      <c r="E13" s="60">
        <f t="shared" si="0"/>
        <v>2486</v>
      </c>
      <c r="F13" s="62">
        <f t="shared" si="1"/>
        <v>4.7243495942684482E-2</v>
      </c>
      <c r="G13" s="60"/>
      <c r="H13" s="63"/>
    </row>
    <row r="14" spans="1:15" ht="16" thickTop="1" x14ac:dyDescent="0.35">
      <c r="F14" s="6"/>
    </row>
    <row r="15" spans="1:15" ht="16" thickBot="1" x14ac:dyDescent="0.4">
      <c r="F15" s="6"/>
    </row>
    <row r="16" spans="1:15" ht="16" thickTop="1" x14ac:dyDescent="0.35">
      <c r="A16" s="30" t="s">
        <v>15</v>
      </c>
      <c r="B16" s="16">
        <v>136893</v>
      </c>
      <c r="C16" s="16"/>
      <c r="D16" s="16">
        <v>136295</v>
      </c>
      <c r="E16" s="16">
        <f>D16-B16</f>
        <v>-598</v>
      </c>
      <c r="F16" s="20">
        <f>E16/B16</f>
        <v>-4.3683753004171138E-3</v>
      </c>
    </row>
    <row r="17" spans="1:9" x14ac:dyDescent="0.35">
      <c r="A17" s="33" t="s">
        <v>16</v>
      </c>
      <c r="B17" s="13">
        <v>160385</v>
      </c>
      <c r="C17" s="13"/>
      <c r="D17" s="13">
        <v>159881</v>
      </c>
      <c r="E17" s="13">
        <f>D17-B17</f>
        <v>-504</v>
      </c>
      <c r="F17" s="21">
        <f>E17/B17</f>
        <v>-3.142438507341709E-3</v>
      </c>
    </row>
    <row r="18" spans="1:9" x14ac:dyDescent="0.35">
      <c r="A18" s="33" t="s">
        <v>17</v>
      </c>
      <c r="B18" s="13">
        <v>175456</v>
      </c>
      <c r="C18" s="13"/>
      <c r="D18" s="13">
        <v>169708</v>
      </c>
      <c r="E18" s="13">
        <f>D18-B18</f>
        <v>-5748</v>
      </c>
      <c r="F18" s="21">
        <f>E18/B18</f>
        <v>-3.2760350173262814E-2</v>
      </c>
    </row>
    <row r="19" spans="1:9" ht="16" thickBot="1" x14ac:dyDescent="0.4">
      <c r="A19" s="34" t="s">
        <v>18</v>
      </c>
      <c r="B19" s="14">
        <v>155657</v>
      </c>
      <c r="C19" s="14"/>
      <c r="D19" s="14">
        <f>SUM(D11:D13)</f>
        <v>153596</v>
      </c>
      <c r="E19" s="14">
        <f>D19-B19</f>
        <v>-2061</v>
      </c>
      <c r="F19" s="22">
        <f>E19/B19</f>
        <v>-1.324065091836538E-2</v>
      </c>
    </row>
    <row r="20" spans="1:9" ht="16" thickTop="1" x14ac:dyDescent="0.35">
      <c r="F20" s="7"/>
    </row>
    <row r="21" spans="1:9" ht="16" thickBot="1" x14ac:dyDescent="0.4">
      <c r="A21" s="23" t="s">
        <v>31</v>
      </c>
      <c r="B21" s="24"/>
      <c r="C21" s="24"/>
      <c r="D21" s="24"/>
      <c r="E21" s="24"/>
      <c r="F21" s="25"/>
      <c r="G21" s="24"/>
      <c r="H21" s="24"/>
      <c r="I21" s="26"/>
    </row>
    <row r="22" spans="1:9" ht="16" hidden="1" thickBot="1" x14ac:dyDescent="0.4">
      <c r="A22" s="4" t="s">
        <v>21</v>
      </c>
      <c r="B22" s="5">
        <v>628410</v>
      </c>
      <c r="C22" s="5">
        <v>632181</v>
      </c>
      <c r="D22" s="5">
        <v>608545</v>
      </c>
      <c r="E22" s="5">
        <v>-19865</v>
      </c>
      <c r="F22" s="7">
        <v>-3.1611527505927661E-2</v>
      </c>
      <c r="G22" s="4">
        <v>-23636</v>
      </c>
      <c r="H22" s="7">
        <v>-3.8840184374204043E-2</v>
      </c>
      <c r="I22" s="26"/>
    </row>
    <row r="23" spans="1:9" ht="16" hidden="1" thickBot="1" x14ac:dyDescent="0.4">
      <c r="A23" s="4" t="s">
        <v>22</v>
      </c>
      <c r="B23" s="5">
        <v>628410</v>
      </c>
      <c r="C23" s="5">
        <v>632181</v>
      </c>
      <c r="D23" s="5">
        <v>618953</v>
      </c>
      <c r="E23" s="5">
        <v>-9457</v>
      </c>
      <c r="F23" s="7">
        <v>-1.5049092153212075E-2</v>
      </c>
      <c r="G23" s="4">
        <v>-13228</v>
      </c>
      <c r="H23" s="7">
        <v>-2.1371574255234241E-2</v>
      </c>
      <c r="I23" s="26"/>
    </row>
    <row r="24" spans="1:9" ht="16.5" thickTop="1" thickBot="1" x14ac:dyDescent="0.4">
      <c r="A24" s="8" t="s">
        <v>23</v>
      </c>
      <c r="B24" s="9">
        <v>628410</v>
      </c>
      <c r="C24" s="9">
        <v>632181</v>
      </c>
      <c r="D24" s="10">
        <f>J2/K2*L2</f>
        <v>619483</v>
      </c>
      <c r="E24" s="10">
        <f>D24-B24</f>
        <v>-8927</v>
      </c>
      <c r="F24" s="11">
        <f>E24/B24</f>
        <v>-1.4205693734981938E-2</v>
      </c>
      <c r="G24" s="12">
        <f>D24-C24</f>
        <v>-12698</v>
      </c>
      <c r="H24" s="49">
        <f>G24/C24</f>
        <v>-2.0086019668417748E-2</v>
      </c>
      <c r="I24" s="26"/>
    </row>
    <row r="25" spans="1:9" ht="16" thickTop="1" x14ac:dyDescent="0.35">
      <c r="I25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G31" sqref="G31"/>
    </sheetView>
  </sheetViews>
  <sheetFormatPr defaultRowHeight="15.5" x14ac:dyDescent="0.35"/>
  <cols>
    <col min="1" max="1" width="14.7265625" style="5" bestFit="1" customWidth="1"/>
    <col min="2" max="4" width="9" style="5" bestFit="1" customWidth="1"/>
    <col min="5" max="5" width="8.453125" style="5" bestFit="1" customWidth="1"/>
    <col min="6" max="6" width="8.7265625" style="5" bestFit="1" customWidth="1"/>
    <col min="7" max="7" width="8.453125" style="5" bestFit="1" customWidth="1"/>
    <col min="8" max="8" width="10.7265625" style="5" bestFit="1" customWidth="1"/>
    <col min="9" max="9" width="9.1796875" style="5"/>
    <col min="10" max="10" width="32" style="5" bestFit="1" customWidth="1"/>
    <col min="11" max="11" width="21.26953125" style="5" bestFit="1" customWidth="1"/>
    <col min="12" max="12" width="21.453125" style="5" bestFit="1" customWidth="1"/>
    <col min="13" max="13" width="5.1796875" style="5" bestFit="1" customWidth="1"/>
    <col min="14" max="14" width="16" style="5" bestFit="1" customWidth="1"/>
    <col min="15" max="15" width="22.453125" style="5" bestFit="1" customWidth="1"/>
  </cols>
  <sheetData>
    <row r="1" spans="1:15" ht="16" thickTop="1" x14ac:dyDescent="0.35">
      <c r="A1" s="50"/>
      <c r="B1" s="51">
        <v>2018</v>
      </c>
      <c r="C1" s="51" t="s">
        <v>19</v>
      </c>
      <c r="D1" s="51">
        <v>2019</v>
      </c>
      <c r="E1" s="51" t="s">
        <v>12</v>
      </c>
      <c r="F1" s="51" t="s">
        <v>14</v>
      </c>
      <c r="G1" s="51" t="s">
        <v>13</v>
      </c>
      <c r="H1" s="52" t="s">
        <v>20</v>
      </c>
      <c r="J1" s="30" t="s">
        <v>154</v>
      </c>
      <c r="K1" s="29" t="s">
        <v>24</v>
      </c>
      <c r="L1" s="29" t="s">
        <v>25</v>
      </c>
      <c r="M1" s="31"/>
      <c r="N1" s="29" t="s">
        <v>26</v>
      </c>
      <c r="O1" s="32"/>
    </row>
    <row r="2" spans="1:15" ht="16" thickBot="1" x14ac:dyDescent="0.4">
      <c r="A2" s="53" t="s">
        <v>0</v>
      </c>
      <c r="B2" s="54">
        <v>50383</v>
      </c>
      <c r="C2" s="54"/>
      <c r="D2" s="54">
        <v>41891</v>
      </c>
      <c r="E2" s="54">
        <f t="shared" ref="E2:E13" si="0">D2-B2</f>
        <v>-8492</v>
      </c>
      <c r="F2" s="55">
        <f t="shared" ref="F2:F13" si="1">E2/B2</f>
        <v>-0.16854891530873509</v>
      </c>
      <c r="G2" s="54"/>
      <c r="H2" s="56"/>
      <c r="J2" s="18">
        <f>SUM(D2:D11)+D12+D13</f>
        <v>622252</v>
      </c>
      <c r="K2" s="14">
        <v>253</v>
      </c>
      <c r="L2" s="14">
        <v>253</v>
      </c>
      <c r="M2" s="14">
        <v>238</v>
      </c>
      <c r="N2" s="19">
        <f>J2/K2*L2</f>
        <v>622252</v>
      </c>
      <c r="O2" s="15" t="s">
        <v>27</v>
      </c>
    </row>
    <row r="3" spans="1:15" ht="16" thickTop="1" x14ac:dyDescent="0.35">
      <c r="A3" s="53" t="s">
        <v>1</v>
      </c>
      <c r="B3" s="54">
        <v>39303</v>
      </c>
      <c r="C3" s="54"/>
      <c r="D3" s="54">
        <v>40728</v>
      </c>
      <c r="E3" s="54">
        <f t="shared" si="0"/>
        <v>1425</v>
      </c>
      <c r="F3" s="55">
        <f t="shared" si="1"/>
        <v>3.6256774292038774E-2</v>
      </c>
      <c r="G3" s="54"/>
      <c r="H3" s="56"/>
    </row>
    <row r="4" spans="1:15" ht="16" thickBot="1" x14ac:dyDescent="0.4">
      <c r="A4" s="53" t="s">
        <v>2</v>
      </c>
      <c r="B4" s="54">
        <v>48164</v>
      </c>
      <c r="C4" s="54"/>
      <c r="D4" s="54">
        <v>55055</v>
      </c>
      <c r="E4" s="54">
        <f t="shared" si="0"/>
        <v>6891</v>
      </c>
      <c r="F4" s="55">
        <f t="shared" si="1"/>
        <v>0.14307366497799187</v>
      </c>
      <c r="G4" s="54"/>
      <c r="H4" s="56"/>
    </row>
    <row r="5" spans="1:15" ht="16" thickTop="1" x14ac:dyDescent="0.35">
      <c r="A5" s="53" t="s">
        <v>3</v>
      </c>
      <c r="B5" s="54">
        <v>47073</v>
      </c>
      <c r="C5" s="54"/>
      <c r="D5" s="54">
        <v>53917</v>
      </c>
      <c r="E5" s="54">
        <f t="shared" si="0"/>
        <v>6844</v>
      </c>
      <c r="F5" s="55">
        <f t="shared" si="1"/>
        <v>0.14539120090072866</v>
      </c>
      <c r="G5" s="54"/>
      <c r="H5" s="56"/>
      <c r="J5" s="30" t="s">
        <v>30</v>
      </c>
      <c r="K5" s="17">
        <v>-4000</v>
      </c>
    </row>
    <row r="6" spans="1:15" ht="16" thickBot="1" x14ac:dyDescent="0.4">
      <c r="A6" s="53" t="s">
        <v>4</v>
      </c>
      <c r="B6" s="54">
        <v>57259</v>
      </c>
      <c r="C6" s="54"/>
      <c r="D6" s="54">
        <v>53115</v>
      </c>
      <c r="E6" s="54">
        <f t="shared" si="0"/>
        <v>-4144</v>
      </c>
      <c r="F6" s="55">
        <f t="shared" si="1"/>
        <v>-7.2372902076529452E-2</v>
      </c>
      <c r="G6" s="54"/>
      <c r="H6" s="56"/>
      <c r="J6" s="34" t="s">
        <v>29</v>
      </c>
      <c r="K6" s="15">
        <v>7100</v>
      </c>
    </row>
    <row r="7" spans="1:15" ht="16" thickTop="1" x14ac:dyDescent="0.35">
      <c r="A7" s="53" t="s">
        <v>5</v>
      </c>
      <c r="B7" s="54">
        <v>55901</v>
      </c>
      <c r="C7" s="54"/>
      <c r="D7" s="54">
        <v>54127</v>
      </c>
      <c r="E7" s="54">
        <f t="shared" si="0"/>
        <v>-1774</v>
      </c>
      <c r="F7" s="55">
        <f t="shared" si="1"/>
        <v>-3.1734673798322031E-2</v>
      </c>
      <c r="G7" s="54"/>
      <c r="H7" s="56"/>
    </row>
    <row r="8" spans="1:15" x14ac:dyDescent="0.35">
      <c r="A8" s="53" t="s">
        <v>6</v>
      </c>
      <c r="B8" s="54">
        <v>76936</v>
      </c>
      <c r="C8" s="54"/>
      <c r="D8" s="54">
        <v>78097</v>
      </c>
      <c r="E8" s="54">
        <f t="shared" si="0"/>
        <v>1161</v>
      </c>
      <c r="F8" s="55">
        <f t="shared" si="1"/>
        <v>1.5090464801913278E-2</v>
      </c>
      <c r="G8" s="54"/>
      <c r="H8" s="56"/>
    </row>
    <row r="9" spans="1:15" x14ac:dyDescent="0.35">
      <c r="A9" s="53" t="s">
        <v>7</v>
      </c>
      <c r="B9" s="54">
        <v>49739</v>
      </c>
      <c r="C9" s="54"/>
      <c r="D9" s="54">
        <v>38048</v>
      </c>
      <c r="E9" s="54">
        <f t="shared" si="0"/>
        <v>-11691</v>
      </c>
      <c r="F9" s="57">
        <f t="shared" si="1"/>
        <v>-0.23504694505317758</v>
      </c>
      <c r="G9" s="54"/>
      <c r="H9" s="56"/>
    </row>
    <row r="10" spans="1:15" x14ac:dyDescent="0.35">
      <c r="A10" s="53" t="s">
        <v>8</v>
      </c>
      <c r="B10" s="54">
        <v>49402</v>
      </c>
      <c r="C10" s="54"/>
      <c r="D10" s="54">
        <v>55359</v>
      </c>
      <c r="E10" s="54">
        <f t="shared" si="0"/>
        <v>5957</v>
      </c>
      <c r="F10" s="55">
        <f t="shared" si="1"/>
        <v>0.12058216266547914</v>
      </c>
      <c r="G10" s="54"/>
      <c r="H10" s="56"/>
    </row>
    <row r="11" spans="1:15" x14ac:dyDescent="0.35">
      <c r="A11" s="53" t="s">
        <v>9</v>
      </c>
      <c r="B11" s="54">
        <v>50988</v>
      </c>
      <c r="C11" s="54"/>
      <c r="D11" s="58">
        <v>51728</v>
      </c>
      <c r="E11" s="54">
        <f t="shared" si="0"/>
        <v>740</v>
      </c>
      <c r="F11" s="55">
        <f t="shared" si="1"/>
        <v>1.4513218796579587E-2</v>
      </c>
      <c r="G11" s="54"/>
      <c r="H11" s="56"/>
    </row>
    <row r="12" spans="1:15" x14ac:dyDescent="0.35">
      <c r="A12" s="53" t="s">
        <v>10</v>
      </c>
      <c r="B12" s="54">
        <v>51768</v>
      </c>
      <c r="C12" s="54"/>
      <c r="D12" s="58">
        <v>47464</v>
      </c>
      <c r="E12" s="54">
        <f t="shared" si="0"/>
        <v>-4304</v>
      </c>
      <c r="F12" s="55">
        <f t="shared" si="1"/>
        <v>-8.3140163807757683E-2</v>
      </c>
      <c r="G12" s="54"/>
      <c r="H12" s="56"/>
    </row>
    <row r="13" spans="1:15" ht="16" thickBot="1" x14ac:dyDescent="0.4">
      <c r="A13" s="59" t="s">
        <v>11</v>
      </c>
      <c r="B13" s="60">
        <v>51593</v>
      </c>
      <c r="C13" s="60"/>
      <c r="D13" s="61">
        <v>52723</v>
      </c>
      <c r="E13" s="60">
        <f t="shared" si="0"/>
        <v>1130</v>
      </c>
      <c r="F13" s="62">
        <f t="shared" si="1"/>
        <v>2.1902196034345744E-2</v>
      </c>
      <c r="G13" s="60"/>
      <c r="H13" s="63"/>
    </row>
    <row r="14" spans="1:15" ht="16" thickTop="1" x14ac:dyDescent="0.35">
      <c r="F14" s="6"/>
    </row>
    <row r="15" spans="1:15" ht="16" thickBot="1" x14ac:dyDescent="0.4">
      <c r="F15" s="6"/>
    </row>
    <row r="16" spans="1:15" ht="16" thickTop="1" x14ac:dyDescent="0.35">
      <c r="A16" s="30" t="s">
        <v>15</v>
      </c>
      <c r="B16" s="16">
        <v>136893</v>
      </c>
      <c r="C16" s="16"/>
      <c r="D16" s="16">
        <v>136295</v>
      </c>
      <c r="E16" s="16">
        <f>D16-B16</f>
        <v>-598</v>
      </c>
      <c r="F16" s="20">
        <f>E16/B16</f>
        <v>-4.3683753004171138E-3</v>
      </c>
    </row>
    <row r="17" spans="1:9" x14ac:dyDescent="0.35">
      <c r="A17" s="33" t="s">
        <v>16</v>
      </c>
      <c r="B17" s="13">
        <v>160385</v>
      </c>
      <c r="C17" s="13"/>
      <c r="D17" s="13">
        <v>159881</v>
      </c>
      <c r="E17" s="13">
        <f>D17-B17</f>
        <v>-504</v>
      </c>
      <c r="F17" s="21">
        <f>E17/B17</f>
        <v>-3.142438507341709E-3</v>
      </c>
    </row>
    <row r="18" spans="1:9" x14ac:dyDescent="0.35">
      <c r="A18" s="33" t="s">
        <v>17</v>
      </c>
      <c r="B18" s="13">
        <v>175456</v>
      </c>
      <c r="C18" s="13"/>
      <c r="D18" s="13">
        <v>169708</v>
      </c>
      <c r="E18" s="13">
        <f>D18-B18</f>
        <v>-5748</v>
      </c>
      <c r="F18" s="21">
        <f>E18/B18</f>
        <v>-3.2760350173262814E-2</v>
      </c>
    </row>
    <row r="19" spans="1:9" ht="16" thickBot="1" x14ac:dyDescent="0.4">
      <c r="A19" s="34" t="s">
        <v>18</v>
      </c>
      <c r="B19" s="14">
        <v>155657</v>
      </c>
      <c r="C19" s="14"/>
      <c r="D19" s="14">
        <f>SUM(D11:D13)</f>
        <v>151915</v>
      </c>
      <c r="E19" s="14">
        <f>D19-B19</f>
        <v>-3742</v>
      </c>
      <c r="F19" s="22">
        <f>E19/B19</f>
        <v>-2.4040036747463977E-2</v>
      </c>
    </row>
    <row r="20" spans="1:9" ht="16" thickTop="1" x14ac:dyDescent="0.35">
      <c r="F20" s="7"/>
    </row>
    <row r="21" spans="1:9" ht="16" thickBot="1" x14ac:dyDescent="0.4">
      <c r="A21" s="23" t="s">
        <v>31</v>
      </c>
      <c r="B21" s="24"/>
      <c r="C21" s="24"/>
      <c r="D21" s="24"/>
      <c r="E21" s="24"/>
      <c r="F21" s="25"/>
      <c r="G21" s="24"/>
      <c r="H21" s="24"/>
      <c r="I21" s="26"/>
    </row>
    <row r="22" spans="1:9" hidden="1" x14ac:dyDescent="0.35">
      <c r="A22" s="4" t="s">
        <v>21</v>
      </c>
      <c r="B22" s="5">
        <v>628410</v>
      </c>
      <c r="C22" s="5">
        <v>632181</v>
      </c>
      <c r="D22" s="5">
        <v>608545</v>
      </c>
      <c r="E22" s="5">
        <v>-19865</v>
      </c>
      <c r="F22" s="7">
        <v>-3.1611527505927661E-2</v>
      </c>
      <c r="G22" s="4">
        <v>-23636</v>
      </c>
      <c r="H22" s="7">
        <v>-3.8840184374204043E-2</v>
      </c>
      <c r="I22" s="26"/>
    </row>
    <row r="23" spans="1:9" ht="16" hidden="1" thickBot="1" x14ac:dyDescent="0.4">
      <c r="A23" s="4" t="s">
        <v>22</v>
      </c>
      <c r="B23" s="5">
        <v>628410</v>
      </c>
      <c r="C23" s="5">
        <v>632181</v>
      </c>
      <c r="D23" s="5">
        <v>618953</v>
      </c>
      <c r="E23" s="5">
        <v>-9457</v>
      </c>
      <c r="F23" s="7">
        <v>-1.5049092153212075E-2</v>
      </c>
      <c r="G23" s="4">
        <v>-13228</v>
      </c>
      <c r="H23" s="7">
        <v>-2.1371574255234241E-2</v>
      </c>
      <c r="I23" s="26"/>
    </row>
    <row r="24" spans="1:9" ht="16.5" thickTop="1" thickBot="1" x14ac:dyDescent="0.4">
      <c r="A24" s="8" t="s">
        <v>23</v>
      </c>
      <c r="B24" s="9">
        <f>SUM(B2:B13)</f>
        <v>628509</v>
      </c>
      <c r="C24" s="9">
        <v>632280</v>
      </c>
      <c r="D24" s="10">
        <f>J2/K2*L2</f>
        <v>622252</v>
      </c>
      <c r="E24" s="10">
        <f>D24-B24</f>
        <v>-6257</v>
      </c>
      <c r="F24" s="11">
        <f>E24/B24</f>
        <v>-9.9553069248013958E-3</v>
      </c>
      <c r="G24" s="12">
        <f>D24-C24</f>
        <v>-10028</v>
      </c>
      <c r="H24" s="49">
        <f>G24/C24</f>
        <v>-1.5860061997849055E-2</v>
      </c>
      <c r="I24" s="26"/>
    </row>
    <row r="25" spans="1:9" ht="16" thickTop="1" x14ac:dyDescent="0.35">
      <c r="A25" s="5" t="s">
        <v>157</v>
      </c>
      <c r="B25" s="5">
        <v>594069</v>
      </c>
      <c r="C25" s="5">
        <v>596521</v>
      </c>
      <c r="D25" s="5">
        <v>592963</v>
      </c>
      <c r="E25" s="5">
        <f>D25-B25</f>
        <v>-1106</v>
      </c>
      <c r="F25" s="7">
        <f>E25/B25</f>
        <v>-1.8617365996205827E-3</v>
      </c>
      <c r="G25" s="5">
        <f>D25-C25</f>
        <v>-3558</v>
      </c>
      <c r="H25" s="7">
        <f>G25/C25</f>
        <v>-5.9645846499955576E-3</v>
      </c>
      <c r="I25" s="26"/>
    </row>
  </sheetData>
  <pageMargins left="0.7" right="0.7" top="0.75" bottom="0.75" header="0.3" footer="0.3"/>
  <pageSetup orientation="portrait" r:id="rId1"/>
  <ignoredErrors>
    <ignoredError sqref="B2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pane ySplit="1" topLeftCell="A26" activePane="bottomLeft" state="frozen"/>
      <selection pane="bottomLeft" activeCell="F52" sqref="F52"/>
    </sheetView>
  </sheetViews>
  <sheetFormatPr defaultColWidth="8.7265625" defaultRowHeight="12.5" x14ac:dyDescent="0.25"/>
  <cols>
    <col min="1" max="1" width="51.1796875" style="27" bestFit="1" customWidth="1"/>
    <col min="2" max="2" width="19.1796875" style="27" bestFit="1" customWidth="1"/>
    <col min="3" max="3" width="10" style="27" bestFit="1" customWidth="1"/>
    <col min="4" max="4" width="8.54296875" style="27" bestFit="1" customWidth="1"/>
    <col min="5" max="5" width="10.81640625" style="28" bestFit="1" customWidth="1"/>
    <col min="6" max="6" width="15.81640625" style="27" bestFit="1" customWidth="1"/>
    <col min="7" max="7" width="14.7265625" style="27" bestFit="1" customWidth="1"/>
    <col min="8" max="8" width="25.26953125" style="27" customWidth="1"/>
    <col min="9" max="12" width="8.7265625" style="27"/>
    <col min="13" max="13" width="9.453125" style="27" bestFit="1" customWidth="1"/>
    <col min="14" max="16384" width="8.7265625" style="27"/>
  </cols>
  <sheetData>
    <row r="1" spans="1:14" ht="13" x14ac:dyDescent="0.3">
      <c r="A1" s="41" t="s">
        <v>32</v>
      </c>
      <c r="B1" s="41" t="s">
        <v>35</v>
      </c>
      <c r="C1" s="41" t="s">
        <v>79</v>
      </c>
      <c r="D1" s="41" t="s">
        <v>34</v>
      </c>
      <c r="E1" s="42" t="s">
        <v>33</v>
      </c>
      <c r="F1" s="41" t="s">
        <v>46</v>
      </c>
      <c r="G1" s="41" t="s">
        <v>45</v>
      </c>
      <c r="H1" s="41" t="s">
        <v>87</v>
      </c>
      <c r="J1" s="27" t="s">
        <v>38</v>
      </c>
      <c r="K1" s="27" t="s">
        <v>58</v>
      </c>
      <c r="L1" s="27" t="s">
        <v>59</v>
      </c>
      <c r="M1" s="47" t="s">
        <v>127</v>
      </c>
      <c r="N1" s="47" t="s">
        <v>128</v>
      </c>
    </row>
    <row r="2" spans="1:14" x14ac:dyDescent="0.25">
      <c r="A2" s="43" t="s">
        <v>36</v>
      </c>
      <c r="B2" s="43" t="s">
        <v>37</v>
      </c>
      <c r="C2" s="43" t="s">
        <v>80</v>
      </c>
      <c r="D2" s="43">
        <v>555</v>
      </c>
      <c r="E2" s="44" t="s">
        <v>38</v>
      </c>
      <c r="F2" s="45">
        <v>43768</v>
      </c>
      <c r="G2" s="45">
        <v>43784</v>
      </c>
      <c r="H2" s="43"/>
      <c r="J2" s="27">
        <f>SUMIF(E2:E49,"Won",D2:D49)</f>
        <v>8841</v>
      </c>
      <c r="K2" s="27">
        <f>SUMIF(E2:E49,"5",D2:D49)</f>
        <v>721</v>
      </c>
      <c r="L2" s="27">
        <f>SUMIF(E2:E49,"4",D2:D49)</f>
        <v>414</v>
      </c>
      <c r="M2" s="27">
        <f>SUMIF(E2:E49,"FO2",D2:D49)</f>
        <v>302</v>
      </c>
      <c r="N2" s="27">
        <f>SUMIF(E2:E49,"L",D2:D49)</f>
        <v>3438</v>
      </c>
    </row>
    <row r="3" spans="1:14" x14ac:dyDescent="0.25">
      <c r="A3" s="43" t="s">
        <v>36</v>
      </c>
      <c r="B3" s="43" t="s">
        <v>39</v>
      </c>
      <c r="C3" s="43" t="s">
        <v>80</v>
      </c>
      <c r="D3" s="43">
        <v>448</v>
      </c>
      <c r="E3" s="44" t="s">
        <v>38</v>
      </c>
      <c r="F3" s="45">
        <v>43768</v>
      </c>
      <c r="G3" s="45">
        <v>43784</v>
      </c>
      <c r="H3" s="43"/>
    </row>
    <row r="4" spans="1:14" x14ac:dyDescent="0.25">
      <c r="A4" s="43" t="s">
        <v>36</v>
      </c>
      <c r="B4" s="43" t="s">
        <v>40</v>
      </c>
      <c r="C4" s="43" t="s">
        <v>81</v>
      </c>
      <c r="D4" s="43">
        <v>253</v>
      </c>
      <c r="E4" s="44" t="s">
        <v>38</v>
      </c>
      <c r="F4" s="45">
        <v>43768</v>
      </c>
      <c r="G4" s="45">
        <v>43784</v>
      </c>
      <c r="H4" s="43"/>
    </row>
    <row r="5" spans="1:14" x14ac:dyDescent="0.25">
      <c r="A5" s="43" t="s">
        <v>41</v>
      </c>
      <c r="B5" s="43" t="s">
        <v>42</v>
      </c>
      <c r="C5" s="43" t="s">
        <v>80</v>
      </c>
      <c r="D5" s="43">
        <v>614</v>
      </c>
      <c r="E5" s="44" t="s">
        <v>38</v>
      </c>
      <c r="F5" s="45">
        <v>43784</v>
      </c>
      <c r="G5" s="45">
        <v>43784</v>
      </c>
      <c r="H5" s="43"/>
    </row>
    <row r="6" spans="1:14" x14ac:dyDescent="0.25">
      <c r="A6" s="43" t="s">
        <v>43</v>
      </c>
      <c r="B6" s="43" t="s">
        <v>44</v>
      </c>
      <c r="C6" s="43" t="s">
        <v>80</v>
      </c>
      <c r="D6" s="43">
        <v>555</v>
      </c>
      <c r="E6" s="44" t="s">
        <v>38</v>
      </c>
      <c r="F6" s="45">
        <v>43783</v>
      </c>
      <c r="G6" s="45">
        <v>43788</v>
      </c>
      <c r="H6" s="43"/>
    </row>
    <row r="7" spans="1:14" x14ac:dyDescent="0.25">
      <c r="A7" s="43" t="s">
        <v>47</v>
      </c>
      <c r="B7" s="43" t="s">
        <v>48</v>
      </c>
      <c r="C7" s="43" t="s">
        <v>81</v>
      </c>
      <c r="D7" s="43">
        <v>90</v>
      </c>
      <c r="E7" s="44">
        <v>4</v>
      </c>
      <c r="F7" s="45">
        <v>43783</v>
      </c>
      <c r="G7" s="43"/>
      <c r="H7" s="43"/>
    </row>
    <row r="8" spans="1:14" x14ac:dyDescent="0.25">
      <c r="A8" s="43" t="s">
        <v>47</v>
      </c>
      <c r="B8" s="43" t="s">
        <v>49</v>
      </c>
      <c r="C8" s="43" t="s">
        <v>82</v>
      </c>
      <c r="D8" s="43">
        <v>324</v>
      </c>
      <c r="E8" s="44">
        <v>4</v>
      </c>
      <c r="F8" s="45">
        <v>43783</v>
      </c>
      <c r="G8" s="43"/>
      <c r="H8" s="43"/>
    </row>
    <row r="9" spans="1:14" x14ac:dyDescent="0.25">
      <c r="A9" s="43" t="s">
        <v>50</v>
      </c>
      <c r="B9" s="43" t="s">
        <v>156</v>
      </c>
      <c r="C9" s="43" t="s">
        <v>80</v>
      </c>
      <c r="D9" s="43">
        <v>895</v>
      </c>
      <c r="E9" s="44" t="s">
        <v>38</v>
      </c>
      <c r="F9" s="45">
        <v>43800</v>
      </c>
      <c r="G9" s="45">
        <v>43800</v>
      </c>
      <c r="H9" s="43"/>
    </row>
    <row r="10" spans="1:14" x14ac:dyDescent="0.25">
      <c r="A10" s="43" t="s">
        <v>50</v>
      </c>
      <c r="B10" s="43" t="s">
        <v>51</v>
      </c>
      <c r="C10" s="43" t="s">
        <v>82</v>
      </c>
      <c r="D10" s="43">
        <v>177</v>
      </c>
      <c r="E10" s="44" t="s">
        <v>89</v>
      </c>
      <c r="F10" s="45">
        <v>43768</v>
      </c>
      <c r="G10" s="43"/>
      <c r="H10" s="43"/>
    </row>
    <row r="11" spans="1:14" x14ac:dyDescent="0.25">
      <c r="A11" s="43" t="s">
        <v>52</v>
      </c>
      <c r="B11" s="43" t="s">
        <v>53</v>
      </c>
      <c r="C11" s="43" t="s">
        <v>80</v>
      </c>
      <c r="D11" s="43">
        <v>285</v>
      </c>
      <c r="E11" s="44" t="s">
        <v>38</v>
      </c>
      <c r="F11" s="45">
        <v>43768</v>
      </c>
      <c r="G11" s="45">
        <v>43790</v>
      </c>
      <c r="H11" s="43" t="s">
        <v>70</v>
      </c>
    </row>
    <row r="12" spans="1:14" x14ac:dyDescent="0.25">
      <c r="A12" s="43" t="s">
        <v>54</v>
      </c>
      <c r="B12" s="43" t="s">
        <v>132</v>
      </c>
      <c r="C12" s="43" t="s">
        <v>80</v>
      </c>
      <c r="D12" s="43">
        <v>117</v>
      </c>
      <c r="E12" s="44" t="s">
        <v>38</v>
      </c>
      <c r="F12" s="45">
        <v>43784</v>
      </c>
      <c r="G12" s="45">
        <v>43804</v>
      </c>
      <c r="H12" s="43"/>
    </row>
    <row r="13" spans="1:14" x14ac:dyDescent="0.25">
      <c r="A13" s="43" t="s">
        <v>54</v>
      </c>
      <c r="B13" s="43" t="s">
        <v>133</v>
      </c>
      <c r="C13" s="43" t="s">
        <v>80</v>
      </c>
      <c r="D13" s="43">
        <v>185</v>
      </c>
      <c r="E13" s="44" t="s">
        <v>38</v>
      </c>
      <c r="F13" s="45">
        <v>43784</v>
      </c>
      <c r="G13" s="45">
        <v>43804</v>
      </c>
      <c r="H13" s="43"/>
    </row>
    <row r="14" spans="1:14" x14ac:dyDescent="0.25">
      <c r="A14" s="43" t="s">
        <v>54</v>
      </c>
      <c r="B14" s="43" t="s">
        <v>134</v>
      </c>
      <c r="C14" s="43" t="s">
        <v>80</v>
      </c>
      <c r="D14" s="43">
        <v>117</v>
      </c>
      <c r="E14" s="44" t="s">
        <v>126</v>
      </c>
      <c r="F14" s="45">
        <v>43784</v>
      </c>
      <c r="G14" s="43"/>
      <c r="H14" s="43"/>
    </row>
    <row r="15" spans="1:14" x14ac:dyDescent="0.25">
      <c r="A15" s="43" t="s">
        <v>54</v>
      </c>
      <c r="B15" s="43" t="s">
        <v>135</v>
      </c>
      <c r="C15" s="43" t="s">
        <v>80</v>
      </c>
      <c r="D15" s="43">
        <v>185</v>
      </c>
      <c r="E15" s="44" t="s">
        <v>126</v>
      </c>
      <c r="F15" s="45">
        <v>43784</v>
      </c>
      <c r="G15" s="43"/>
      <c r="H15" s="43"/>
    </row>
    <row r="16" spans="1:14" x14ac:dyDescent="0.25">
      <c r="A16" s="43" t="s">
        <v>56</v>
      </c>
      <c r="B16" s="43" t="s">
        <v>110</v>
      </c>
      <c r="C16" s="43" t="s">
        <v>80</v>
      </c>
      <c r="D16" s="43">
        <v>818</v>
      </c>
      <c r="E16" s="44" t="s">
        <v>136</v>
      </c>
      <c r="F16" s="45">
        <v>43787</v>
      </c>
      <c r="G16" s="45">
        <v>43791</v>
      </c>
      <c r="H16" s="43" t="s">
        <v>106</v>
      </c>
    </row>
    <row r="17" spans="1:8" x14ac:dyDescent="0.25">
      <c r="A17" s="43" t="s">
        <v>56</v>
      </c>
      <c r="B17" s="43" t="s">
        <v>111</v>
      </c>
      <c r="C17" s="43" t="s">
        <v>80</v>
      </c>
      <c r="D17" s="43">
        <v>872</v>
      </c>
      <c r="E17" s="44" t="s">
        <v>136</v>
      </c>
      <c r="F17" s="45">
        <v>43787</v>
      </c>
      <c r="G17" s="45">
        <v>43791</v>
      </c>
      <c r="H17" s="43"/>
    </row>
    <row r="18" spans="1:8" x14ac:dyDescent="0.25">
      <c r="A18" s="43" t="s">
        <v>56</v>
      </c>
      <c r="B18" s="43" t="s">
        <v>113</v>
      </c>
      <c r="C18" s="43" t="s">
        <v>80</v>
      </c>
      <c r="D18" s="43">
        <v>818</v>
      </c>
      <c r="E18" s="44" t="s">
        <v>136</v>
      </c>
      <c r="F18" s="45">
        <v>43787</v>
      </c>
      <c r="G18" s="43"/>
      <c r="H18" s="43" t="s">
        <v>109</v>
      </c>
    </row>
    <row r="19" spans="1:8" x14ac:dyDescent="0.25">
      <c r="A19" s="43" t="s">
        <v>56</v>
      </c>
      <c r="B19" s="43" t="s">
        <v>112</v>
      </c>
      <c r="C19" s="43" t="s">
        <v>80</v>
      </c>
      <c r="D19" s="43">
        <v>872</v>
      </c>
      <c r="E19" s="44" t="s">
        <v>136</v>
      </c>
      <c r="F19" s="45">
        <v>43787</v>
      </c>
      <c r="G19" s="43"/>
      <c r="H19" s="43" t="s">
        <v>109</v>
      </c>
    </row>
    <row r="20" spans="1:8" x14ac:dyDescent="0.25">
      <c r="A20" s="43" t="s">
        <v>60</v>
      </c>
      <c r="B20" s="43" t="s">
        <v>55</v>
      </c>
      <c r="C20" s="43" t="s">
        <v>80</v>
      </c>
      <c r="D20" s="43">
        <v>351</v>
      </c>
      <c r="E20" s="44">
        <v>1</v>
      </c>
      <c r="F20" s="45">
        <v>43787</v>
      </c>
      <c r="G20" s="43"/>
      <c r="H20" s="43"/>
    </row>
    <row r="21" spans="1:8" x14ac:dyDescent="0.25">
      <c r="A21" s="43" t="s">
        <v>60</v>
      </c>
      <c r="B21" s="43" t="s">
        <v>84</v>
      </c>
      <c r="C21" s="43" t="s">
        <v>82</v>
      </c>
      <c r="D21" s="43">
        <v>177</v>
      </c>
      <c r="E21" s="44" t="s">
        <v>89</v>
      </c>
      <c r="F21" s="45">
        <v>43787</v>
      </c>
      <c r="G21" s="43"/>
      <c r="H21" s="43"/>
    </row>
    <row r="22" spans="1:8" x14ac:dyDescent="0.25">
      <c r="A22" s="43" t="s">
        <v>61</v>
      </c>
      <c r="B22" s="43" t="s">
        <v>62</v>
      </c>
      <c r="C22" s="43"/>
      <c r="D22" s="43">
        <v>2078</v>
      </c>
      <c r="E22" s="44" t="s">
        <v>38</v>
      </c>
      <c r="F22" s="45">
        <v>43787</v>
      </c>
      <c r="G22" s="43"/>
      <c r="H22" s="43" t="s">
        <v>63</v>
      </c>
    </row>
    <row r="23" spans="1:8" x14ac:dyDescent="0.25">
      <c r="A23" s="43" t="s">
        <v>61</v>
      </c>
      <c r="B23" s="43" t="s">
        <v>51</v>
      </c>
      <c r="C23" s="43" t="s">
        <v>82</v>
      </c>
      <c r="D23" s="43">
        <v>177</v>
      </c>
      <c r="E23" s="44" t="s">
        <v>89</v>
      </c>
      <c r="F23" s="45">
        <v>43787</v>
      </c>
      <c r="G23" s="43"/>
      <c r="H23" s="43"/>
    </row>
    <row r="24" spans="1:8" x14ac:dyDescent="0.25">
      <c r="A24" s="43" t="s">
        <v>61</v>
      </c>
      <c r="B24" s="43" t="s">
        <v>64</v>
      </c>
      <c r="C24" s="43" t="s">
        <v>83</v>
      </c>
      <c r="D24" s="43">
        <v>240</v>
      </c>
      <c r="E24" s="44" t="s">
        <v>89</v>
      </c>
      <c r="F24" s="45">
        <v>43787</v>
      </c>
      <c r="G24" s="43"/>
      <c r="H24" s="43"/>
    </row>
    <row r="25" spans="1:8" x14ac:dyDescent="0.25">
      <c r="A25" s="43" t="s">
        <v>61</v>
      </c>
      <c r="B25" s="43" t="s">
        <v>65</v>
      </c>
      <c r="C25" s="43" t="s">
        <v>80</v>
      </c>
      <c r="D25" s="43">
        <v>570</v>
      </c>
      <c r="E25" s="44" t="s">
        <v>89</v>
      </c>
      <c r="F25" s="45">
        <v>43787</v>
      </c>
      <c r="G25" s="43"/>
      <c r="H25" s="43"/>
    </row>
    <row r="26" spans="1:8" x14ac:dyDescent="0.25">
      <c r="A26" s="43" t="s">
        <v>41</v>
      </c>
      <c r="B26" s="43" t="s">
        <v>66</v>
      </c>
      <c r="C26" s="43" t="s">
        <v>80</v>
      </c>
      <c r="D26" s="43">
        <v>987</v>
      </c>
      <c r="E26" s="44" t="s">
        <v>89</v>
      </c>
      <c r="F26" s="45">
        <v>43788</v>
      </c>
      <c r="G26" s="43"/>
      <c r="H26" s="43"/>
    </row>
    <row r="27" spans="1:8" x14ac:dyDescent="0.25">
      <c r="A27" s="43" t="s">
        <v>67</v>
      </c>
      <c r="B27" s="43" t="s">
        <v>68</v>
      </c>
      <c r="C27" s="43" t="s">
        <v>83</v>
      </c>
      <c r="D27" s="43">
        <v>544</v>
      </c>
      <c r="E27" s="44">
        <v>5</v>
      </c>
      <c r="F27" s="45">
        <v>43788</v>
      </c>
      <c r="G27" s="43"/>
      <c r="H27" s="43" t="s">
        <v>69</v>
      </c>
    </row>
    <row r="28" spans="1:8" x14ac:dyDescent="0.25">
      <c r="A28" s="43" t="s">
        <v>67</v>
      </c>
      <c r="B28" s="43" t="s">
        <v>155</v>
      </c>
      <c r="C28" s="43" t="s">
        <v>82</v>
      </c>
      <c r="D28" s="43">
        <v>177</v>
      </c>
      <c r="E28" s="44">
        <v>5</v>
      </c>
      <c r="F28" s="45">
        <v>43788</v>
      </c>
      <c r="G28" s="43"/>
      <c r="H28" s="43"/>
    </row>
    <row r="29" spans="1:8" x14ac:dyDescent="0.25">
      <c r="A29" s="43" t="s">
        <v>71</v>
      </c>
      <c r="B29" s="43" t="s">
        <v>72</v>
      </c>
      <c r="C29" s="43" t="s">
        <v>80</v>
      </c>
      <c r="D29" s="43">
        <v>1110</v>
      </c>
      <c r="E29" s="44" t="s">
        <v>89</v>
      </c>
      <c r="F29" s="45">
        <v>43788</v>
      </c>
      <c r="G29" s="43"/>
      <c r="H29" s="43" t="s">
        <v>90</v>
      </c>
    </row>
    <row r="30" spans="1:8" x14ac:dyDescent="0.25">
      <c r="A30" s="43" t="s">
        <v>73</v>
      </c>
      <c r="B30" s="43" t="s">
        <v>124</v>
      </c>
      <c r="C30" s="43" t="s">
        <v>80</v>
      </c>
      <c r="D30" s="43">
        <v>555</v>
      </c>
      <c r="E30" s="44" t="s">
        <v>38</v>
      </c>
      <c r="F30" s="45">
        <v>43788</v>
      </c>
      <c r="G30" s="43"/>
      <c r="H30" s="43" t="s">
        <v>74</v>
      </c>
    </row>
    <row r="31" spans="1:8" x14ac:dyDescent="0.25">
      <c r="A31" s="43" t="s">
        <v>73</v>
      </c>
      <c r="B31" s="43" t="s">
        <v>125</v>
      </c>
      <c r="C31" s="43" t="s">
        <v>80</v>
      </c>
      <c r="D31" s="43">
        <v>448</v>
      </c>
      <c r="E31" s="44" t="s">
        <v>38</v>
      </c>
      <c r="F31" s="45">
        <v>43788</v>
      </c>
      <c r="G31" s="43"/>
      <c r="H31" s="43"/>
    </row>
    <row r="32" spans="1:8" x14ac:dyDescent="0.25">
      <c r="A32" s="43" t="s">
        <v>73</v>
      </c>
      <c r="B32" s="43" t="s">
        <v>37</v>
      </c>
      <c r="C32" s="43" t="s">
        <v>80</v>
      </c>
      <c r="D32" s="43">
        <v>555</v>
      </c>
      <c r="E32" s="44" t="s">
        <v>38</v>
      </c>
      <c r="F32" s="45">
        <v>43788</v>
      </c>
      <c r="G32" s="43"/>
      <c r="H32" s="43" t="s">
        <v>74</v>
      </c>
    </row>
    <row r="33" spans="1:8" x14ac:dyDescent="0.25">
      <c r="A33" s="43" t="s">
        <v>73</v>
      </c>
      <c r="B33" s="43" t="s">
        <v>39</v>
      </c>
      <c r="C33" s="43" t="s">
        <v>80</v>
      </c>
      <c r="D33" s="43">
        <v>448</v>
      </c>
      <c r="E33" s="44" t="s">
        <v>38</v>
      </c>
      <c r="F33" s="45">
        <v>43788</v>
      </c>
      <c r="G33" s="43"/>
      <c r="H33" s="43"/>
    </row>
    <row r="34" spans="1:8" x14ac:dyDescent="0.25">
      <c r="A34" s="43" t="s">
        <v>75</v>
      </c>
      <c r="B34" s="43" t="s">
        <v>49</v>
      </c>
      <c r="C34" s="43" t="s">
        <v>82</v>
      </c>
      <c r="D34" s="43">
        <v>324</v>
      </c>
      <c r="E34" s="44">
        <v>1</v>
      </c>
      <c r="F34" s="45">
        <v>43788</v>
      </c>
      <c r="G34" s="43"/>
      <c r="H34" s="43"/>
    </row>
    <row r="35" spans="1:8" x14ac:dyDescent="0.25">
      <c r="A35" s="43" t="s">
        <v>76</v>
      </c>
      <c r="B35" s="43" t="s">
        <v>49</v>
      </c>
      <c r="C35" s="43" t="s">
        <v>82</v>
      </c>
      <c r="D35" s="43">
        <v>324</v>
      </c>
      <c r="E35" s="44">
        <v>1</v>
      </c>
      <c r="F35" s="45">
        <v>43788</v>
      </c>
      <c r="G35" s="43"/>
      <c r="H35" s="43"/>
    </row>
    <row r="36" spans="1:8" x14ac:dyDescent="0.25">
      <c r="A36" s="43" t="s">
        <v>77</v>
      </c>
      <c r="B36" s="43" t="s">
        <v>49</v>
      </c>
      <c r="C36" s="43" t="s">
        <v>82</v>
      </c>
      <c r="D36" s="43">
        <v>324</v>
      </c>
      <c r="E36" s="44">
        <v>1</v>
      </c>
      <c r="F36" s="45">
        <v>43788</v>
      </c>
      <c r="G36" s="43"/>
      <c r="H36" s="43"/>
    </row>
    <row r="37" spans="1:8" x14ac:dyDescent="0.25">
      <c r="A37" s="43" t="s">
        <v>78</v>
      </c>
      <c r="B37" s="43" t="s">
        <v>57</v>
      </c>
      <c r="C37" s="43" t="s">
        <v>80</v>
      </c>
      <c r="D37" s="43">
        <v>1635</v>
      </c>
      <c r="E37" s="44">
        <v>3</v>
      </c>
      <c r="F37" s="45">
        <v>43788</v>
      </c>
      <c r="G37" s="43"/>
      <c r="H37" s="43" t="s">
        <v>131</v>
      </c>
    </row>
    <row r="38" spans="1:8" x14ac:dyDescent="0.25">
      <c r="A38" s="43" t="s">
        <v>78</v>
      </c>
      <c r="B38" s="43" t="s">
        <v>85</v>
      </c>
      <c r="C38" s="43" t="s">
        <v>81</v>
      </c>
      <c r="D38" s="43">
        <v>460</v>
      </c>
      <c r="E38" s="44">
        <v>3</v>
      </c>
      <c r="F38" s="45">
        <v>43788</v>
      </c>
      <c r="G38" s="43"/>
      <c r="H38" s="43"/>
    </row>
    <row r="39" spans="1:8" x14ac:dyDescent="0.25">
      <c r="A39" s="43" t="s">
        <v>78</v>
      </c>
      <c r="B39" s="43" t="s">
        <v>86</v>
      </c>
      <c r="C39" s="43" t="s">
        <v>82</v>
      </c>
      <c r="D39" s="43">
        <v>885</v>
      </c>
      <c r="E39" s="44">
        <v>3</v>
      </c>
      <c r="F39" s="45">
        <v>43789</v>
      </c>
      <c r="G39" s="43"/>
      <c r="H39" s="43"/>
    </row>
    <row r="40" spans="1:8" x14ac:dyDescent="0.25">
      <c r="A40" s="43" t="s">
        <v>88</v>
      </c>
      <c r="B40" s="43"/>
      <c r="C40" s="43"/>
      <c r="D40" s="43"/>
      <c r="E40" s="44"/>
      <c r="F40" s="43"/>
      <c r="G40" s="43"/>
      <c r="H40" s="43"/>
    </row>
    <row r="41" spans="1:8" x14ac:dyDescent="0.25">
      <c r="A41" s="43" t="s">
        <v>96</v>
      </c>
      <c r="B41" s="43" t="s">
        <v>97</v>
      </c>
      <c r="C41" s="43" t="s">
        <v>80</v>
      </c>
      <c r="D41" s="43">
        <v>684</v>
      </c>
      <c r="E41" s="44">
        <v>3</v>
      </c>
      <c r="F41" s="45">
        <v>43768</v>
      </c>
      <c r="G41" s="43"/>
      <c r="H41" s="43"/>
    </row>
    <row r="42" spans="1:8" x14ac:dyDescent="0.25">
      <c r="A42" s="43" t="s">
        <v>98</v>
      </c>
      <c r="B42" s="43" t="s">
        <v>99</v>
      </c>
      <c r="C42" s="43" t="s">
        <v>80</v>
      </c>
      <c r="D42" s="43">
        <v>891</v>
      </c>
      <c r="E42" s="44">
        <v>3</v>
      </c>
      <c r="F42" s="45">
        <v>43768</v>
      </c>
      <c r="G42" s="43"/>
      <c r="H42" s="43"/>
    </row>
    <row r="43" spans="1:8" x14ac:dyDescent="0.25">
      <c r="A43" s="43" t="s">
        <v>100</v>
      </c>
      <c r="B43" s="43" t="s">
        <v>137</v>
      </c>
      <c r="C43" s="43" t="s">
        <v>80</v>
      </c>
      <c r="D43" s="43">
        <f>11.7*20</f>
        <v>234</v>
      </c>
      <c r="E43" s="44" t="s">
        <v>38</v>
      </c>
      <c r="F43" s="45">
        <v>43790</v>
      </c>
      <c r="G43" s="45">
        <v>43804</v>
      </c>
      <c r="H43" s="43" t="s">
        <v>101</v>
      </c>
    </row>
    <row r="44" spans="1:8" x14ac:dyDescent="0.25">
      <c r="A44" s="43" t="s">
        <v>100</v>
      </c>
      <c r="B44" s="43" t="s">
        <v>138</v>
      </c>
      <c r="C44" s="43" t="s">
        <v>80</v>
      </c>
      <c r="D44" s="43">
        <f>18.5*20</f>
        <v>370</v>
      </c>
      <c r="E44" s="44" t="s">
        <v>38</v>
      </c>
      <c r="F44" s="45">
        <v>43790</v>
      </c>
      <c r="G44" s="45">
        <v>43804</v>
      </c>
      <c r="H44" s="43" t="s">
        <v>101</v>
      </c>
    </row>
    <row r="45" spans="1:8" x14ac:dyDescent="0.25">
      <c r="A45" s="43" t="s">
        <v>100</v>
      </c>
      <c r="B45" s="43" t="s">
        <v>104</v>
      </c>
      <c r="C45" s="43" t="s">
        <v>83</v>
      </c>
      <c r="D45" s="43">
        <v>230</v>
      </c>
      <c r="E45" s="44" t="s">
        <v>128</v>
      </c>
      <c r="F45" s="45">
        <v>43790</v>
      </c>
      <c r="G45" s="45">
        <v>43804</v>
      </c>
      <c r="H45" s="43" t="s">
        <v>101</v>
      </c>
    </row>
    <row r="46" spans="1:8" x14ac:dyDescent="0.25">
      <c r="A46" s="43" t="s">
        <v>102</v>
      </c>
      <c r="B46" s="43" t="s">
        <v>103</v>
      </c>
      <c r="C46" s="43" t="s">
        <v>81</v>
      </c>
      <c r="D46" s="43">
        <v>110</v>
      </c>
      <c r="E46" s="44" t="s">
        <v>38</v>
      </c>
      <c r="F46" s="45">
        <v>43790</v>
      </c>
      <c r="G46" s="45">
        <v>43790</v>
      </c>
      <c r="H46" s="43"/>
    </row>
    <row r="47" spans="1:8" x14ac:dyDescent="0.25">
      <c r="A47" s="43" t="s">
        <v>52</v>
      </c>
      <c r="B47" s="43" t="s">
        <v>107</v>
      </c>
      <c r="C47" s="43" t="s">
        <v>80</v>
      </c>
      <c r="D47" s="43">
        <v>136</v>
      </c>
      <c r="E47" s="44" t="s">
        <v>38</v>
      </c>
      <c r="F47" s="45">
        <v>43768</v>
      </c>
      <c r="G47" s="45">
        <v>43790</v>
      </c>
      <c r="H47" s="43" t="s">
        <v>108</v>
      </c>
    </row>
    <row r="48" spans="1:8" x14ac:dyDescent="0.25">
      <c r="A48" s="43" t="s">
        <v>114</v>
      </c>
      <c r="B48" s="43" t="s">
        <v>129</v>
      </c>
      <c r="C48" s="43" t="s">
        <v>80</v>
      </c>
      <c r="D48" s="43">
        <v>1150</v>
      </c>
      <c r="E48" s="44" t="s">
        <v>128</v>
      </c>
      <c r="F48" s="45">
        <v>43769</v>
      </c>
      <c r="G48" s="43"/>
      <c r="H48" s="43" t="s">
        <v>130</v>
      </c>
    </row>
    <row r="49" spans="1:8" x14ac:dyDescent="0.25">
      <c r="A49" s="43" t="s">
        <v>114</v>
      </c>
      <c r="B49" s="43" t="s">
        <v>129</v>
      </c>
      <c r="C49" s="43" t="s">
        <v>80</v>
      </c>
      <c r="D49" s="43">
        <v>1150</v>
      </c>
      <c r="E49" s="44" t="s">
        <v>128</v>
      </c>
      <c r="F49" s="45">
        <v>43770</v>
      </c>
      <c r="G49" s="43"/>
      <c r="H49" s="43"/>
    </row>
    <row r="50" spans="1:8" x14ac:dyDescent="0.25">
      <c r="A50" s="43" t="s">
        <v>149</v>
      </c>
      <c r="B50" s="43" t="s">
        <v>65</v>
      </c>
      <c r="C50" s="43" t="s">
        <v>80</v>
      </c>
      <c r="D50" s="43">
        <v>570</v>
      </c>
      <c r="E50" s="44">
        <v>3</v>
      </c>
      <c r="F50" s="45">
        <v>43809</v>
      </c>
      <c r="G50" s="43"/>
      <c r="H50" s="43" t="s">
        <v>150</v>
      </c>
    </row>
    <row r="51" spans="1:8" x14ac:dyDescent="0.25">
      <c r="A51" s="43" t="s">
        <v>149</v>
      </c>
      <c r="B51" s="43" t="s">
        <v>151</v>
      </c>
      <c r="C51" s="43" t="s">
        <v>80</v>
      </c>
      <c r="D51" s="43">
        <v>1020</v>
      </c>
      <c r="E51" s="44">
        <v>3</v>
      </c>
      <c r="F51" s="45">
        <v>43809</v>
      </c>
      <c r="G51" s="43"/>
      <c r="H51" s="43" t="s">
        <v>150</v>
      </c>
    </row>
    <row r="52" spans="1:8" x14ac:dyDescent="0.25">
      <c r="A52" s="48" t="s">
        <v>152</v>
      </c>
      <c r="B52" s="48" t="s">
        <v>153</v>
      </c>
      <c r="C52" s="48" t="s">
        <v>80</v>
      </c>
      <c r="D52" s="48">
        <v>158</v>
      </c>
      <c r="E52" s="28">
        <v>2</v>
      </c>
    </row>
    <row r="53" spans="1:8" x14ac:dyDescent="0.25">
      <c r="A53" s="48"/>
    </row>
  </sheetData>
  <autoFilter ref="A1:H49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L13" sqref="L13"/>
    </sheetView>
  </sheetViews>
  <sheetFormatPr defaultRowHeight="12.5" x14ac:dyDescent="0.25"/>
  <cols>
    <col min="1" max="2" width="10" style="28" customWidth="1"/>
  </cols>
  <sheetData>
    <row r="1" spans="1:2" ht="13" x14ac:dyDescent="0.3">
      <c r="A1" s="64" t="s">
        <v>105</v>
      </c>
      <c r="B1" s="64"/>
    </row>
    <row r="2" spans="1:2" x14ac:dyDescent="0.25">
      <c r="A2" s="35" t="s">
        <v>91</v>
      </c>
      <c r="B2" s="35" t="s">
        <v>123</v>
      </c>
    </row>
    <row r="3" spans="1:2" x14ac:dyDescent="0.25">
      <c r="A3" s="46" t="s">
        <v>115</v>
      </c>
      <c r="B3" s="37">
        <v>3</v>
      </c>
    </row>
    <row r="4" spans="1:2" x14ac:dyDescent="0.25">
      <c r="A4" s="36" t="s">
        <v>116</v>
      </c>
      <c r="B4" s="37">
        <v>2</v>
      </c>
    </row>
    <row r="5" spans="1:2" x14ac:dyDescent="0.25">
      <c r="A5" s="36" t="s">
        <v>117</v>
      </c>
      <c r="B5" s="37">
        <v>3</v>
      </c>
    </row>
    <row r="6" spans="1:2" x14ac:dyDescent="0.25">
      <c r="A6" s="38" t="s">
        <v>139</v>
      </c>
      <c r="B6" s="37">
        <v>2</v>
      </c>
    </row>
    <row r="7" spans="1:2" x14ac:dyDescent="0.25">
      <c r="A7" s="36" t="s">
        <v>140</v>
      </c>
      <c r="B7" s="37">
        <v>3</v>
      </c>
    </row>
    <row r="8" spans="1:2" x14ac:dyDescent="0.25">
      <c r="A8" s="36" t="s">
        <v>118</v>
      </c>
      <c r="B8" s="37">
        <v>2</v>
      </c>
    </row>
    <row r="9" spans="1:2" x14ac:dyDescent="0.25">
      <c r="A9" s="36" t="s">
        <v>119</v>
      </c>
      <c r="B9" s="37">
        <v>3</v>
      </c>
    </row>
    <row r="10" spans="1:2" x14ac:dyDescent="0.25">
      <c r="A10" s="38" t="s">
        <v>93</v>
      </c>
      <c r="B10" s="37">
        <v>2</v>
      </c>
    </row>
    <row r="11" spans="1:2" x14ac:dyDescent="0.25">
      <c r="A11" s="36" t="s">
        <v>94</v>
      </c>
      <c r="B11" s="37">
        <v>4</v>
      </c>
    </row>
    <row r="12" spans="1:2" x14ac:dyDescent="0.25">
      <c r="A12" s="36" t="s">
        <v>120</v>
      </c>
      <c r="B12" s="37">
        <v>2</v>
      </c>
    </row>
    <row r="13" spans="1:2" x14ac:dyDescent="0.25">
      <c r="A13" s="36" t="s">
        <v>121</v>
      </c>
      <c r="B13" s="37">
        <v>3</v>
      </c>
    </row>
    <row r="14" spans="1:2" x14ac:dyDescent="0.25">
      <c r="A14" s="38" t="s">
        <v>141</v>
      </c>
      <c r="B14" s="37">
        <v>2</v>
      </c>
    </row>
    <row r="15" spans="1:2" x14ac:dyDescent="0.25">
      <c r="A15" s="36" t="s">
        <v>142</v>
      </c>
      <c r="B15" s="37">
        <v>3</v>
      </c>
    </row>
    <row r="16" spans="1:2" x14ac:dyDescent="0.25">
      <c r="A16" s="36" t="s">
        <v>143</v>
      </c>
      <c r="B16" s="37">
        <v>2</v>
      </c>
    </row>
    <row r="17" spans="1:2" x14ac:dyDescent="0.25">
      <c r="A17" s="36" t="s">
        <v>144</v>
      </c>
      <c r="B17" s="37">
        <v>2</v>
      </c>
    </row>
    <row r="18" spans="1:2" x14ac:dyDescent="0.25">
      <c r="A18" s="38" t="s">
        <v>145</v>
      </c>
      <c r="B18" s="37">
        <v>2</v>
      </c>
    </row>
    <row r="19" spans="1:2" x14ac:dyDescent="0.25">
      <c r="A19" s="36" t="s">
        <v>146</v>
      </c>
      <c r="B19" s="37">
        <v>2</v>
      </c>
    </row>
    <row r="20" spans="1:2" x14ac:dyDescent="0.25">
      <c r="A20" s="36" t="s">
        <v>147</v>
      </c>
      <c r="B20" s="37">
        <v>2</v>
      </c>
    </row>
    <row r="21" spans="1:2" x14ac:dyDescent="0.25">
      <c r="A21" s="36" t="s">
        <v>148</v>
      </c>
      <c r="B21" s="37">
        <v>2</v>
      </c>
    </row>
    <row r="22" spans="1:2" x14ac:dyDescent="0.25">
      <c r="A22" s="36" t="s">
        <v>122</v>
      </c>
      <c r="B22" s="37">
        <v>2</v>
      </c>
    </row>
    <row r="23" spans="1:2" x14ac:dyDescent="0.25">
      <c r="A23" s="36" t="s">
        <v>95</v>
      </c>
      <c r="B23" s="37">
        <v>2</v>
      </c>
    </row>
    <row r="24" spans="1:2" x14ac:dyDescent="0.25">
      <c r="A24" s="39" t="s">
        <v>92</v>
      </c>
      <c r="B24" s="40">
        <f>SUM(B3:B23)</f>
        <v>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0" sqref="E10"/>
    </sheetView>
  </sheetViews>
  <sheetFormatPr defaultRowHeight="12.5" x14ac:dyDescent="0.25"/>
  <cols>
    <col min="1" max="1" width="11" bestFit="1" customWidth="1"/>
  </cols>
  <sheetData>
    <row r="1" spans="1:6" ht="13" x14ac:dyDescent="0.3">
      <c r="A1" s="1"/>
      <c r="B1" s="1">
        <v>2018</v>
      </c>
      <c r="C1" s="1">
        <v>2019</v>
      </c>
      <c r="D1" s="1" t="s">
        <v>12</v>
      </c>
      <c r="E1" s="1" t="s">
        <v>14</v>
      </c>
      <c r="F1" s="1" t="s">
        <v>13</v>
      </c>
    </row>
    <row r="2" spans="1:6" ht="13" x14ac:dyDescent="0.3">
      <c r="A2" s="1" t="s">
        <v>0</v>
      </c>
      <c r="B2">
        <v>46822</v>
      </c>
      <c r="C2">
        <v>39499</v>
      </c>
      <c r="D2">
        <f t="shared" ref="D2:D11" si="0">C2-B2</f>
        <v>-7323</v>
      </c>
      <c r="E2" s="2">
        <f t="shared" ref="E2:E11" si="1">D2/C2</f>
        <v>-0.1853970986607256</v>
      </c>
    </row>
    <row r="3" spans="1:6" ht="13" x14ac:dyDescent="0.3">
      <c r="A3" s="1" t="s">
        <v>1</v>
      </c>
      <c r="B3">
        <v>36625</v>
      </c>
      <c r="C3">
        <v>37606</v>
      </c>
      <c r="D3">
        <f t="shared" si="0"/>
        <v>981</v>
      </c>
      <c r="E3" s="2">
        <f t="shared" si="1"/>
        <v>2.6086262830399404E-2</v>
      </c>
    </row>
    <row r="4" spans="1:6" ht="13" x14ac:dyDescent="0.3">
      <c r="A4" s="1" t="s">
        <v>2</v>
      </c>
      <c r="B4">
        <v>45130</v>
      </c>
      <c r="C4">
        <v>52671</v>
      </c>
      <c r="D4">
        <f t="shared" si="0"/>
        <v>7541</v>
      </c>
      <c r="E4" s="2">
        <f t="shared" si="1"/>
        <v>0.14317176434850298</v>
      </c>
    </row>
    <row r="5" spans="1:6" ht="13" x14ac:dyDescent="0.3">
      <c r="A5" s="1" t="s">
        <v>3</v>
      </c>
      <c r="B5">
        <v>44046</v>
      </c>
      <c r="C5">
        <v>50600</v>
      </c>
      <c r="D5">
        <f t="shared" si="0"/>
        <v>6554</v>
      </c>
      <c r="E5" s="2">
        <f t="shared" si="1"/>
        <v>0.12952569169960473</v>
      </c>
    </row>
    <row r="6" spans="1:6" ht="13" x14ac:dyDescent="0.3">
      <c r="A6" s="1" t="s">
        <v>4</v>
      </c>
      <c r="B6">
        <v>53996</v>
      </c>
      <c r="C6">
        <v>49323</v>
      </c>
      <c r="D6">
        <f t="shared" si="0"/>
        <v>-4673</v>
      </c>
      <c r="E6" s="2">
        <f t="shared" si="1"/>
        <v>-9.4742817752367051E-2</v>
      </c>
    </row>
    <row r="7" spans="1:6" ht="13" x14ac:dyDescent="0.3">
      <c r="A7" s="1" t="s">
        <v>5</v>
      </c>
      <c r="B7">
        <v>52992</v>
      </c>
      <c r="C7">
        <v>51288</v>
      </c>
      <c r="D7">
        <f t="shared" si="0"/>
        <v>-1704</v>
      </c>
      <c r="E7" s="2">
        <f t="shared" si="1"/>
        <v>-3.3224145999064106E-2</v>
      </c>
    </row>
    <row r="8" spans="1:6" ht="13" x14ac:dyDescent="0.3">
      <c r="A8" s="1" t="s">
        <v>6</v>
      </c>
      <c r="B8">
        <v>72212</v>
      </c>
      <c r="C8">
        <v>73699</v>
      </c>
      <c r="D8">
        <f t="shared" si="0"/>
        <v>1487</v>
      </c>
      <c r="E8" s="2">
        <f t="shared" si="1"/>
        <v>2.0176664540902861E-2</v>
      </c>
    </row>
    <row r="9" spans="1:6" ht="13" x14ac:dyDescent="0.3">
      <c r="A9" s="1" t="s">
        <v>7</v>
      </c>
      <c r="B9">
        <v>47079</v>
      </c>
      <c r="C9">
        <v>35433</v>
      </c>
      <c r="D9">
        <f t="shared" si="0"/>
        <v>-11646</v>
      </c>
      <c r="E9" s="2">
        <f t="shared" si="1"/>
        <v>-0.32867665735331469</v>
      </c>
    </row>
    <row r="10" spans="1:6" ht="13" x14ac:dyDescent="0.3">
      <c r="A10" s="1" t="s">
        <v>8</v>
      </c>
      <c r="B10">
        <v>46847</v>
      </c>
      <c r="C10">
        <v>53201</v>
      </c>
      <c r="D10">
        <f t="shared" si="0"/>
        <v>6354</v>
      </c>
      <c r="E10" s="2">
        <f t="shared" si="1"/>
        <v>0.11943384522847315</v>
      </c>
    </row>
    <row r="11" spans="1:6" ht="13" x14ac:dyDescent="0.3">
      <c r="A11" s="1" t="s">
        <v>9</v>
      </c>
      <c r="B11">
        <v>48856</v>
      </c>
      <c r="C11" s="1"/>
      <c r="D11">
        <f t="shared" si="0"/>
        <v>-48856</v>
      </c>
      <c r="E11" s="2" t="e">
        <f t="shared" si="1"/>
        <v>#DIV/0!</v>
      </c>
    </row>
    <row r="12" spans="1:6" ht="13" x14ac:dyDescent="0.3">
      <c r="A12" s="1" t="s">
        <v>10</v>
      </c>
    </row>
    <row r="13" spans="1:6" ht="13" x14ac:dyDescent="0.3">
      <c r="A13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" sqref="E2:E11"/>
    </sheetView>
  </sheetViews>
  <sheetFormatPr defaultRowHeight="12.5" x14ac:dyDescent="0.25"/>
  <cols>
    <col min="1" max="1" width="11" bestFit="1" customWidth="1"/>
    <col min="4" max="4" width="10.81640625" bestFit="1" customWidth="1"/>
    <col min="6" max="6" width="10.81640625" bestFit="1" customWidth="1"/>
  </cols>
  <sheetData>
    <row r="1" spans="1:10" ht="13" x14ac:dyDescent="0.3">
      <c r="A1" s="1"/>
      <c r="B1" s="1">
        <v>2018</v>
      </c>
      <c r="C1" s="1" t="s">
        <v>19</v>
      </c>
      <c r="D1" s="1" t="s">
        <v>28</v>
      </c>
      <c r="E1" s="1">
        <v>2019</v>
      </c>
      <c r="F1" s="1" t="s">
        <v>28</v>
      </c>
      <c r="G1" s="1" t="s">
        <v>12</v>
      </c>
      <c r="H1" s="1" t="s">
        <v>14</v>
      </c>
      <c r="I1" s="1" t="s">
        <v>13</v>
      </c>
      <c r="J1" s="1" t="s">
        <v>20</v>
      </c>
    </row>
    <row r="2" spans="1:10" ht="13" x14ac:dyDescent="0.3">
      <c r="A2" s="1" t="s">
        <v>0</v>
      </c>
      <c r="B2">
        <v>49795</v>
      </c>
      <c r="D2" s="2">
        <f>B2/$B$15</f>
        <v>7.9239668369376681E-2</v>
      </c>
      <c r="E2">
        <v>41387</v>
      </c>
      <c r="F2" s="2">
        <f>E2/$B$16</f>
        <v>6.5467010239156187E-2</v>
      </c>
      <c r="G2">
        <f t="shared" ref="G2:G13" si="0">E2-B2</f>
        <v>-8408</v>
      </c>
      <c r="H2" s="2">
        <f>G2/B2</f>
        <v>-0.16885229440706898</v>
      </c>
    </row>
    <row r="3" spans="1:10" ht="13" x14ac:dyDescent="0.3">
      <c r="A3" s="1" t="s">
        <v>1</v>
      </c>
      <c r="B3">
        <v>39090</v>
      </c>
      <c r="D3" s="2">
        <f t="shared" ref="D3:D13" si="1">B3/$B$15</f>
        <v>6.220461163889817E-2</v>
      </c>
      <c r="E3">
        <v>40282</v>
      </c>
      <c r="F3" s="2">
        <f t="shared" ref="F3:F11" si="2">E3/$B$16</f>
        <v>6.3719093107828292E-2</v>
      </c>
      <c r="G3">
        <f t="shared" si="0"/>
        <v>1192</v>
      </c>
      <c r="H3" s="2">
        <f t="shared" ref="H3:H13" si="3">G3/B3</f>
        <v>3.0493732412381683E-2</v>
      </c>
    </row>
    <row r="4" spans="1:10" ht="13" x14ac:dyDescent="0.3">
      <c r="A4" s="1" t="s">
        <v>2</v>
      </c>
      <c r="B4">
        <v>48009</v>
      </c>
      <c r="D4" s="2">
        <f t="shared" si="1"/>
        <v>7.6397574831718149E-2</v>
      </c>
      <c r="E4">
        <v>54627</v>
      </c>
      <c r="F4" s="2">
        <f t="shared" si="2"/>
        <v>8.6410379305926627E-2</v>
      </c>
      <c r="G4">
        <f t="shared" si="0"/>
        <v>6618</v>
      </c>
      <c r="H4" s="2">
        <f t="shared" si="3"/>
        <v>0.1378491532837593</v>
      </c>
    </row>
    <row r="5" spans="1:10" ht="13" x14ac:dyDescent="0.3">
      <c r="A5" s="1" t="s">
        <v>3</v>
      </c>
      <c r="B5">
        <v>46677</v>
      </c>
      <c r="D5" s="2">
        <f t="shared" si="1"/>
        <v>7.4277939561751091E-2</v>
      </c>
      <c r="E5">
        <v>53403</v>
      </c>
      <c r="F5" s="2">
        <f t="shared" si="2"/>
        <v>8.4474224945071105E-2</v>
      </c>
      <c r="G5">
        <f t="shared" si="0"/>
        <v>6726</v>
      </c>
      <c r="H5" s="2">
        <f t="shared" si="3"/>
        <v>0.14409666431004564</v>
      </c>
    </row>
    <row r="6" spans="1:10" ht="13" x14ac:dyDescent="0.3">
      <c r="A6" s="1" t="s">
        <v>4</v>
      </c>
      <c r="B6">
        <v>57440</v>
      </c>
      <c r="D6" s="2">
        <f t="shared" si="1"/>
        <v>9.1405292722903833E-2</v>
      </c>
      <c r="E6">
        <v>52352</v>
      </c>
      <c r="F6" s="2">
        <f t="shared" si="2"/>
        <v>8.2811726388486842E-2</v>
      </c>
      <c r="G6">
        <f t="shared" si="0"/>
        <v>-5088</v>
      </c>
      <c r="H6" s="2">
        <f t="shared" si="3"/>
        <v>-8.8579387186629527E-2</v>
      </c>
    </row>
    <row r="7" spans="1:10" ht="13" x14ac:dyDescent="0.3">
      <c r="A7" s="1" t="s">
        <v>5</v>
      </c>
      <c r="B7">
        <v>56269</v>
      </c>
      <c r="D7" s="2">
        <f t="shared" si="1"/>
        <v>8.9541859613946312E-2</v>
      </c>
      <c r="E7">
        <v>54127</v>
      </c>
      <c r="F7" s="2">
        <f t="shared" si="2"/>
        <v>8.5619466576818987E-2</v>
      </c>
      <c r="G7">
        <f t="shared" si="0"/>
        <v>-2142</v>
      </c>
      <c r="H7" s="2">
        <f t="shared" si="3"/>
        <v>-3.8067141765448113E-2</v>
      </c>
    </row>
    <row r="8" spans="1:10" ht="13" x14ac:dyDescent="0.3">
      <c r="A8" s="1" t="s">
        <v>6</v>
      </c>
      <c r="B8">
        <v>76139</v>
      </c>
      <c r="D8" s="2">
        <f t="shared" si="1"/>
        <v>0.12116134370872519</v>
      </c>
      <c r="E8">
        <v>77071</v>
      </c>
      <c r="F8" s="2">
        <f t="shared" si="2"/>
        <v>0.12191286989011059</v>
      </c>
      <c r="G8">
        <f t="shared" si="0"/>
        <v>932</v>
      </c>
      <c r="H8" s="2">
        <f t="shared" si="3"/>
        <v>1.2240770170346341E-2</v>
      </c>
    </row>
    <row r="9" spans="1:10" ht="13" x14ac:dyDescent="0.3">
      <c r="A9" s="1" t="s">
        <v>7</v>
      </c>
      <c r="B9">
        <v>49538</v>
      </c>
      <c r="D9" s="2">
        <f t="shared" si="1"/>
        <v>7.8830699702423582E-2</v>
      </c>
      <c r="E9">
        <v>37791</v>
      </c>
      <c r="F9" s="2">
        <f t="shared" si="2"/>
        <v>5.977876589141401E-2</v>
      </c>
      <c r="G9">
        <f t="shared" si="0"/>
        <v>-11747</v>
      </c>
      <c r="H9" s="3">
        <f t="shared" si="3"/>
        <v>-0.23713109128345916</v>
      </c>
    </row>
    <row r="10" spans="1:10" ht="13" x14ac:dyDescent="0.3">
      <c r="A10" s="1" t="s">
        <v>8</v>
      </c>
      <c r="B10">
        <v>49779</v>
      </c>
      <c r="D10" s="2">
        <f t="shared" si="1"/>
        <v>7.9214207285052754E-2</v>
      </c>
      <c r="E10">
        <v>54847</v>
      </c>
      <c r="F10" s="2">
        <f t="shared" si="2"/>
        <v>8.675838090673399E-2</v>
      </c>
      <c r="G10">
        <f t="shared" si="0"/>
        <v>5068</v>
      </c>
      <c r="H10" s="2">
        <f t="shared" si="3"/>
        <v>0.10181000020088793</v>
      </c>
    </row>
    <row r="11" spans="1:10" ht="13" x14ac:dyDescent="0.3">
      <c r="A11" s="1" t="s">
        <v>9</v>
      </c>
      <c r="B11">
        <v>51595</v>
      </c>
      <c r="D11" s="2">
        <f t="shared" si="1"/>
        <v>8.2104040355818655E-2</v>
      </c>
      <c r="E11" s="1">
        <v>59398</v>
      </c>
      <c r="F11" s="2">
        <f t="shared" si="2"/>
        <v>9.3957268567071775E-2</v>
      </c>
      <c r="G11">
        <f t="shared" si="0"/>
        <v>7803</v>
      </c>
      <c r="H11" s="2">
        <f t="shared" si="3"/>
        <v>0.15123558484349259</v>
      </c>
    </row>
    <row r="12" spans="1:10" ht="13" x14ac:dyDescent="0.3">
      <c r="A12" s="1" t="s">
        <v>10</v>
      </c>
      <c r="B12">
        <v>51459</v>
      </c>
      <c r="D12" s="2">
        <f t="shared" si="1"/>
        <v>8.1887621139065253E-2</v>
      </c>
      <c r="F12" s="2"/>
      <c r="G12">
        <f t="shared" si="0"/>
        <v>-51459</v>
      </c>
      <c r="H12" s="2">
        <f t="shared" si="3"/>
        <v>-1</v>
      </c>
    </row>
    <row r="13" spans="1:10" ht="13" x14ac:dyDescent="0.3">
      <c r="A13" s="1" t="s">
        <v>11</v>
      </c>
      <c r="B13">
        <v>52621</v>
      </c>
      <c r="D13" s="2">
        <f t="shared" si="1"/>
        <v>8.3736732388090582E-2</v>
      </c>
      <c r="F13" s="2"/>
      <c r="G13">
        <f t="shared" si="0"/>
        <v>-52621</v>
      </c>
      <c r="H13" s="2">
        <f t="shared" si="3"/>
        <v>-1</v>
      </c>
    </row>
    <row r="15" spans="1:10" ht="13" x14ac:dyDescent="0.3">
      <c r="B15">
        <v>628410</v>
      </c>
      <c r="E15" s="1">
        <f>525285+E12+E13</f>
        <v>525285</v>
      </c>
    </row>
    <row r="16" spans="1:10" ht="13" x14ac:dyDescent="0.3">
      <c r="A16" s="1" t="s">
        <v>19</v>
      </c>
      <c r="B16">
        <v>632181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A74D7F9D00B4A9A8BFA05E0A98B21" ma:contentTypeVersion="8" ma:contentTypeDescription="Create a new document." ma:contentTypeScope="" ma:versionID="3e0e3a5cc45f4f13c9061228f1469023">
  <xsd:schema xmlns:xsd="http://www.w3.org/2001/XMLSchema" xmlns:xs="http://www.w3.org/2001/XMLSchema" xmlns:p="http://schemas.microsoft.com/office/2006/metadata/properties" xmlns:ns3="78f13cad-aac4-4046-9408-6849de48a19e" targetNamespace="http://schemas.microsoft.com/office/2006/metadata/properties" ma:root="true" ma:fieldsID="b65a0d41c2441c48f93ca2ea74be424a" ns3:_="">
    <xsd:import namespace="78f13cad-aac4-4046-9408-6849de48a1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13cad-aac4-4046-9408-6849de48a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ECDE18-115B-4E6C-A8EF-B4879A6F9B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FE4A7-BF52-4FB5-9718-4F245D570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13cad-aac4-4046-9408-6849de48a1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7707DE-C8EF-48E5-88CE-1B7E4E625CC6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78f13cad-aac4-4046-9408-6849de48a19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 - Direct</vt:lpstr>
      <vt:lpstr>Temporary at 11-12</vt:lpstr>
      <vt:lpstr>Pipeline Q4</vt:lpstr>
      <vt:lpstr>Griglie</vt:lpstr>
      <vt:lpstr>No N&amp;D - PL</vt:lpstr>
      <vt:lpstr>Sheet3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Farinella, Charles Bernard</dc:creator>
  <cp:lastModifiedBy>Farinella, Charles Bernard</cp:lastModifiedBy>
  <dcterms:created xsi:type="dcterms:W3CDTF">2019-10-28T10:43:50Z</dcterms:created>
  <dcterms:modified xsi:type="dcterms:W3CDTF">2019-12-18T14:48:49Z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0x010100FB3A74D7F9D00B4A9A8BFA05E0A98B21</vt:lpwstr>
  </property>
</Properties>
</file>