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activeTab="3"/>
  </bookViews>
  <sheets>
    <sheet name="Sheet1" sheetId="1" r:id="rId1"/>
    <sheet name="Sheet2" sheetId="2" r:id="rId2"/>
    <sheet name="Sheet6" sheetId="7" r:id="rId3"/>
    <sheet name="Sheet3" sheetId="8" r:id="rId4"/>
  </sheets>
  <calcPr calcId="145621"/>
</workbook>
</file>

<file path=xl/calcChain.xml><?xml version="1.0" encoding="utf-8"?>
<calcChain xmlns="http://schemas.openxmlformats.org/spreadsheetml/2006/main">
  <c r="I29" i="8" l="1"/>
  <c r="G29" i="8"/>
  <c r="F29" i="8"/>
  <c r="E29" i="8"/>
  <c r="I26" i="8"/>
  <c r="G26" i="8"/>
  <c r="F26" i="8"/>
  <c r="E26" i="8"/>
  <c r="I24" i="8"/>
  <c r="I27" i="8" s="1"/>
  <c r="G24" i="8"/>
  <c r="G30" i="8" s="1"/>
  <c r="F24" i="8"/>
  <c r="F30" i="8" s="1"/>
  <c r="E24" i="8"/>
  <c r="E27" i="8" s="1"/>
  <c r="K23" i="8"/>
  <c r="J23" i="8"/>
  <c r="H23" i="8"/>
  <c r="K20" i="8"/>
  <c r="J20" i="8"/>
  <c r="H20" i="8"/>
  <c r="K19" i="8"/>
  <c r="J19" i="8"/>
  <c r="H19" i="8"/>
  <c r="K17" i="8"/>
  <c r="J17" i="8"/>
  <c r="H17" i="8"/>
  <c r="K8" i="8"/>
  <c r="J8" i="8"/>
  <c r="H8" i="8"/>
  <c r="K6" i="8"/>
  <c r="K24" i="8" s="1"/>
  <c r="J6" i="8"/>
  <c r="J24" i="8" s="1"/>
  <c r="H6" i="8"/>
  <c r="H21" i="8" s="1"/>
  <c r="J21" i="8" l="1"/>
  <c r="K21" i="8"/>
  <c r="F27" i="8"/>
  <c r="G27" i="8"/>
  <c r="H26" i="8"/>
  <c r="H29" i="8"/>
  <c r="J29" i="8"/>
  <c r="J26" i="8"/>
  <c r="J30" i="8"/>
  <c r="J27" i="8"/>
  <c r="K26" i="8"/>
  <c r="K29" i="8"/>
  <c r="K30" i="8"/>
  <c r="K27" i="8"/>
  <c r="E30" i="8"/>
  <c r="H24" i="8"/>
  <c r="I30" i="8"/>
  <c r="H30" i="8" l="1"/>
  <c r="H27" i="8"/>
  <c r="G8" i="7" l="1"/>
  <c r="G7" i="7"/>
  <c r="G6" i="7"/>
  <c r="G5" i="7"/>
  <c r="F16" i="2" l="1"/>
  <c r="E16" i="2"/>
  <c r="D16" i="2"/>
  <c r="F14" i="2"/>
  <c r="E14" i="2"/>
  <c r="D14" i="2"/>
  <c r="C16" i="2"/>
  <c r="C14" i="2"/>
  <c r="C11" i="2"/>
  <c r="C15" i="2" s="1"/>
  <c r="F11" i="2" l="1"/>
  <c r="F15" i="2" s="1"/>
  <c r="E11" i="2"/>
  <c r="E15" i="2" s="1"/>
  <c r="D11" i="2"/>
  <c r="D15" i="2" s="1"/>
  <c r="I5" i="1"/>
  <c r="H5" i="1"/>
  <c r="G5" i="1"/>
  <c r="F5" i="1"/>
  <c r="E5" i="1"/>
  <c r="D5" i="1"/>
  <c r="C5" i="1"/>
</calcChain>
</file>

<file path=xl/sharedStrings.xml><?xml version="1.0" encoding="utf-8"?>
<sst xmlns="http://schemas.openxmlformats.org/spreadsheetml/2006/main" count="77" uniqueCount="70">
  <si>
    <t>Items / Year</t>
  </si>
  <si>
    <t>2012-13</t>
  </si>
  <si>
    <t>2013-14</t>
  </si>
  <si>
    <t>2014-15</t>
  </si>
  <si>
    <t>2015-16</t>
  </si>
  <si>
    <t>2016-17 BE</t>
  </si>
  <si>
    <t>2016-17 RE</t>
  </si>
  <si>
    <t>2017-18 BE</t>
  </si>
  <si>
    <t>Total Expenditure (Rs. In Crore) </t>
  </si>
  <si>
    <t>GDP at Current Market Prices (Rs. In Crore)</t>
  </si>
  <si>
    <t>Items</t>
  </si>
  <si>
    <t>Actuals</t>
  </si>
  <si>
    <t>States’ share of taxes and duties</t>
  </si>
  <si>
    <t>GDP at current market prices (2011-12 series)</t>
  </si>
  <si>
    <t>2015-2016</t>
  </si>
  <si>
    <t>2016-2017</t>
  </si>
  <si>
    <t>2017-18</t>
  </si>
  <si>
    <t>A</t>
  </si>
  <si>
    <t>BE</t>
  </si>
  <si>
    <t>RE</t>
  </si>
  <si>
    <t>Total transfers to States and UT (includes loans) (1+7)</t>
  </si>
  <si>
    <t>FC grants and other transfers to states (2 to 6)</t>
  </si>
  <si>
    <t>States’ share of central taxes and duties as % of GDP (1/9)</t>
  </si>
  <si>
    <t>Other transfers as share of GDP (7/9)</t>
  </si>
  <si>
    <t>Total Union Resources transferred to States as % of GDP (8/9)</t>
  </si>
  <si>
    <t>Finance Commission Grants</t>
  </si>
  <si>
    <t>Scheme Related Transfers</t>
  </si>
  <si>
    <t>Other Transfers</t>
  </si>
  <si>
    <t>Transfer to North Eastern States</t>
  </si>
  <si>
    <t xml:space="preserve">Total Transfers to UTs with legislature </t>
  </si>
  <si>
    <t>Source: Compiled by CBGA from Budget at a Glance, Various Years, GoI</t>
  </si>
  <si>
    <t>S. No.</t>
  </si>
  <si>
    <t>Ministries/Departments</t>
  </si>
  <si>
    <t xml:space="preserve">2014-15 </t>
  </si>
  <si>
    <t>2015-16 (A)</t>
  </si>
  <si>
    <t>2016-17 (BE)</t>
  </si>
  <si>
    <t>2016-17 (RE)</t>
  </si>
  <si>
    <t>2017-18 (BE)</t>
  </si>
  <si>
    <t>Ministry of Culture</t>
  </si>
  <si>
    <t>Ministry/Dept. of Drinking Water and Sanitation</t>
  </si>
  <si>
    <t>Ministry of Health and Family Welfare (including AYUSH)</t>
  </si>
  <si>
    <t>Ministry of Housing and Urban Poverty Alleviation</t>
  </si>
  <si>
    <t>Ministry of Human Resource Development</t>
  </si>
  <si>
    <t>Ministry of Labour and Employment</t>
  </si>
  <si>
    <t>Ministry of Minority Affairs</t>
  </si>
  <si>
    <t>Ministry of Social Justice and Empowerment</t>
  </si>
  <si>
    <t>Ministry of Tribal Affairs</t>
  </si>
  <si>
    <t>Dept. of Urban Development</t>
  </si>
  <si>
    <t>Ministry of Women and Child Development</t>
  </si>
  <si>
    <t>Ministry of Youth Affairs and Sports</t>
  </si>
  <si>
    <t>Empowerment of Persons with Disabilities</t>
  </si>
  <si>
    <t xml:space="preserve">                                                                                                                                                                                                                                                                                             </t>
  </si>
  <si>
    <t>Ministry of Agriculture, Cooperation and Farmers Welfare</t>
  </si>
  <si>
    <t xml:space="preserve">Ministry of Environment, Forest and Climate Change </t>
  </si>
  <si>
    <t>Ministry of Rural Development</t>
  </si>
  <si>
    <t>Ministry of Consumer Affairs, Food and Public Distribution (Includes Food Subsidy)</t>
  </si>
  <si>
    <t>Total expenditure in select ministries (1 to 17)</t>
  </si>
  <si>
    <t>Ministry of Road Transport and Highways</t>
  </si>
  <si>
    <t xml:space="preserve">Defence </t>
  </si>
  <si>
    <t>Total expenditure in select ministries (1 to 19)</t>
  </si>
  <si>
    <t>Total Union Government Expenditure</t>
  </si>
  <si>
    <t>Total expenditure in ministries (1 to 17) as share of total Union Govt. expenditure (in %)</t>
  </si>
  <si>
    <t>Total expenditure in ministries (1 to 19) as share of total Union Govt. expenditure (in %)</t>
  </si>
  <si>
    <t>Total expenditure in select ministries (1 to 17) as share of GDP (in %)</t>
  </si>
  <si>
    <t>Total expenditure in select ministries (1 to 19) as share of GDP (in %)</t>
  </si>
  <si>
    <t>Year</t>
  </si>
  <si>
    <t xml:space="preserve">Includes Education Cess, Swachh Bharat Cess, Krishi Kalyan Cess, Secondary and Higher Education Cess, Cess on Crude Oil, Bidi, Sugar, Automobiles, Clean Environmental Cess, Surcharge on Pan Masala and Tobacco Products etc.  </t>
  </si>
  <si>
    <t>2014-15 A</t>
  </si>
  <si>
    <t>2015-16 A</t>
  </si>
  <si>
    <t>Total Cess and Surcharges (in Rs crore)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</si>
</sst>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0"/>
      <color rgb="FFFFFFFF"/>
      <name val="Calibri"/>
      <family val="2"/>
      <scheme val="minor"/>
    </font>
    <font>
      <sz val="10"/>
      <color theme="1"/>
      <name val="Calibri"/>
      <family val="2"/>
      <scheme val="minor"/>
    </font>
    <font>
      <sz val="9"/>
      <color theme="1"/>
      <name val="Calibri"/>
      <family val="2"/>
      <scheme val="minor"/>
    </font>
    <font>
      <sz val="13"/>
      <color theme="1"/>
      <name val="Arial"/>
      <family val="2"/>
    </font>
    <font>
      <b/>
      <sz val="10"/>
      <color theme="1"/>
      <name val="Calibri"/>
      <family val="2"/>
      <scheme val="minor"/>
    </font>
    <font>
      <sz val="11"/>
      <name val="Calibri"/>
      <family val="2"/>
      <scheme val="minor"/>
    </font>
    <font>
      <b/>
      <sz val="10"/>
      <name val="Calibri"/>
      <family val="2"/>
      <scheme val="minor"/>
    </font>
    <font>
      <sz val="13"/>
      <name val="Arial"/>
      <family val="2"/>
    </font>
    <font>
      <sz val="10"/>
      <name val="Calibri"/>
      <family val="2"/>
      <scheme val="minor"/>
    </font>
    <font>
      <sz val="11"/>
      <color rgb="FF000000"/>
      <name val="Cambria"/>
      <family val="1"/>
    </font>
    <font>
      <sz val="12"/>
      <color theme="1"/>
      <name val="Calibri"/>
      <family val="2"/>
      <scheme val="minor"/>
    </font>
    <font>
      <sz val="10"/>
      <color rgb="FF000000"/>
      <name val="Calibri"/>
      <family val="2"/>
      <scheme val="minor"/>
    </font>
  </fonts>
  <fills count="3">
    <fill>
      <patternFill patternType="none"/>
    </fill>
    <fill>
      <patternFill patternType="gray125"/>
    </fill>
    <fill>
      <patternFill patternType="solid">
        <fgColor rgb="FF5EC8DA"/>
        <bgColor indexed="64"/>
      </patternFill>
    </fill>
  </fills>
  <borders count="12">
    <border>
      <left/>
      <right/>
      <top/>
      <bottom/>
      <diagonal/>
    </border>
    <border>
      <left/>
      <right style="medium">
        <color rgb="FF000000"/>
      </right>
      <top/>
      <bottom/>
      <diagonal/>
    </border>
    <border>
      <left style="medium">
        <color rgb="FFFFFFFF"/>
      </left>
      <right style="medium">
        <color rgb="FFFFFFFF"/>
      </right>
      <top/>
      <bottom style="medium">
        <color rgb="FF000000"/>
      </bottom>
      <diagonal/>
    </border>
    <border>
      <left style="medium">
        <color rgb="FFFFFFFF"/>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FFFFFF"/>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38">
    <xf numFmtId="0" fontId="0" fillId="0" borderId="0" xfId="0"/>
    <xf numFmtId="0" fontId="0" fillId="0" borderId="0" xfId="0" applyAlignment="1">
      <alignment vertical="center" wrapText="1"/>
    </xf>
    <xf numFmtId="0" fontId="0" fillId="0" borderId="0" xfId="0" applyAlignment="1">
      <alignment horizontal="right" vertical="center" wrapText="1"/>
    </xf>
    <xf numFmtId="164" fontId="0" fillId="0" borderId="0" xfId="0" applyNumberFormat="1"/>
    <xf numFmtId="0" fontId="2" fillId="2" borderId="3" xfId="0" applyFont="1" applyFill="1" applyBorder="1" applyAlignment="1">
      <alignment vertical="center" wrapText="1"/>
    </xf>
    <xf numFmtId="0" fontId="2" fillId="2" borderId="2" xfId="0" applyFont="1" applyFill="1" applyBorder="1" applyAlignment="1">
      <alignment vertical="center" wrapText="1"/>
    </xf>
    <xf numFmtId="0" fontId="4" fillId="0" borderId="0" xfId="0" applyFont="1" applyAlignment="1">
      <alignment horizontal="left" vertical="center" indent="1"/>
    </xf>
    <xf numFmtId="0" fontId="5" fillId="0" borderId="0" xfId="0" applyFont="1" applyAlignment="1">
      <alignment vertical="center"/>
    </xf>
    <xf numFmtId="0" fontId="3" fillId="0" borderId="4" xfId="0" applyNumberFormat="1" applyFont="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3" fillId="0" borderId="1" xfId="0" applyNumberFormat="1" applyFont="1" applyBorder="1" applyAlignment="1">
      <alignment vertical="center" wrapText="1"/>
    </xf>
    <xf numFmtId="0" fontId="5" fillId="0" borderId="0" xfId="0" applyFont="1" applyFill="1" applyBorder="1" applyAlignment="1">
      <alignment vertical="center"/>
    </xf>
    <xf numFmtId="0" fontId="6" fillId="0" borderId="1" xfId="0" applyNumberFormat="1" applyFont="1" applyBorder="1" applyAlignment="1">
      <alignment vertical="center" wrapText="1"/>
    </xf>
    <xf numFmtId="0" fontId="0" fillId="0" borderId="0" xfId="0" applyAlignment="1">
      <alignment wrapText="1"/>
    </xf>
    <xf numFmtId="0" fontId="0" fillId="0" borderId="6" xfId="0" applyBorder="1"/>
    <xf numFmtId="0" fontId="7" fillId="0" borderId="6" xfId="0" applyFont="1" applyFill="1" applyBorder="1"/>
    <xf numFmtId="0" fontId="8" fillId="0" borderId="6" xfId="0" applyFont="1" applyFill="1" applyBorder="1" applyAlignment="1">
      <alignment horizontal="left" vertical="center" wrapText="1" indent="1"/>
    </xf>
    <xf numFmtId="0" fontId="9" fillId="0" borderId="6" xfId="0" applyFont="1" applyFill="1" applyBorder="1" applyAlignment="1">
      <alignment vertical="center"/>
    </xf>
    <xf numFmtId="0" fontId="8" fillId="0" borderId="6" xfId="0" applyFont="1" applyFill="1" applyBorder="1" applyAlignment="1">
      <alignment horizontal="left" vertical="center" wrapText="1" indent="2"/>
    </xf>
    <xf numFmtId="0" fontId="8" fillId="0" borderId="6" xfId="0" applyFont="1" applyFill="1" applyBorder="1" applyAlignment="1">
      <alignment vertical="center" wrapText="1"/>
    </xf>
    <xf numFmtId="0" fontId="10" fillId="0" borderId="6" xfId="0" applyFont="1" applyFill="1" applyBorder="1" applyAlignment="1">
      <alignment vertical="center" wrapText="1"/>
    </xf>
    <xf numFmtId="0" fontId="10" fillId="0" borderId="6" xfId="0" applyNumberFormat="1" applyFont="1" applyFill="1" applyBorder="1" applyAlignment="1">
      <alignment horizontal="left" vertical="center" wrapText="1" indent="1"/>
    </xf>
    <xf numFmtId="0" fontId="10" fillId="0" borderId="6" xfId="0" applyNumberFormat="1" applyFont="1" applyFill="1" applyBorder="1" applyAlignment="1">
      <alignment vertical="center" wrapText="1"/>
    </xf>
    <xf numFmtId="0" fontId="7" fillId="0" borderId="6" xfId="0" applyFont="1" applyFill="1" applyBorder="1" applyAlignment="1">
      <alignment horizontal="right" vertical="center" wrapText="1"/>
    </xf>
    <xf numFmtId="164" fontId="10" fillId="0" borderId="6" xfId="0" applyNumberFormat="1" applyFont="1" applyFill="1" applyBorder="1" applyAlignment="1">
      <alignment horizontal="center" vertical="center" wrapText="1"/>
    </xf>
    <xf numFmtId="164" fontId="7" fillId="0" borderId="6" xfId="0" applyNumberFormat="1" applyFont="1" applyFill="1" applyBorder="1"/>
    <xf numFmtId="1" fontId="0" fillId="0" borderId="0" xfId="0" applyNumberFormat="1" applyAlignment="1">
      <alignment horizontal="center"/>
    </xf>
    <xf numFmtId="0" fontId="1" fillId="0" borderId="0" xfId="0" applyFont="1" applyAlignment="1">
      <alignment wrapText="1"/>
    </xf>
    <xf numFmtId="0" fontId="11" fillId="0" borderId="6" xfId="0" applyFont="1" applyBorder="1" applyAlignment="1">
      <alignment vertical="center"/>
    </xf>
    <xf numFmtId="0" fontId="12" fillId="0" borderId="6" xfId="0" applyFont="1" applyBorder="1"/>
    <xf numFmtId="0" fontId="0" fillId="0" borderId="6" xfId="0" applyFont="1" applyBorder="1"/>
    <xf numFmtId="0" fontId="13" fillId="0" borderId="10" xfId="0" applyFont="1" applyBorder="1" applyAlignment="1">
      <alignment vertical="center" wrapText="1"/>
    </xf>
    <xf numFmtId="0" fontId="13" fillId="0" borderId="11" xfId="0" applyFont="1" applyBorder="1" applyAlignment="1">
      <alignment horizontal="center" vertical="center" wrapText="1"/>
    </xf>
    <xf numFmtId="0" fontId="8" fillId="0" borderId="6" xfId="0" applyFont="1" applyFill="1" applyBorder="1" applyAlignment="1">
      <alignment vertical="center" wrapText="1"/>
    </xf>
    <xf numFmtId="0" fontId="0" fillId="0" borderId="7" xfId="0" applyBorder="1" applyAlignment="1">
      <alignment horizontal="left" vertical="top" wrapText="1" shrinkToFit="1"/>
    </xf>
    <xf numFmtId="0" fontId="0" fillId="0" borderId="8" xfId="0" applyBorder="1" applyAlignment="1">
      <alignment horizontal="left" vertical="top" wrapText="1" shrinkToFit="1"/>
    </xf>
    <xf numFmtId="0" fontId="0" fillId="0" borderId="9" xfId="0" applyBorder="1" applyAlignment="1">
      <alignment horizontal="left" vertical="top"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64129483814523"/>
          <c:y val="7.4548702245552642E-2"/>
          <c:w val="0.87635870516185477"/>
          <c:h val="0.8326195683872849"/>
        </c:manualLayout>
      </c:layout>
      <c:lineChart>
        <c:grouping val="standard"/>
        <c:varyColors val="0"/>
        <c:ser>
          <c:idx val="0"/>
          <c:order val="0"/>
          <c:cat>
            <c:strRef>
              <c:f>Sheet1!$C$2:$I$2</c:f>
              <c:strCache>
                <c:ptCount val="7"/>
                <c:pt idx="0">
                  <c:v>2012-13</c:v>
                </c:pt>
                <c:pt idx="1">
                  <c:v>2013-14</c:v>
                </c:pt>
                <c:pt idx="2">
                  <c:v>2014-15</c:v>
                </c:pt>
                <c:pt idx="3">
                  <c:v>2015-16</c:v>
                </c:pt>
                <c:pt idx="4">
                  <c:v>2016-17 BE</c:v>
                </c:pt>
                <c:pt idx="5">
                  <c:v>2016-17 RE</c:v>
                </c:pt>
                <c:pt idx="6">
                  <c:v>2017-18 BE</c:v>
                </c:pt>
              </c:strCache>
            </c:strRef>
          </c:cat>
          <c:val>
            <c:numRef>
              <c:f>Sheet1!$C$5:$I$5</c:f>
              <c:numCache>
                <c:formatCode>0.0</c:formatCode>
                <c:ptCount val="7"/>
                <c:pt idx="0">
                  <c:v>14.179386880147218</c:v>
                </c:pt>
                <c:pt idx="1">
                  <c:v>13.878238458399689</c:v>
                </c:pt>
                <c:pt idx="2">
                  <c:v>13.38030066394295</c:v>
                </c:pt>
                <c:pt idx="3">
                  <c:v>13.094988340684404</c:v>
                </c:pt>
                <c:pt idx="4">
                  <c:v>13.121085973739122</c:v>
                </c:pt>
                <c:pt idx="5">
                  <c:v>13.362186906919863</c:v>
                </c:pt>
                <c:pt idx="6">
                  <c:v>12.742191624788433</c:v>
                </c:pt>
              </c:numCache>
            </c:numRef>
          </c:val>
          <c:smooth val="0"/>
        </c:ser>
        <c:dLbls>
          <c:showLegendKey val="0"/>
          <c:showVal val="0"/>
          <c:showCatName val="0"/>
          <c:showSerName val="0"/>
          <c:showPercent val="0"/>
          <c:showBubbleSize val="0"/>
        </c:dLbls>
        <c:marker val="1"/>
        <c:smooth val="0"/>
        <c:axId val="82458496"/>
        <c:axId val="82460032"/>
      </c:lineChart>
      <c:catAx>
        <c:axId val="82458496"/>
        <c:scaling>
          <c:orientation val="minMax"/>
        </c:scaling>
        <c:delete val="0"/>
        <c:axPos val="b"/>
        <c:majorTickMark val="out"/>
        <c:minorTickMark val="none"/>
        <c:tickLblPos val="nextTo"/>
        <c:crossAx val="82460032"/>
        <c:crosses val="autoZero"/>
        <c:auto val="1"/>
        <c:lblAlgn val="ctr"/>
        <c:lblOffset val="100"/>
        <c:noMultiLvlLbl val="0"/>
      </c:catAx>
      <c:valAx>
        <c:axId val="82460032"/>
        <c:scaling>
          <c:orientation val="minMax"/>
        </c:scaling>
        <c:delete val="0"/>
        <c:axPos val="l"/>
        <c:majorGridlines/>
        <c:numFmt formatCode="0.0" sourceLinked="1"/>
        <c:majorTickMark val="out"/>
        <c:minorTickMark val="none"/>
        <c:tickLblPos val="nextTo"/>
        <c:crossAx val="8245849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Sheet6!$E$4:$E$8</c:f>
              <c:strCache>
                <c:ptCount val="5"/>
                <c:pt idx="0">
                  <c:v>2014-15 A</c:v>
                </c:pt>
                <c:pt idx="1">
                  <c:v>2015-16 A</c:v>
                </c:pt>
                <c:pt idx="2">
                  <c:v>2016-17 BE</c:v>
                </c:pt>
                <c:pt idx="3">
                  <c:v>2016-17 RE</c:v>
                </c:pt>
                <c:pt idx="4">
                  <c:v>2017-18 BE</c:v>
                </c:pt>
              </c:strCache>
            </c:strRef>
          </c:cat>
          <c:val>
            <c:numRef>
              <c:f>Sheet6!$F$4:$F$8</c:f>
              <c:numCache>
                <c:formatCode>General</c:formatCode>
                <c:ptCount val="5"/>
                <c:pt idx="0">
                  <c:v>75533</c:v>
                </c:pt>
                <c:pt idx="1">
                  <c:v>83997</c:v>
                </c:pt>
                <c:pt idx="2">
                  <c:v>148031</c:v>
                </c:pt>
                <c:pt idx="3">
                  <c:v>157412</c:v>
                </c:pt>
                <c:pt idx="4">
                  <c:v>169662</c:v>
                </c:pt>
              </c:numCache>
            </c:numRef>
          </c:val>
        </c:ser>
        <c:dLbls>
          <c:showLegendKey val="0"/>
          <c:showVal val="0"/>
          <c:showCatName val="0"/>
          <c:showSerName val="0"/>
          <c:showPercent val="0"/>
          <c:showBubbleSize val="0"/>
        </c:dLbls>
        <c:gapWidth val="150"/>
        <c:axId val="120888320"/>
        <c:axId val="120894208"/>
      </c:barChart>
      <c:catAx>
        <c:axId val="120888320"/>
        <c:scaling>
          <c:orientation val="minMax"/>
        </c:scaling>
        <c:delete val="0"/>
        <c:axPos val="b"/>
        <c:majorTickMark val="out"/>
        <c:minorTickMark val="none"/>
        <c:tickLblPos val="nextTo"/>
        <c:crossAx val="120894208"/>
        <c:crosses val="autoZero"/>
        <c:auto val="1"/>
        <c:lblAlgn val="ctr"/>
        <c:lblOffset val="100"/>
        <c:noMultiLvlLbl val="0"/>
      </c:catAx>
      <c:valAx>
        <c:axId val="120894208"/>
        <c:scaling>
          <c:orientation val="minMax"/>
        </c:scaling>
        <c:delete val="0"/>
        <c:axPos val="l"/>
        <c:majorGridlines/>
        <c:numFmt formatCode="General" sourceLinked="1"/>
        <c:majorTickMark val="out"/>
        <c:minorTickMark val="none"/>
        <c:tickLblPos val="nextTo"/>
        <c:crossAx val="12088832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504825</xdr:colOff>
      <xdr:row>4</xdr:row>
      <xdr:rowOff>14287</xdr:rowOff>
    </xdr:from>
    <xdr:to>
      <xdr:col>16</xdr:col>
      <xdr:colOff>200025</xdr:colOff>
      <xdr:row>18</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504825</xdr:colOff>
      <xdr:row>2</xdr:row>
      <xdr:rowOff>890587</xdr:rowOff>
    </xdr:from>
    <xdr:to>
      <xdr:col>15</xdr:col>
      <xdr:colOff>200025</xdr:colOff>
      <xdr:row>16</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
  <sheetViews>
    <sheetView workbookViewId="0">
      <selection activeCell="C4" sqref="C4:I4"/>
    </sheetView>
  </sheetViews>
  <sheetFormatPr defaultRowHeight="15" x14ac:dyDescent="0.25"/>
  <cols>
    <col min="2" max="2" width="22.140625" customWidth="1"/>
  </cols>
  <sheetData>
    <row r="2" spans="2:10" ht="30" x14ac:dyDescent="0.25">
      <c r="B2" s="1" t="s">
        <v>0</v>
      </c>
      <c r="C2" s="1" t="s">
        <v>1</v>
      </c>
      <c r="D2" s="1" t="s">
        <v>2</v>
      </c>
      <c r="E2" s="1" t="s">
        <v>3</v>
      </c>
      <c r="F2" s="1" t="s">
        <v>4</v>
      </c>
      <c r="G2" s="1" t="s">
        <v>5</v>
      </c>
      <c r="H2" s="1" t="s">
        <v>6</v>
      </c>
      <c r="I2" s="1" t="s">
        <v>7</v>
      </c>
    </row>
    <row r="3" spans="2:10" ht="30" x14ac:dyDescent="0.25">
      <c r="B3" s="1" t="s">
        <v>8</v>
      </c>
      <c r="C3" s="1">
        <v>1410372</v>
      </c>
      <c r="D3" s="1">
        <v>1559447</v>
      </c>
      <c r="E3" s="1">
        <v>1663673</v>
      </c>
      <c r="F3" s="2">
        <v>1790783</v>
      </c>
      <c r="G3" s="2">
        <v>1978060</v>
      </c>
      <c r="H3" s="2">
        <v>2014407</v>
      </c>
      <c r="I3" s="2">
        <v>2146735</v>
      </c>
    </row>
    <row r="4" spans="2:10" ht="30" x14ac:dyDescent="0.25">
      <c r="B4" s="1" t="s">
        <v>9</v>
      </c>
      <c r="C4" s="2">
        <v>9946636</v>
      </c>
      <c r="D4" s="2">
        <v>11236635</v>
      </c>
      <c r="E4" s="2">
        <v>12433749</v>
      </c>
      <c r="F4" s="2">
        <v>13675331</v>
      </c>
      <c r="G4" s="2">
        <v>15075429</v>
      </c>
      <c r="H4" s="2">
        <v>15075429</v>
      </c>
      <c r="I4" s="2">
        <v>16847455</v>
      </c>
    </row>
    <row r="5" spans="2:10" x14ac:dyDescent="0.25">
      <c r="C5" s="3">
        <f>C3/C4*100</f>
        <v>14.179386880147218</v>
      </c>
      <c r="D5" s="3">
        <f t="shared" ref="D5:I5" si="0">D3/D4*100</f>
        <v>13.878238458399689</v>
      </c>
      <c r="E5" s="3">
        <f t="shared" si="0"/>
        <v>13.38030066394295</v>
      </c>
      <c r="F5" s="3">
        <f t="shared" si="0"/>
        <v>13.094988340684404</v>
      </c>
      <c r="G5" s="3">
        <f t="shared" si="0"/>
        <v>13.121085973739122</v>
      </c>
      <c r="H5" s="3">
        <f t="shared" si="0"/>
        <v>13.362186906919863</v>
      </c>
      <c r="I5" s="3">
        <f t="shared" si="0"/>
        <v>12.742191624788433</v>
      </c>
      <c r="J5"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8"/>
  <sheetViews>
    <sheetView workbookViewId="0">
      <selection activeCell="A3" sqref="A3:F16"/>
    </sheetView>
  </sheetViews>
  <sheetFormatPr defaultRowHeight="15" x14ac:dyDescent="0.25"/>
  <cols>
    <col min="2" max="2" width="32.5703125" customWidth="1"/>
    <col min="3" max="3" width="11" bestFit="1" customWidth="1"/>
    <col min="4" max="4" width="10" customWidth="1"/>
    <col min="6" max="6" width="10.28515625" bestFit="1" customWidth="1"/>
    <col min="12" max="12" width="12.42578125" customWidth="1"/>
  </cols>
  <sheetData>
    <row r="3" spans="1:17" ht="16.5" x14ac:dyDescent="0.25">
      <c r="A3" s="16"/>
      <c r="B3" s="34" t="s">
        <v>10</v>
      </c>
      <c r="C3" s="17" t="s">
        <v>3</v>
      </c>
      <c r="D3" s="18" t="s">
        <v>14</v>
      </c>
      <c r="E3" s="18" t="s">
        <v>15</v>
      </c>
      <c r="F3" s="18" t="s">
        <v>16</v>
      </c>
      <c r="H3" s="12"/>
      <c r="I3" s="7"/>
      <c r="J3" s="7"/>
      <c r="K3" s="7"/>
      <c r="L3" s="7"/>
    </row>
    <row r="4" spans="1:17" ht="15.75" thickBot="1" x14ac:dyDescent="0.3">
      <c r="A4" s="16"/>
      <c r="B4" s="34"/>
      <c r="C4" s="19" t="s">
        <v>11</v>
      </c>
      <c r="D4" s="20" t="s">
        <v>17</v>
      </c>
      <c r="E4" s="20" t="s">
        <v>19</v>
      </c>
      <c r="F4" s="20" t="s">
        <v>18</v>
      </c>
      <c r="H4" s="10"/>
      <c r="I4" s="5"/>
      <c r="J4" s="4"/>
      <c r="K4" s="9"/>
      <c r="L4" s="10"/>
    </row>
    <row r="5" spans="1:17" ht="17.25" thickBot="1" x14ac:dyDescent="0.3">
      <c r="A5" s="16">
        <v>1</v>
      </c>
      <c r="B5" s="21" t="s">
        <v>12</v>
      </c>
      <c r="C5" s="22">
        <v>337808</v>
      </c>
      <c r="D5" s="18">
        <v>506193</v>
      </c>
      <c r="E5" s="18">
        <v>608000</v>
      </c>
      <c r="F5" s="18">
        <v>674565</v>
      </c>
      <c r="N5" s="7"/>
      <c r="O5" s="7"/>
      <c r="P5" s="7"/>
      <c r="Q5" s="7"/>
    </row>
    <row r="6" spans="1:17" ht="17.25" thickBot="1" x14ac:dyDescent="0.3">
      <c r="A6" s="16">
        <v>2</v>
      </c>
      <c r="B6" s="16" t="s">
        <v>25</v>
      </c>
      <c r="C6" s="18"/>
      <c r="D6" s="18">
        <v>84579</v>
      </c>
      <c r="E6" s="18">
        <v>99115</v>
      </c>
      <c r="F6" s="18">
        <v>103101</v>
      </c>
      <c r="G6" s="7"/>
      <c r="N6" s="8"/>
      <c r="O6" s="8"/>
      <c r="P6" s="7"/>
      <c r="Q6" s="7"/>
    </row>
    <row r="7" spans="1:17" ht="16.5" x14ac:dyDescent="0.25">
      <c r="A7" s="16">
        <v>3</v>
      </c>
      <c r="B7" s="16" t="s">
        <v>26</v>
      </c>
      <c r="C7" s="18"/>
      <c r="D7" s="18">
        <v>195051</v>
      </c>
      <c r="E7" s="18">
        <v>201363</v>
      </c>
      <c r="F7" s="18">
        <v>212466</v>
      </c>
      <c r="G7" s="7"/>
      <c r="N7" s="8"/>
      <c r="O7" s="8"/>
      <c r="P7" s="7"/>
      <c r="Q7" s="7"/>
    </row>
    <row r="8" spans="1:17" ht="16.5" x14ac:dyDescent="0.25">
      <c r="A8" s="16">
        <v>4</v>
      </c>
      <c r="B8" s="16" t="s">
        <v>27</v>
      </c>
      <c r="C8" s="18"/>
      <c r="D8" s="18">
        <v>43143</v>
      </c>
      <c r="E8" s="18">
        <v>44864</v>
      </c>
      <c r="F8" s="18">
        <v>48447</v>
      </c>
      <c r="G8" s="7"/>
      <c r="N8" s="11"/>
      <c r="O8" s="13"/>
      <c r="P8" s="11"/>
      <c r="Q8" s="11"/>
    </row>
    <row r="9" spans="1:17" ht="16.5" x14ac:dyDescent="0.25">
      <c r="A9" s="16">
        <v>5</v>
      </c>
      <c r="B9" s="18" t="s">
        <v>28</v>
      </c>
      <c r="C9" s="18"/>
      <c r="D9" s="18">
        <v>378</v>
      </c>
      <c r="E9" s="18">
        <v>31422</v>
      </c>
      <c r="F9" s="18">
        <v>42499</v>
      </c>
      <c r="G9" s="7"/>
    </row>
    <row r="10" spans="1:17" ht="16.5" x14ac:dyDescent="0.25">
      <c r="A10" s="16">
        <v>6</v>
      </c>
      <c r="B10" s="18" t="s">
        <v>29</v>
      </c>
      <c r="C10" s="18"/>
      <c r="D10" s="18">
        <v>5139</v>
      </c>
      <c r="E10" s="18">
        <v>5547</v>
      </c>
      <c r="F10" s="18">
        <v>3996</v>
      </c>
      <c r="G10" s="7"/>
    </row>
    <row r="11" spans="1:17" ht="25.5" x14ac:dyDescent="0.25">
      <c r="A11" s="16">
        <v>7</v>
      </c>
      <c r="B11" s="21" t="s">
        <v>21</v>
      </c>
      <c r="C11" s="18">
        <f>C12-C5</f>
        <v>348027</v>
      </c>
      <c r="D11" s="16">
        <f>SUM(D6:D10)</f>
        <v>328290</v>
      </c>
      <c r="E11" s="16">
        <f t="shared" ref="E11:F11" si="0">SUM(E6:E10)</f>
        <v>382311</v>
      </c>
      <c r="F11" s="16">
        <f t="shared" si="0"/>
        <v>410509</v>
      </c>
      <c r="G11" s="7"/>
    </row>
    <row r="12" spans="1:17" ht="25.5" x14ac:dyDescent="0.25">
      <c r="A12" s="16">
        <v>8</v>
      </c>
      <c r="B12" s="21" t="s">
        <v>20</v>
      </c>
      <c r="C12" s="23">
        <v>685835</v>
      </c>
      <c r="D12" s="23">
        <v>830613</v>
      </c>
      <c r="E12" s="18">
        <v>990311</v>
      </c>
      <c r="F12" s="18">
        <v>1085075</v>
      </c>
      <c r="G12" s="7"/>
    </row>
    <row r="13" spans="1:17" ht="25.5" x14ac:dyDescent="0.25">
      <c r="A13" s="16">
        <v>9</v>
      </c>
      <c r="B13" s="21" t="s">
        <v>13</v>
      </c>
      <c r="C13" s="24">
        <v>12433749</v>
      </c>
      <c r="D13" s="24">
        <v>13675331</v>
      </c>
      <c r="E13" s="24">
        <v>15075429</v>
      </c>
      <c r="F13" s="24">
        <v>16847455</v>
      </c>
    </row>
    <row r="14" spans="1:17" ht="25.5" x14ac:dyDescent="0.25">
      <c r="A14" s="16"/>
      <c r="B14" s="21" t="s">
        <v>22</v>
      </c>
      <c r="C14" s="25">
        <f>C5/C13*100</f>
        <v>2.7168635943994044</v>
      </c>
      <c r="D14" s="25">
        <f t="shared" ref="D14:F14" si="1">D5/D13*100</f>
        <v>3.7015045559043509</v>
      </c>
      <c r="E14" s="25">
        <f t="shared" si="1"/>
        <v>4.0330527244033982</v>
      </c>
      <c r="F14" s="25">
        <f t="shared" si="1"/>
        <v>4.0039578678203913</v>
      </c>
      <c r="H14" s="7"/>
      <c r="M14" s="7"/>
    </row>
    <row r="15" spans="1:17" ht="16.5" x14ac:dyDescent="0.25">
      <c r="A15" s="16"/>
      <c r="B15" s="21" t="s">
        <v>23</v>
      </c>
      <c r="C15" s="26">
        <f>C11/C13*100</f>
        <v>2.7990511952589681</v>
      </c>
      <c r="D15" s="26">
        <f t="shared" ref="D15:F15" si="2">D11/D13*100</f>
        <v>2.4006000293521232</v>
      </c>
      <c r="E15" s="26">
        <f t="shared" si="2"/>
        <v>2.5359875330910979</v>
      </c>
      <c r="F15" s="26">
        <f t="shared" si="2"/>
        <v>2.4366232169784694</v>
      </c>
      <c r="H15" s="7"/>
      <c r="I15" s="7"/>
    </row>
    <row r="16" spans="1:17" ht="25.5" x14ac:dyDescent="0.25">
      <c r="A16" s="16"/>
      <c r="B16" s="21" t="s">
        <v>24</v>
      </c>
      <c r="C16" s="25">
        <f>C12/C13*100</f>
        <v>5.515914789658372</v>
      </c>
      <c r="D16" s="25">
        <f t="shared" ref="D16:F16" si="3">D12/D13*100</f>
        <v>6.0738054530453409</v>
      </c>
      <c r="E16" s="25">
        <f t="shared" si="3"/>
        <v>6.5690402574944962</v>
      </c>
      <c r="F16" s="25">
        <f t="shared" si="3"/>
        <v>6.440587020413469</v>
      </c>
      <c r="H16" s="7"/>
      <c r="I16" s="7"/>
    </row>
    <row r="17" spans="2:2" x14ac:dyDescent="0.25">
      <c r="B17" s="6"/>
    </row>
    <row r="18" spans="2:2" x14ac:dyDescent="0.25">
      <c r="B18" s="6" t="s">
        <v>30</v>
      </c>
    </row>
  </sheetData>
  <mergeCells count="1">
    <mergeCell ref="B3:B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14"/>
  <sheetViews>
    <sheetView workbookViewId="0">
      <selection activeCell="A22" sqref="A22"/>
    </sheetView>
  </sheetViews>
  <sheetFormatPr defaultRowHeight="15" x14ac:dyDescent="0.25"/>
  <cols>
    <col min="5" max="5" width="13.140625" customWidth="1"/>
    <col min="6" max="6" width="20.7109375" customWidth="1"/>
  </cols>
  <sheetData>
    <row r="2" spans="4:7" ht="15.75" thickBot="1" x14ac:dyDescent="0.3"/>
    <row r="3" spans="4:7" ht="71.25" customHeight="1" thickBot="1" x14ac:dyDescent="0.3">
      <c r="E3" s="29" t="s">
        <v>65</v>
      </c>
      <c r="F3" s="32" t="s">
        <v>69</v>
      </c>
    </row>
    <row r="4" spans="4:7" ht="16.5" thickBot="1" x14ac:dyDescent="0.3">
      <c r="D4" s="30"/>
      <c r="E4" s="30" t="s">
        <v>67</v>
      </c>
      <c r="F4" s="33">
        <v>75533</v>
      </c>
    </row>
    <row r="5" spans="4:7" ht="16.5" thickBot="1" x14ac:dyDescent="0.3">
      <c r="D5" s="30"/>
      <c r="E5" s="30" t="s">
        <v>68</v>
      </c>
      <c r="F5" s="33">
        <v>83997</v>
      </c>
      <c r="G5">
        <f>(F5-F4)/F4*100</f>
        <v>11.205698171660069</v>
      </c>
    </row>
    <row r="6" spans="4:7" ht="16.5" thickBot="1" x14ac:dyDescent="0.3">
      <c r="D6" s="30"/>
      <c r="E6" s="30" t="s">
        <v>5</v>
      </c>
      <c r="F6" s="33">
        <v>148031</v>
      </c>
      <c r="G6">
        <f t="shared" ref="G6:G8" si="0">(F6-F5)/F5*100</f>
        <v>76.233675012202823</v>
      </c>
    </row>
    <row r="7" spans="4:7" ht="15.75" thickBot="1" x14ac:dyDescent="0.3">
      <c r="D7" s="15"/>
      <c r="E7" s="31" t="s">
        <v>6</v>
      </c>
      <c r="F7" s="33">
        <v>157412</v>
      </c>
      <c r="G7">
        <f t="shared" si="0"/>
        <v>6.3371861299322445</v>
      </c>
    </row>
    <row r="8" spans="4:7" ht="15.75" thickBot="1" x14ac:dyDescent="0.3">
      <c r="D8" s="15"/>
      <c r="E8" s="31" t="s">
        <v>7</v>
      </c>
      <c r="F8" s="33">
        <v>169662</v>
      </c>
      <c r="G8">
        <f t="shared" si="0"/>
        <v>7.7821258862094371</v>
      </c>
    </row>
    <row r="9" spans="4:7" x14ac:dyDescent="0.25">
      <c r="D9" s="35" t="s">
        <v>66</v>
      </c>
    </row>
    <row r="10" spans="4:7" x14ac:dyDescent="0.25">
      <c r="D10" s="36"/>
    </row>
    <row r="11" spans="4:7" x14ac:dyDescent="0.25">
      <c r="D11" s="36"/>
    </row>
    <row r="12" spans="4:7" x14ac:dyDescent="0.25">
      <c r="D12" s="36"/>
    </row>
    <row r="13" spans="4:7" x14ac:dyDescent="0.25">
      <c r="D13" s="36"/>
    </row>
    <row r="14" spans="4:7" x14ac:dyDescent="0.25">
      <c r="D14" s="37"/>
    </row>
  </sheetData>
  <mergeCells count="1">
    <mergeCell ref="D9:D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30"/>
  <sheetViews>
    <sheetView tabSelected="1" topLeftCell="A16" workbookViewId="0">
      <selection activeCell="O13" sqref="O13"/>
    </sheetView>
  </sheetViews>
  <sheetFormatPr defaultRowHeight="15" x14ac:dyDescent="0.25"/>
  <cols>
    <col min="3" max="3" width="5.85546875" customWidth="1"/>
    <col min="4" max="4" width="38.7109375" style="14" customWidth="1"/>
  </cols>
  <sheetData>
    <row r="3" spans="3:11" s="14" customFormat="1" ht="30" x14ac:dyDescent="0.25">
      <c r="C3" s="28" t="s">
        <v>31</v>
      </c>
      <c r="D3" s="28" t="s">
        <v>32</v>
      </c>
      <c r="E3" s="28" t="s">
        <v>1</v>
      </c>
      <c r="F3" s="28" t="s">
        <v>2</v>
      </c>
      <c r="G3" s="28" t="s">
        <v>33</v>
      </c>
      <c r="H3" s="28" t="s">
        <v>34</v>
      </c>
      <c r="I3" s="28" t="s">
        <v>35</v>
      </c>
      <c r="J3" s="28" t="s">
        <v>36</v>
      </c>
      <c r="K3" s="28" t="s">
        <v>37</v>
      </c>
    </row>
    <row r="4" spans="3:11" x14ac:dyDescent="0.25">
      <c r="C4">
        <v>1</v>
      </c>
      <c r="D4" s="14" t="s">
        <v>38</v>
      </c>
      <c r="E4" s="27">
        <v>1387.62</v>
      </c>
      <c r="F4" s="27">
        <v>1989</v>
      </c>
      <c r="G4" s="27">
        <v>2064</v>
      </c>
      <c r="H4" s="27">
        <v>2006.94</v>
      </c>
      <c r="I4" s="27">
        <v>2500</v>
      </c>
      <c r="J4" s="27">
        <v>2488.63</v>
      </c>
      <c r="K4" s="27">
        <v>2738.47</v>
      </c>
    </row>
    <row r="5" spans="3:11" ht="30" x14ac:dyDescent="0.25">
      <c r="C5">
        <v>2</v>
      </c>
      <c r="D5" s="14" t="s">
        <v>39</v>
      </c>
      <c r="E5" s="27">
        <v>12969</v>
      </c>
      <c r="F5" s="27">
        <v>11941</v>
      </c>
      <c r="G5" s="27">
        <v>12090.83</v>
      </c>
      <c r="H5" s="27">
        <v>11081.18</v>
      </c>
      <c r="I5" s="27">
        <v>14009.7</v>
      </c>
      <c r="J5" s="27">
        <v>16511.759999999998</v>
      </c>
      <c r="K5" s="27">
        <v>20010.79</v>
      </c>
    </row>
    <row r="6" spans="3:11" ht="30" x14ac:dyDescent="0.25">
      <c r="C6">
        <v>3</v>
      </c>
      <c r="D6" s="14" t="s">
        <v>40</v>
      </c>
      <c r="E6" s="27">
        <v>27885.19</v>
      </c>
      <c r="F6" s="27">
        <v>30134.930000000004</v>
      </c>
      <c r="G6" s="27">
        <v>32153.94</v>
      </c>
      <c r="H6" s="27">
        <f>1075.34+33121.42+992.77</f>
        <v>35189.529999999992</v>
      </c>
      <c r="I6" s="27">
        <v>39532.550000000003</v>
      </c>
      <c r="J6" s="27">
        <f>1307.36+38343.33+1344.8</f>
        <v>40995.490000000005</v>
      </c>
      <c r="K6" s="27">
        <f>1428.65+47352.51+1500</f>
        <v>50281.16</v>
      </c>
    </row>
    <row r="7" spans="3:11" ht="30" x14ac:dyDescent="0.25">
      <c r="C7">
        <v>4</v>
      </c>
      <c r="D7" s="14" t="s">
        <v>41</v>
      </c>
      <c r="E7" s="27">
        <v>933</v>
      </c>
      <c r="F7" s="27">
        <v>1084</v>
      </c>
      <c r="G7" s="27">
        <v>2728.33</v>
      </c>
      <c r="H7" s="27">
        <v>1760.73</v>
      </c>
      <c r="I7" s="27">
        <v>5411</v>
      </c>
      <c r="J7" s="27">
        <v>5285</v>
      </c>
      <c r="K7" s="27">
        <v>6406</v>
      </c>
    </row>
    <row r="8" spans="3:11" ht="30" x14ac:dyDescent="0.25">
      <c r="C8">
        <v>5</v>
      </c>
      <c r="D8" s="14" t="s">
        <v>42</v>
      </c>
      <c r="E8" s="27">
        <v>66054.67</v>
      </c>
      <c r="F8" s="27">
        <v>71321.509999999995</v>
      </c>
      <c r="G8" s="27">
        <v>68874.89</v>
      </c>
      <c r="H8" s="27">
        <f>41799.91+25439.24</f>
        <v>67239.150000000009</v>
      </c>
      <c r="I8" s="27">
        <v>72394</v>
      </c>
      <c r="J8" s="27">
        <f>43896.04+29703.2</f>
        <v>73599.240000000005</v>
      </c>
      <c r="K8" s="27">
        <f>46356.25+33329.7</f>
        <v>79685.95</v>
      </c>
    </row>
    <row r="9" spans="3:11" x14ac:dyDescent="0.25">
      <c r="C9">
        <v>6</v>
      </c>
      <c r="D9" s="14" t="s">
        <v>43</v>
      </c>
      <c r="E9" s="27">
        <v>3645</v>
      </c>
      <c r="F9" s="27">
        <v>4233</v>
      </c>
      <c r="G9" s="27">
        <v>4138</v>
      </c>
      <c r="H9" s="27">
        <v>4642.0600000000004</v>
      </c>
      <c r="I9" s="27">
        <v>6242.6</v>
      </c>
      <c r="J9" s="27">
        <v>5174.08</v>
      </c>
      <c r="K9" s="27">
        <v>7188.38</v>
      </c>
    </row>
    <row r="10" spans="3:11" x14ac:dyDescent="0.25">
      <c r="C10">
        <v>7</v>
      </c>
      <c r="D10" s="14" t="s">
        <v>44</v>
      </c>
      <c r="E10" s="27">
        <v>2174</v>
      </c>
      <c r="F10" s="27">
        <v>3027</v>
      </c>
      <c r="G10" s="27">
        <v>3089</v>
      </c>
      <c r="H10" s="27">
        <v>3654.86</v>
      </c>
      <c r="I10" s="27">
        <v>3827.25</v>
      </c>
      <c r="J10" s="27">
        <v>3827.25</v>
      </c>
      <c r="K10" s="27">
        <v>4195.4799999999996</v>
      </c>
    </row>
    <row r="11" spans="3:11" ht="30" x14ac:dyDescent="0.25">
      <c r="C11">
        <v>8</v>
      </c>
      <c r="D11" s="14" t="s">
        <v>45</v>
      </c>
      <c r="E11" s="27">
        <v>4940</v>
      </c>
      <c r="F11" s="27">
        <v>5515</v>
      </c>
      <c r="G11" s="27">
        <v>5380.89</v>
      </c>
      <c r="H11" s="27">
        <v>5752.74</v>
      </c>
      <c r="I11" s="27">
        <v>6565.95</v>
      </c>
      <c r="J11" s="27">
        <v>6569.39</v>
      </c>
      <c r="K11" s="27">
        <v>6908</v>
      </c>
    </row>
    <row r="12" spans="3:11" x14ac:dyDescent="0.25">
      <c r="C12">
        <v>9</v>
      </c>
      <c r="D12" s="14" t="s">
        <v>46</v>
      </c>
      <c r="E12" s="27">
        <v>3073</v>
      </c>
      <c r="F12" s="27">
        <v>3838.56</v>
      </c>
      <c r="G12" s="27">
        <v>3852.43</v>
      </c>
      <c r="H12" s="27">
        <v>4479.88</v>
      </c>
      <c r="I12" s="27">
        <v>4826.5</v>
      </c>
      <c r="J12" s="27">
        <v>4826.5</v>
      </c>
      <c r="K12" s="27">
        <v>5329.32</v>
      </c>
    </row>
    <row r="13" spans="3:11" x14ac:dyDescent="0.25">
      <c r="C13">
        <v>10</v>
      </c>
      <c r="D13" s="14" t="s">
        <v>47</v>
      </c>
      <c r="E13" s="27">
        <v>8465</v>
      </c>
      <c r="F13" s="27">
        <v>9363.42</v>
      </c>
      <c r="G13" s="27">
        <v>13253.97</v>
      </c>
      <c r="H13" s="27">
        <v>18419.439999999999</v>
      </c>
      <c r="I13" s="27">
        <v>24523</v>
      </c>
      <c r="J13" s="27">
        <v>32549.75</v>
      </c>
      <c r="K13" s="27">
        <v>34211.839999999997</v>
      </c>
    </row>
    <row r="14" spans="3:11" ht="30" x14ac:dyDescent="0.25">
      <c r="C14">
        <v>11</v>
      </c>
      <c r="D14" s="14" t="s">
        <v>48</v>
      </c>
      <c r="E14" s="27">
        <v>17036</v>
      </c>
      <c r="F14" s="27">
        <v>18037.310000000001</v>
      </c>
      <c r="G14" s="27">
        <v>18539.47</v>
      </c>
      <c r="H14" s="27">
        <v>17248.72</v>
      </c>
      <c r="I14" s="27">
        <v>17408.12</v>
      </c>
      <c r="J14" s="27">
        <v>17640.349999999999</v>
      </c>
      <c r="K14" s="27">
        <v>22094.67</v>
      </c>
    </row>
    <row r="15" spans="3:11" x14ac:dyDescent="0.25">
      <c r="C15">
        <v>12</v>
      </c>
      <c r="D15" s="14" t="s">
        <v>49</v>
      </c>
      <c r="E15" s="27">
        <v>871</v>
      </c>
      <c r="F15" s="27">
        <v>1123</v>
      </c>
      <c r="G15" s="27">
        <v>1121</v>
      </c>
      <c r="H15" s="27">
        <v>1422.85</v>
      </c>
      <c r="I15" s="27">
        <v>1592</v>
      </c>
      <c r="J15" s="27">
        <v>1608.1</v>
      </c>
      <c r="K15" s="27">
        <v>1943.21</v>
      </c>
    </row>
    <row r="16" spans="3:11" ht="30" x14ac:dyDescent="0.25">
      <c r="C16">
        <v>13</v>
      </c>
      <c r="D16" s="14" t="s">
        <v>50</v>
      </c>
      <c r="E16" s="27" t="s">
        <v>51</v>
      </c>
      <c r="F16" s="27"/>
      <c r="G16" s="27">
        <v>403</v>
      </c>
      <c r="H16" s="27">
        <v>554.97</v>
      </c>
      <c r="I16" s="27">
        <v>784</v>
      </c>
      <c r="J16" s="27">
        <v>783.56</v>
      </c>
      <c r="K16" s="27">
        <v>855</v>
      </c>
    </row>
    <row r="17" spans="3:11" ht="30" x14ac:dyDescent="0.25">
      <c r="C17">
        <v>14</v>
      </c>
      <c r="D17" s="14" t="s">
        <v>52</v>
      </c>
      <c r="E17" s="27">
        <v>29654.42</v>
      </c>
      <c r="F17" s="27">
        <v>31479.34</v>
      </c>
      <c r="G17" s="27">
        <v>31917.11</v>
      </c>
      <c r="H17" s="27">
        <f>15296.04+5386.26+1410.12</f>
        <v>22092.420000000002</v>
      </c>
      <c r="I17" s="27">
        <v>44485.200000000004</v>
      </c>
      <c r="J17" s="27">
        <f>39840.5+6238+1994</f>
        <v>48072.5</v>
      </c>
      <c r="K17" s="27">
        <f>41855+6800+2371</f>
        <v>51026</v>
      </c>
    </row>
    <row r="18" spans="3:11" ht="30" x14ac:dyDescent="0.25">
      <c r="C18">
        <v>15</v>
      </c>
      <c r="D18" s="14" t="s">
        <v>53</v>
      </c>
      <c r="E18" s="27">
        <v>1753</v>
      </c>
      <c r="F18" s="27">
        <v>1890</v>
      </c>
      <c r="G18" s="27">
        <v>1599.24</v>
      </c>
      <c r="H18" s="27">
        <v>1521.12</v>
      </c>
      <c r="I18" s="27">
        <v>2250.34</v>
      </c>
      <c r="J18" s="27">
        <v>2327.5100000000002</v>
      </c>
      <c r="K18" s="27">
        <v>2675.42</v>
      </c>
    </row>
    <row r="19" spans="3:11" x14ac:dyDescent="0.25">
      <c r="C19">
        <v>16</v>
      </c>
      <c r="D19" s="14" t="s">
        <v>54</v>
      </c>
      <c r="E19" s="27">
        <v>53180.99</v>
      </c>
      <c r="F19" s="27">
        <v>61162.22</v>
      </c>
      <c r="G19" s="27">
        <v>69817.02</v>
      </c>
      <c r="H19" s="27">
        <f>77369.17+1575.55</f>
        <v>78944.72</v>
      </c>
      <c r="I19" s="27">
        <v>87765.16</v>
      </c>
      <c r="J19" s="27">
        <f>96060.03+1700</f>
        <v>97760.03</v>
      </c>
      <c r="K19" s="27">
        <f>105447.88+2310.36</f>
        <v>107758.24</v>
      </c>
    </row>
    <row r="20" spans="3:11" ht="45" x14ac:dyDescent="0.25">
      <c r="C20">
        <v>17</v>
      </c>
      <c r="D20" s="14" t="s">
        <v>55</v>
      </c>
      <c r="E20" s="27">
        <v>86676.52</v>
      </c>
      <c r="F20" s="27">
        <v>93317.25</v>
      </c>
      <c r="G20" s="27">
        <v>118323.12000000001</v>
      </c>
      <c r="H20" s="27">
        <f>140520.91+289.57</f>
        <v>140810.48000000001</v>
      </c>
      <c r="I20" s="27">
        <v>141391.60999999999</v>
      </c>
      <c r="J20" s="27">
        <f>140177.56+3810</f>
        <v>143987.56</v>
      </c>
      <c r="K20" s="27">
        <f>150504.69+3727</f>
        <v>154231.69</v>
      </c>
    </row>
    <row r="21" spans="3:11" ht="30" x14ac:dyDescent="0.25">
      <c r="D21" s="14" t="s">
        <v>56</v>
      </c>
      <c r="E21" s="27">
        <v>320698.40999999997</v>
      </c>
      <c r="F21" s="27">
        <v>349456.54000000004</v>
      </c>
      <c r="G21" s="27">
        <v>389346.24</v>
      </c>
      <c r="H21" s="27">
        <f>SUM(H4:H20)</f>
        <v>416821.79000000004</v>
      </c>
      <c r="I21" s="27">
        <v>475508.73</v>
      </c>
      <c r="J21" s="27">
        <f>SUM(J4:J20)</f>
        <v>504006.7</v>
      </c>
      <c r="K21" s="27">
        <f>SUM(K4:K20)</f>
        <v>557539.62</v>
      </c>
    </row>
    <row r="22" spans="3:11" x14ac:dyDescent="0.25">
      <c r="C22">
        <v>18</v>
      </c>
      <c r="D22" s="14" t="s">
        <v>57</v>
      </c>
      <c r="E22" s="27">
        <v>22536.58</v>
      </c>
      <c r="F22" s="27">
        <v>28400.41</v>
      </c>
      <c r="G22" s="27">
        <v>33048.49</v>
      </c>
      <c r="H22" s="27">
        <v>46912.58</v>
      </c>
      <c r="I22" s="27">
        <v>57976</v>
      </c>
      <c r="J22" s="27">
        <v>52447</v>
      </c>
      <c r="K22" s="27">
        <v>64900</v>
      </c>
    </row>
    <row r="23" spans="3:11" x14ac:dyDescent="0.25">
      <c r="C23">
        <v>19</v>
      </c>
      <c r="D23" s="14" t="s">
        <v>58</v>
      </c>
      <c r="E23" s="27">
        <v>230642</v>
      </c>
      <c r="F23" s="27">
        <v>254133.31</v>
      </c>
      <c r="G23" s="27">
        <v>285005</v>
      </c>
      <c r="H23" s="27">
        <f>32266.81+129739.92+71675.43+60237.6</f>
        <v>293919.76</v>
      </c>
      <c r="I23" s="27">
        <v>340922</v>
      </c>
      <c r="J23" s="27">
        <f>38728.79+149051.34+71700+85625.96</f>
        <v>345106.09</v>
      </c>
      <c r="K23" s="27">
        <f>14852.22+172773.89+86488.01+85740</f>
        <v>359854.12</v>
      </c>
    </row>
    <row r="24" spans="3:11" ht="30" x14ac:dyDescent="0.25">
      <c r="D24" s="14" t="s">
        <v>59</v>
      </c>
      <c r="E24" s="27">
        <f>SUM(E4:E20,E22:E23)</f>
        <v>573876.99</v>
      </c>
      <c r="F24" s="27">
        <f t="shared" ref="F24:K24" si="0">SUM(F4:F20,F22:F23)</f>
        <v>631990.26</v>
      </c>
      <c r="G24" s="27">
        <f t="shared" si="0"/>
        <v>707399.73</v>
      </c>
      <c r="H24" s="27">
        <f t="shared" si="0"/>
        <v>757654.13000000012</v>
      </c>
      <c r="I24" s="27">
        <f t="shared" si="0"/>
        <v>874406.98</v>
      </c>
      <c r="J24" s="27">
        <f t="shared" si="0"/>
        <v>901559.79</v>
      </c>
      <c r="K24" s="27">
        <f t="shared" si="0"/>
        <v>982293.74</v>
      </c>
    </row>
    <row r="25" spans="3:11" x14ac:dyDescent="0.25">
      <c r="D25" s="14" t="s">
        <v>60</v>
      </c>
      <c r="E25" s="1">
        <v>1410372</v>
      </c>
      <c r="F25" s="1">
        <v>1559447</v>
      </c>
      <c r="G25" s="1">
        <v>1663673</v>
      </c>
      <c r="H25" s="2">
        <v>1790783</v>
      </c>
      <c r="I25" s="2">
        <v>1978060</v>
      </c>
      <c r="J25" s="2">
        <v>2014407</v>
      </c>
      <c r="K25" s="2">
        <v>2146735</v>
      </c>
    </row>
    <row r="26" spans="3:11" ht="45" x14ac:dyDescent="0.25">
      <c r="D26" s="14" t="s">
        <v>61</v>
      </c>
      <c r="E26" s="3">
        <f>E21/E25*100</f>
        <v>22.73856897329215</v>
      </c>
      <c r="F26" s="3">
        <f t="shared" ref="F26:K26" si="1">F21/F25*100</f>
        <v>22.409003961019515</v>
      </c>
      <c r="G26" s="3">
        <f t="shared" si="1"/>
        <v>23.40281052827088</v>
      </c>
      <c r="H26" s="3">
        <f t="shared" si="1"/>
        <v>23.275951916005457</v>
      </c>
      <c r="I26" s="3">
        <f t="shared" si="1"/>
        <v>24.039145930861551</v>
      </c>
      <c r="J26" s="3">
        <f t="shared" si="1"/>
        <v>25.020102690270633</v>
      </c>
      <c r="K26" s="3">
        <f t="shared" si="1"/>
        <v>25.971515813549413</v>
      </c>
    </row>
    <row r="27" spans="3:11" ht="45" x14ac:dyDescent="0.25">
      <c r="D27" s="14" t="s">
        <v>62</v>
      </c>
      <c r="E27" s="3">
        <f>E24/E25*100</f>
        <v>40.689760573806062</v>
      </c>
      <c r="F27" s="3">
        <f t="shared" ref="F27:K27" si="2">F24/F25*100</f>
        <v>40.526562300610408</v>
      </c>
      <c r="G27" s="3">
        <f t="shared" si="2"/>
        <v>42.520358868599779</v>
      </c>
      <c r="H27" s="3">
        <f t="shared" si="2"/>
        <v>42.308539337261976</v>
      </c>
      <c r="I27" s="3">
        <f t="shared" si="2"/>
        <v>44.205280931822088</v>
      </c>
      <c r="J27" s="3">
        <f t="shared" si="2"/>
        <v>44.755592588786676</v>
      </c>
      <c r="K27" s="3">
        <f t="shared" si="2"/>
        <v>45.757568586714243</v>
      </c>
    </row>
    <row r="28" spans="3:11" ht="30" x14ac:dyDescent="0.25">
      <c r="D28" s="14" t="s">
        <v>13</v>
      </c>
      <c r="E28" s="2">
        <v>9946636</v>
      </c>
      <c r="F28" s="2">
        <v>11236635</v>
      </c>
      <c r="G28" s="2">
        <v>12433749</v>
      </c>
      <c r="H28" s="2">
        <v>13675331</v>
      </c>
      <c r="I28" s="2">
        <v>15075429</v>
      </c>
      <c r="J28" s="2">
        <v>15075429</v>
      </c>
      <c r="K28" s="2">
        <v>16847455</v>
      </c>
    </row>
    <row r="29" spans="3:11" ht="30" x14ac:dyDescent="0.25">
      <c r="D29" s="14" t="s">
        <v>63</v>
      </c>
      <c r="E29" s="3">
        <f>E21/E28*100</f>
        <v>3.2241896657322133</v>
      </c>
      <c r="F29" s="3">
        <f t="shared" ref="F29:K29" si="3">F21/F28*100</f>
        <v>3.1099750058625206</v>
      </c>
      <c r="G29" s="3">
        <f t="shared" si="3"/>
        <v>3.1313664124955389</v>
      </c>
      <c r="H29" s="3">
        <f t="shared" si="3"/>
        <v>3.0479831895842233</v>
      </c>
      <c r="I29" s="3">
        <f t="shared" si="3"/>
        <v>3.1541970049409533</v>
      </c>
      <c r="J29" s="3">
        <f t="shared" si="3"/>
        <v>3.3432328857772475</v>
      </c>
      <c r="K29" s="3">
        <f t="shared" si="3"/>
        <v>3.309340312824697</v>
      </c>
    </row>
    <row r="30" spans="3:11" ht="30" x14ac:dyDescent="0.25">
      <c r="D30" s="14" t="s">
        <v>64</v>
      </c>
      <c r="E30" s="3">
        <f>E24/E28*100</f>
        <v>5.7695585723655709</v>
      </c>
      <c r="F30" s="3">
        <f t="shared" ref="F30:K30" si="4">F24/F28*100</f>
        <v>5.6243729550706236</v>
      </c>
      <c r="G30" s="3">
        <f t="shared" si="4"/>
        <v>5.6893518600061821</v>
      </c>
      <c r="H30" s="3">
        <f t="shared" si="4"/>
        <v>5.5402982933283305</v>
      </c>
      <c r="I30" s="3">
        <f t="shared" si="4"/>
        <v>5.8002129159972826</v>
      </c>
      <c r="J30" s="3">
        <f t="shared" si="4"/>
        <v>5.9803259330132494</v>
      </c>
      <c r="K30" s="3">
        <f t="shared" si="4"/>
        <v>5.8305170721631248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Sheet6</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info@cbgaindia.org</cp:lastModifiedBy>
  <cp:lastPrinted>2017-02-01T16:37:24Z</cp:lastPrinted>
  <dcterms:created xsi:type="dcterms:W3CDTF">2017-02-01T10:40:34Z</dcterms:created>
  <dcterms:modified xsi:type="dcterms:W3CDTF">2017-02-06T07:21:08Z</dcterms:modified>
</cp:coreProperties>
</file>