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activeTab="1"/>
  </bookViews>
  <sheets>
    <sheet name="Dalits" sheetId="1" r:id="rId1"/>
    <sheet name="Adivasis " sheetId="2" r:id="rId2"/>
    <sheet name="Sheet3" sheetId="3" r:id="rId3"/>
  </sheets>
  <calcPr calcId="145621"/>
</workbook>
</file>

<file path=xl/calcChain.xml><?xml version="1.0" encoding="utf-8"?>
<calcChain xmlns="http://schemas.openxmlformats.org/spreadsheetml/2006/main">
  <c r="C31" i="2" l="1"/>
  <c r="I14" i="2"/>
  <c r="H14" i="2"/>
  <c r="G14" i="2"/>
  <c r="F14" i="2"/>
  <c r="C36" i="1"/>
  <c r="C33" i="1"/>
  <c r="C31" i="1"/>
  <c r="C29" i="1"/>
  <c r="C28" i="1"/>
  <c r="C27" i="1"/>
  <c r="I17" i="1"/>
  <c r="H17" i="1"/>
  <c r="G17" i="1"/>
  <c r="F17" i="1"/>
  <c r="I16" i="1"/>
  <c r="H16" i="1"/>
  <c r="F16" i="1"/>
  <c r="I11" i="1"/>
  <c r="H11" i="1"/>
  <c r="F11" i="1"/>
</calcChain>
</file>

<file path=xl/sharedStrings.xml><?xml version="1.0" encoding="utf-8"?>
<sst xmlns="http://schemas.openxmlformats.org/spreadsheetml/2006/main" count="87" uniqueCount="53">
  <si>
    <t>2012-13 A</t>
  </si>
  <si>
    <t>2013-14 A</t>
  </si>
  <si>
    <t>2014-15 A</t>
  </si>
  <si>
    <t>2015-16 A</t>
  </si>
  <si>
    <t>2016-17 BE</t>
  </si>
  <si>
    <t>2016-17 RE</t>
  </si>
  <si>
    <t>2017-18 BE</t>
  </si>
  <si>
    <t>Allocations for Scheduled Caste Sub Plan</t>
  </si>
  <si>
    <t>Allocations for Department of Social Justice and Empowerment</t>
  </si>
  <si>
    <t>Rs Crore</t>
  </si>
  <si>
    <t>Graphs to be used</t>
  </si>
  <si>
    <t>Bar diagram</t>
  </si>
  <si>
    <t>Major schemes</t>
  </si>
  <si>
    <t>2012-13 AE</t>
  </si>
  <si>
    <t>2013-14 AE</t>
  </si>
  <si>
    <t>2014-15 AE</t>
  </si>
  <si>
    <t>2015-16 AE</t>
  </si>
  <si>
    <t>Pradhan Mantri Adarsh Gram Yojana</t>
  </si>
  <si>
    <t>Strengthening of Machinery for Enforcement of Protection of Civil Rights Act 1995 and Prevention of Atrocities Act 1989</t>
  </si>
  <si>
    <t>Self Employment Scheme for Rehabilitation of Manual Scavengers</t>
  </si>
  <si>
    <t>Source: Compiled by CBGA from Union Budget Documents, various years</t>
  </si>
  <si>
    <t>*Schemes for Educational Development of SCs include the various scholarship schemes for SCs and for children of those engaged in unclean occupations as well as hostels for SC girls and boys</t>
  </si>
  <si>
    <t>**Interventions for Enterpreneurial Development of SCs include: State Scheduled Castes Development Corporations, National Scheduled Castes Finance and Development Corporation, National Safai Karmacharis Finance and Development Corporation, Venture Capital and Credit Guarantee Fund for Scheduled Castes, Investment in Public Sector Enterprises. Investments in PSUs has been included only for 2016-17 (BE) due to other schemes being reported under it from this fiscal</t>
  </si>
  <si>
    <t>***Other programmes include: Baba Saheb Dr. B.R. Ambedkar Foundation, Dr. B.R. Ambedkar International Centre, Dr. Ambedkar National Memorial, Assistance to Voluntary Organisations for SCs, National Commission for Scheduled Castes, National Commission for Safai Karmacharis, Other schemes for welfare of SCs</t>
  </si>
  <si>
    <t>Other programmes of the Department of Scocial Justice and Empowerment***</t>
  </si>
  <si>
    <t>Interventions for Enterprenuerial Development of SCs**</t>
  </si>
  <si>
    <t>Special Central Assistance to Scheduled Caste Sub plan</t>
  </si>
  <si>
    <t>Schemes for Educational Development of SCs*</t>
  </si>
  <si>
    <t>In Rs. Crore</t>
  </si>
  <si>
    <t>Ministry / Department</t>
  </si>
  <si>
    <t>M/o Agriculture and Farmers Welfare</t>
  </si>
  <si>
    <t>M/o  Human Resource Development</t>
  </si>
  <si>
    <t>M/o Health and Family Welfare and AYUSH</t>
  </si>
  <si>
    <t>M/o Drinking Water and Sanitation</t>
  </si>
  <si>
    <t>D/o Social Justic and Empowerment</t>
  </si>
  <si>
    <t>M/o Women and Child Development</t>
  </si>
  <si>
    <t>M/o Rural Development</t>
  </si>
  <si>
    <t>M/o Housing and Urban Poverty Alleviation</t>
  </si>
  <si>
    <t>M/o Labour and Employment</t>
  </si>
  <si>
    <t>Others</t>
  </si>
  <si>
    <t>Ministry / Department allocations under Statement 10A in 2017-18 (BE)</t>
  </si>
  <si>
    <t>Allocation  (in Rs crore)</t>
  </si>
  <si>
    <t>Allocations for Tribal Sub Plan</t>
  </si>
  <si>
    <t>Allocations for Ministry ofTribal Affairs</t>
  </si>
  <si>
    <t>Scheme under proviso to Article 275(1) of the Constitution</t>
  </si>
  <si>
    <t>Umbrella Scheme for Development of STs:Vanbandhu Kalyan Yojna</t>
  </si>
  <si>
    <t>Umbrella Scheme for Education of ST children*</t>
  </si>
  <si>
    <t>*Umbrella Scheme for Education of ST children includes National fellowship and Scholarship for higher education of ST students and scholarship to the ST students for studies abroad</t>
  </si>
  <si>
    <t>Special Central Assistance to Tribal Sub Plan</t>
  </si>
  <si>
    <t>M/o  Human Resource Development</t>
  </si>
  <si>
    <t>M/o Micro, Small and Medium Enterprises</t>
  </si>
  <si>
    <t>M/o Tribal Affairs </t>
  </si>
  <si>
    <t>Ministry / Department allocations under Statement 10B in 2017-18 (BE)</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</si>
</sst>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0"/>
      <color rgb="FF000000"/>
      <name val="Cambria"/>
      <family val="1"/>
    </font>
  </fonts>
  <fills count="3">
    <fill>
      <patternFill patternType="none"/>
    </fill>
    <fill>
      <patternFill patternType="gray125"/>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0" fillId="0" borderId="0" xfId="0" applyAlignment="1">
      <alignment wrapText="1"/>
    </xf>
    <xf numFmtId="0" fontId="1" fillId="0" borderId="1" xfId="0" applyFont="1" applyBorder="1" applyAlignment="1">
      <alignment wrapText="1"/>
    </xf>
    <xf numFmtId="0" fontId="1" fillId="0" borderId="1" xfId="0" applyFont="1" applyBorder="1" applyAlignment="1">
      <alignment horizontal="center" wrapText="1"/>
    </xf>
    <xf numFmtId="1" fontId="0" fillId="0" borderId="1" xfId="0" applyNumberFormat="1" applyBorder="1" applyAlignment="1">
      <alignment wrapText="1"/>
    </xf>
    <xf numFmtId="0" fontId="0" fillId="0" borderId="1" xfId="0" applyBorder="1" applyAlignment="1">
      <alignment wrapText="1"/>
    </xf>
    <xf numFmtId="1" fontId="2" fillId="0" borderId="1" xfId="0" applyNumberFormat="1" applyFont="1" applyBorder="1"/>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1" fontId="0" fillId="0" borderId="0" xfId="0" applyNumberFormat="1" applyAlignment="1">
      <alignment wrapText="1"/>
    </xf>
    <xf numFmtId="0" fontId="0" fillId="0" borderId="2" xfId="0" applyBorder="1" applyAlignment="1">
      <alignment horizontal="left" wrapText="1"/>
    </xf>
    <xf numFmtId="0" fontId="0" fillId="0" borderId="0" xfId="0" applyAlignment="1">
      <alignment horizontal="left" wrapText="1"/>
    </xf>
    <xf numFmtId="0" fontId="0" fillId="0" borderId="0" xfId="0" applyBorder="1" applyAlignment="1">
      <alignment horizontal="left" wrapText="1"/>
    </xf>
    <xf numFmtId="0" fontId="1" fillId="0" borderId="1" xfId="0" applyFont="1" applyBorder="1" applyAlignment="1">
      <alignment horizontal="center" wrapText="1"/>
    </xf>
    <xf numFmtId="0" fontId="0" fillId="0" borderId="3" xfId="0" applyBorder="1" applyAlignment="1">
      <alignment horizontal="left" wrapText="1"/>
    </xf>
    <xf numFmtId="0" fontId="0" fillId="0" borderId="1" xfId="0" applyFont="1" applyBorder="1" applyAlignment="1">
      <alignment vertical="center" wrapText="1"/>
    </xf>
    <xf numFmtId="1" fontId="0" fillId="0" borderId="1" xfId="0" applyNumberFormat="1" applyFont="1" applyBorder="1" applyAlignment="1">
      <alignment horizontal="righ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a:t>Ministry / Department allocations under Statement 10A in 2017-18 (BE)</a:t>
            </a:r>
          </a:p>
        </c:rich>
      </c:tx>
      <c:layout>
        <c:manualLayout>
          <c:xMode val="edge"/>
          <c:yMode val="edge"/>
          <c:x val="7.9155730533682822E-4"/>
          <c:y val="1.0012514328932907E-2"/>
        </c:manualLayout>
      </c:layout>
      <c:overlay val="0"/>
    </c:title>
    <c:autoTitleDeleted val="0"/>
    <c:plotArea>
      <c:layout/>
      <c:pieChart>
        <c:varyColors val="1"/>
        <c:ser>
          <c:idx val="0"/>
          <c:order val="0"/>
          <c:explosion val="25"/>
          <c:dLbls>
            <c:showLegendKey val="0"/>
            <c:showVal val="0"/>
            <c:showCatName val="0"/>
            <c:showSerName val="0"/>
            <c:showPercent val="1"/>
            <c:showBubbleSize val="0"/>
            <c:showLeaderLines val="1"/>
          </c:dLbls>
          <c:cat>
            <c:strRef>
              <c:f>Dalits!$B$27:$B$36</c:f>
              <c:strCache>
                <c:ptCount val="10"/>
                <c:pt idx="0">
                  <c:v>M/o Agriculture and Farmers Welfare</c:v>
                </c:pt>
                <c:pt idx="1">
                  <c:v>M/o  Human Resource Development</c:v>
                </c:pt>
                <c:pt idx="2">
                  <c:v>M/o Health and Family Welfare and AYUSH</c:v>
                </c:pt>
                <c:pt idx="3">
                  <c:v>M/o Drinking Water and Sanitation</c:v>
                </c:pt>
                <c:pt idx="4">
                  <c:v>D/o Social Justic and Empowerment</c:v>
                </c:pt>
                <c:pt idx="5">
                  <c:v>M/o Women and Child Development</c:v>
                </c:pt>
                <c:pt idx="6">
                  <c:v>M/o Rural Development</c:v>
                </c:pt>
                <c:pt idx="7">
                  <c:v>M/o Housing and Urban Poverty Alleviation</c:v>
                </c:pt>
                <c:pt idx="8">
                  <c:v>M/o Labour and Employment</c:v>
                </c:pt>
                <c:pt idx="9">
                  <c:v>Others</c:v>
                </c:pt>
              </c:strCache>
            </c:strRef>
          </c:cat>
          <c:val>
            <c:numRef>
              <c:f>Dalits!$C$27:$C$36</c:f>
              <c:numCache>
                <c:formatCode>0</c:formatCode>
                <c:ptCount val="10"/>
                <c:pt idx="0">
                  <c:v>6998.1900000000005</c:v>
                </c:pt>
                <c:pt idx="1">
                  <c:v>892.05</c:v>
                </c:pt>
                <c:pt idx="2">
                  <c:v>5582.09</c:v>
                </c:pt>
                <c:pt idx="3">
                  <c:v>4399.62</c:v>
                </c:pt>
                <c:pt idx="4">
                  <c:v>0</c:v>
                </c:pt>
                <c:pt idx="5">
                  <c:v>3693</c:v>
                </c:pt>
                <c:pt idx="6">
                  <c:v>8856.31</c:v>
                </c:pt>
                <c:pt idx="7">
                  <c:v>1433.25</c:v>
                </c:pt>
                <c:pt idx="8">
                  <c:v>1114.3</c:v>
                </c:pt>
                <c:pt idx="9">
                  <c:v>3469.94</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6047222222222224"/>
          <c:y val="0.16280558535366249"/>
          <c:w val="0.3228611111111111"/>
          <c:h val="0.79180198452764317"/>
        </c:manualLayout>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a:pPr>
            <a:r>
              <a:rPr lang="en-US" sz="1200"/>
              <a:t>Ministry / Department allocations under Statement 10B in 2017-18 (BE)</a:t>
            </a:r>
          </a:p>
        </c:rich>
      </c:tx>
      <c:layout/>
      <c:overlay val="0"/>
    </c:title>
    <c:autoTitleDeleted val="0"/>
    <c:plotArea>
      <c:layout/>
      <c:pieChart>
        <c:varyColors val="1"/>
        <c:ser>
          <c:idx val="0"/>
          <c:order val="0"/>
          <c:explosion val="25"/>
          <c:dLbls>
            <c:showLegendKey val="0"/>
            <c:showVal val="0"/>
            <c:showCatName val="0"/>
            <c:showSerName val="0"/>
            <c:showPercent val="1"/>
            <c:showBubbleSize val="0"/>
            <c:showLeaderLines val="1"/>
          </c:dLbls>
          <c:cat>
            <c:strRef>
              <c:f>'Adivasis '!$B$22:$B$31</c:f>
              <c:strCache>
                <c:ptCount val="10"/>
                <c:pt idx="0">
                  <c:v>M/o Agriculture and Farmers Welfare</c:v>
                </c:pt>
                <c:pt idx="1">
                  <c:v>M/o  Human Resource Development</c:v>
                </c:pt>
                <c:pt idx="2">
                  <c:v>M/o Health and Family Welfare and AYUSH</c:v>
                </c:pt>
                <c:pt idx="3">
                  <c:v>M/o Drinking Water and Sanitation</c:v>
                </c:pt>
                <c:pt idx="4">
                  <c:v>M/o Women and Child Development</c:v>
                </c:pt>
                <c:pt idx="5">
                  <c:v>M/o Rural Development</c:v>
                </c:pt>
                <c:pt idx="6">
                  <c:v>M/o Labour and Employment</c:v>
                </c:pt>
                <c:pt idx="7">
                  <c:v>M/o Micro, Small and Medium Enterprises</c:v>
                </c:pt>
                <c:pt idx="8">
                  <c:v>M/o Tribal Affairs </c:v>
                </c:pt>
                <c:pt idx="9">
                  <c:v>Others</c:v>
                </c:pt>
              </c:strCache>
            </c:strRef>
          </c:cat>
          <c:val>
            <c:numRef>
              <c:f>'Adivasis '!$C$22:$C$31</c:f>
              <c:numCache>
                <c:formatCode>0</c:formatCode>
                <c:ptCount val="10"/>
                <c:pt idx="0">
                  <c:v>3368.28</c:v>
                </c:pt>
                <c:pt idx="1">
                  <c:v>6345.03</c:v>
                </c:pt>
                <c:pt idx="2">
                  <c:v>2993.41</c:v>
                </c:pt>
                <c:pt idx="3">
                  <c:v>1999.83</c:v>
                </c:pt>
                <c:pt idx="4">
                  <c:v>1420</c:v>
                </c:pt>
                <c:pt idx="5">
                  <c:v>6156.69</c:v>
                </c:pt>
                <c:pt idx="6">
                  <c:v>564.03</c:v>
                </c:pt>
                <c:pt idx="7">
                  <c:v>497.92</c:v>
                </c:pt>
                <c:pt idx="8">
                  <c:v>5300.14</c:v>
                </c:pt>
                <c:pt idx="9">
                  <c:v>3274.18</c:v>
                </c:pt>
              </c:numCache>
            </c:numRef>
          </c:val>
        </c:ser>
        <c:dLbls>
          <c:showLegendKey val="0"/>
          <c:showVal val="0"/>
          <c:showCatName val="0"/>
          <c:showSerName val="0"/>
          <c:showPercent val="1"/>
          <c:showBubbleSize val="0"/>
          <c:showLeaderLines val="1"/>
        </c:dLbls>
        <c:firstSliceAng val="0"/>
      </c:pieChart>
    </c:plotArea>
    <c:legend>
      <c:legendPos val="r"/>
      <c:layout>
        <c:manualLayout>
          <c:xMode val="edge"/>
          <c:yMode val="edge"/>
          <c:x val="0.66047222222222224"/>
          <c:y val="0.17305651250712331"/>
          <c:w val="0.3228611111111111"/>
          <c:h val="0.80614748189446161"/>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552450</xdr:colOff>
      <xdr:row>23</xdr:row>
      <xdr:rowOff>42862</xdr:rowOff>
    </xdr:from>
    <xdr:to>
      <xdr:col>9</xdr:col>
      <xdr:colOff>276225</xdr:colOff>
      <xdr:row>42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685800</xdr:colOff>
      <xdr:row>19</xdr:row>
      <xdr:rowOff>214311</xdr:rowOff>
    </xdr:from>
    <xdr:to>
      <xdr:col>8</xdr:col>
      <xdr:colOff>990600</xdr:colOff>
      <xdr:row>38</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36"/>
  <sheetViews>
    <sheetView workbookViewId="0">
      <selection activeCell="B9" sqref="B9"/>
    </sheetView>
  </sheetViews>
  <sheetFormatPr defaultColWidth="19.5703125" defaultRowHeight="15" x14ac:dyDescent="0.25"/>
  <cols>
    <col min="1" max="1" width="19.5703125" style="1"/>
    <col min="2" max="2" width="60.5703125" style="1" customWidth="1"/>
    <col min="3" max="8" width="12.140625" style="1" customWidth="1"/>
    <col min="9" max="9" width="12" style="1" customWidth="1"/>
    <col min="10" max="16384" width="19.5703125" style="1"/>
  </cols>
  <sheetData>
    <row r="3" spans="1:9" x14ac:dyDescent="0.25">
      <c r="A3" s="8" t="s">
        <v>10</v>
      </c>
      <c r="B3" s="2" t="s">
        <v>9</v>
      </c>
      <c r="C3" s="3" t="s">
        <v>0</v>
      </c>
      <c r="D3" s="3" t="s">
        <v>1</v>
      </c>
      <c r="E3" s="3" t="s">
        <v>2</v>
      </c>
      <c r="F3" s="3" t="s">
        <v>3</v>
      </c>
      <c r="G3" s="3" t="s">
        <v>4</v>
      </c>
      <c r="H3" s="3" t="s">
        <v>5</v>
      </c>
      <c r="I3" s="3" t="s">
        <v>6</v>
      </c>
    </row>
    <row r="4" spans="1:9" ht="45" x14ac:dyDescent="0.25">
      <c r="A4" s="9" t="s">
        <v>11</v>
      </c>
      <c r="B4" s="2" t="s">
        <v>7</v>
      </c>
      <c r="C4" s="4">
        <v>28218.81</v>
      </c>
      <c r="D4" s="4">
        <v>34722.129999999997</v>
      </c>
      <c r="E4" s="4">
        <v>30035.07</v>
      </c>
      <c r="F4" s="4">
        <v>30603.7</v>
      </c>
      <c r="G4" s="4">
        <v>38832.629999999997</v>
      </c>
      <c r="H4" s="4">
        <v>40919.699999999997</v>
      </c>
      <c r="I4" s="4">
        <v>52382.55</v>
      </c>
    </row>
    <row r="5" spans="1:9" x14ac:dyDescent="0.25">
      <c r="A5" s="9" t="s">
        <v>11</v>
      </c>
      <c r="B5" s="2" t="s">
        <v>8</v>
      </c>
      <c r="C5" s="4">
        <v>4939.72</v>
      </c>
      <c r="D5" s="6">
        <v>5515</v>
      </c>
      <c r="E5" s="4">
        <v>5380.89</v>
      </c>
      <c r="F5" s="4">
        <v>5752.74</v>
      </c>
      <c r="G5" s="4">
        <v>6565.95</v>
      </c>
      <c r="H5" s="4">
        <v>6569.39</v>
      </c>
      <c r="I5" s="4">
        <v>6908</v>
      </c>
    </row>
    <row r="6" spans="1:9" x14ac:dyDescent="0.25">
      <c r="B6" s="11" t="s">
        <v>20</v>
      </c>
      <c r="C6" s="11"/>
      <c r="D6" s="11"/>
      <c r="E6" s="11"/>
      <c r="F6" s="11"/>
      <c r="G6" s="11"/>
      <c r="H6" s="11"/>
      <c r="I6" s="11"/>
    </row>
    <row r="7" spans="1:9" x14ac:dyDescent="0.25">
      <c r="B7" s="13"/>
      <c r="C7" s="13"/>
      <c r="D7" s="13"/>
      <c r="E7" s="13"/>
      <c r="F7" s="13"/>
      <c r="G7" s="13"/>
      <c r="H7" s="13"/>
      <c r="I7" s="13"/>
    </row>
    <row r="8" spans="1:9" x14ac:dyDescent="0.25">
      <c r="B8" s="13"/>
      <c r="C8" s="13"/>
      <c r="D8" s="13"/>
      <c r="E8" s="13"/>
      <c r="F8" s="13"/>
      <c r="G8" s="13"/>
      <c r="H8" s="13"/>
      <c r="I8" s="13"/>
    </row>
    <row r="9" spans="1:9" x14ac:dyDescent="0.25">
      <c r="B9" s="1" t="s">
        <v>28</v>
      </c>
    </row>
    <row r="10" spans="1:9" x14ac:dyDescent="0.25">
      <c r="B10" s="2" t="s">
        <v>12</v>
      </c>
      <c r="C10" s="2" t="s">
        <v>13</v>
      </c>
      <c r="D10" s="2" t="s">
        <v>14</v>
      </c>
      <c r="E10" s="2" t="s">
        <v>15</v>
      </c>
      <c r="F10" s="3" t="s">
        <v>16</v>
      </c>
      <c r="G10" s="3" t="s">
        <v>4</v>
      </c>
      <c r="H10" s="3" t="s">
        <v>5</v>
      </c>
      <c r="I10" s="3" t="s">
        <v>6</v>
      </c>
    </row>
    <row r="11" spans="1:9" ht="21.75" customHeight="1" x14ac:dyDescent="0.25">
      <c r="B11" s="5" t="s">
        <v>27</v>
      </c>
      <c r="C11" s="4">
        <v>2648.5</v>
      </c>
      <c r="D11" s="4">
        <v>2815.81</v>
      </c>
      <c r="E11" s="4">
        <v>2669.5</v>
      </c>
      <c r="F11" s="4">
        <f>200.55+6.83+29.76+16.12+2213.88+524.65+48.97+2.75+2.4</f>
        <v>3045.9100000000003</v>
      </c>
      <c r="G11" s="4">
        <v>3647</v>
      </c>
      <c r="H11" s="4">
        <f>200+2+31+15+2820+510+35+1+1</f>
        <v>3615</v>
      </c>
      <c r="I11" s="4">
        <f>230+25+35+15+3347.99+50+155+2+2.7</f>
        <v>3862.6899999999996</v>
      </c>
    </row>
    <row r="12" spans="1:9" ht="21.75" customHeight="1" x14ac:dyDescent="0.25">
      <c r="B12" s="5" t="s">
        <v>17</v>
      </c>
      <c r="C12" s="4">
        <v>0</v>
      </c>
      <c r="D12" s="4">
        <v>0</v>
      </c>
      <c r="E12" s="4">
        <v>30</v>
      </c>
      <c r="F12" s="4">
        <v>195.82</v>
      </c>
      <c r="G12" s="4">
        <v>90</v>
      </c>
      <c r="H12" s="4">
        <v>50</v>
      </c>
      <c r="I12" s="4">
        <v>40</v>
      </c>
    </row>
    <row r="13" spans="1:9" ht="33" customHeight="1" x14ac:dyDescent="0.25">
      <c r="B13" s="5" t="s">
        <v>18</v>
      </c>
      <c r="C13" s="4">
        <v>97.48</v>
      </c>
      <c r="D13" s="4">
        <v>127.68</v>
      </c>
      <c r="E13" s="4">
        <v>147.38999999999999</v>
      </c>
      <c r="F13" s="4">
        <v>118.98</v>
      </c>
      <c r="G13" s="4">
        <v>150</v>
      </c>
      <c r="H13" s="4">
        <v>228.49</v>
      </c>
      <c r="I13" s="4">
        <v>300</v>
      </c>
    </row>
    <row r="14" spans="1:9" ht="18.75" customHeight="1" x14ac:dyDescent="0.25">
      <c r="B14" s="5" t="s">
        <v>19</v>
      </c>
      <c r="C14" s="4">
        <v>20</v>
      </c>
      <c r="D14" s="4">
        <v>35</v>
      </c>
      <c r="E14" s="4">
        <v>0</v>
      </c>
      <c r="F14" s="4">
        <v>0</v>
      </c>
      <c r="G14" s="4">
        <v>10</v>
      </c>
      <c r="H14" s="4">
        <v>1</v>
      </c>
      <c r="I14" s="4">
        <v>5</v>
      </c>
    </row>
    <row r="15" spans="1:9" x14ac:dyDescent="0.25">
      <c r="B15" s="5" t="s">
        <v>26</v>
      </c>
      <c r="C15" s="4">
        <v>872.05</v>
      </c>
      <c r="D15" s="4">
        <v>790.25</v>
      </c>
      <c r="E15" s="4">
        <v>700</v>
      </c>
      <c r="F15" s="4">
        <v>800</v>
      </c>
      <c r="G15" s="4">
        <v>800</v>
      </c>
      <c r="H15" s="4">
        <v>800</v>
      </c>
      <c r="I15" s="4">
        <v>800</v>
      </c>
    </row>
    <row r="16" spans="1:9" ht="19.5" customHeight="1" x14ac:dyDescent="0.25">
      <c r="B16" s="5" t="s">
        <v>25</v>
      </c>
      <c r="C16" s="4">
        <v>0</v>
      </c>
      <c r="D16" s="4">
        <v>0</v>
      </c>
      <c r="E16" s="4">
        <v>662</v>
      </c>
      <c r="F16" s="4">
        <f>100+50+0.01+20+0.01</f>
        <v>170.01999999999998</v>
      </c>
      <c r="G16" s="10">
        <v>255</v>
      </c>
      <c r="H16" s="4">
        <f>138+50+40+20+0.01+1</f>
        <v>249.01</v>
      </c>
      <c r="I16" s="4">
        <f>128.21+50+40+20+0.01+5</f>
        <v>243.22</v>
      </c>
    </row>
    <row r="17" spans="2:9" ht="30" x14ac:dyDescent="0.25">
      <c r="B17" s="5" t="s">
        <v>24</v>
      </c>
      <c r="C17" s="4">
        <v>41.45</v>
      </c>
      <c r="D17" s="4">
        <v>57.13</v>
      </c>
      <c r="E17" s="4">
        <v>117.05</v>
      </c>
      <c r="F17" s="4">
        <f>0.01+49.96+10+63.75+14.73+3.64+16.58+4.09</f>
        <v>162.75999999999996</v>
      </c>
      <c r="G17" s="4">
        <f>100+50+16.99+1+15.88+2.75</f>
        <v>186.62</v>
      </c>
      <c r="H17" s="4">
        <f>100+70+16.99+1</f>
        <v>187.99</v>
      </c>
      <c r="I17" s="4">
        <f>40+70+62+1+18.2+4.5</f>
        <v>195.7</v>
      </c>
    </row>
    <row r="18" spans="2:9" ht="36.75" customHeight="1" x14ac:dyDescent="0.25">
      <c r="B18" s="11" t="s">
        <v>21</v>
      </c>
      <c r="C18" s="11"/>
      <c r="D18" s="11"/>
      <c r="E18" s="11"/>
      <c r="F18" s="11"/>
      <c r="G18" s="11"/>
      <c r="H18" s="11"/>
      <c r="I18" s="11"/>
    </row>
    <row r="19" spans="2:9" ht="50.25" customHeight="1" x14ac:dyDescent="0.25">
      <c r="B19" s="12" t="s">
        <v>22</v>
      </c>
      <c r="C19" s="12"/>
      <c r="D19" s="12"/>
      <c r="E19" s="12"/>
      <c r="F19" s="12"/>
      <c r="G19" s="12"/>
      <c r="H19" s="12"/>
      <c r="I19" s="12"/>
    </row>
    <row r="20" spans="2:9" ht="27.75" customHeight="1" x14ac:dyDescent="0.25">
      <c r="B20" s="12" t="s">
        <v>23</v>
      </c>
      <c r="C20" s="12"/>
      <c r="D20" s="12"/>
      <c r="E20" s="12"/>
      <c r="F20" s="12"/>
      <c r="G20" s="12"/>
      <c r="H20" s="12"/>
      <c r="I20" s="12"/>
    </row>
    <row r="25" spans="2:9" x14ac:dyDescent="0.25">
      <c r="B25" s="14" t="s">
        <v>40</v>
      </c>
      <c r="C25" s="14"/>
    </row>
    <row r="26" spans="2:9" ht="30" x14ac:dyDescent="0.25">
      <c r="B26" s="2" t="s">
        <v>29</v>
      </c>
      <c r="C26" s="2" t="s">
        <v>41</v>
      </c>
    </row>
    <row r="27" spans="2:9" x14ac:dyDescent="0.25">
      <c r="B27" s="5" t="s">
        <v>30</v>
      </c>
      <c r="C27" s="4">
        <f>6668.89+329.3</f>
        <v>6998.1900000000005</v>
      </c>
    </row>
    <row r="28" spans="2:9" x14ac:dyDescent="0.25">
      <c r="B28" s="5" t="s">
        <v>31</v>
      </c>
      <c r="C28" s="4">
        <f>C14+C15</f>
        <v>892.05</v>
      </c>
    </row>
    <row r="29" spans="2:9" x14ac:dyDescent="0.25">
      <c r="B29" s="5" t="s">
        <v>32</v>
      </c>
      <c r="C29" s="4">
        <f>71.43+5510.66</f>
        <v>5582.09</v>
      </c>
    </row>
    <row r="30" spans="2:9" x14ac:dyDescent="0.25">
      <c r="B30" s="5" t="s">
        <v>33</v>
      </c>
      <c r="C30" s="4">
        <v>4399.62</v>
      </c>
    </row>
    <row r="31" spans="2:9" x14ac:dyDescent="0.25">
      <c r="B31" s="5" t="s">
        <v>34</v>
      </c>
      <c r="C31" s="4">
        <f>C18</f>
        <v>0</v>
      </c>
    </row>
    <row r="32" spans="2:9" x14ac:dyDescent="0.25">
      <c r="B32" s="5" t="s">
        <v>35</v>
      </c>
      <c r="C32" s="4">
        <v>3693</v>
      </c>
    </row>
    <row r="33" spans="2:3" x14ac:dyDescent="0.25">
      <c r="B33" s="5" t="s">
        <v>36</v>
      </c>
      <c r="C33" s="4">
        <f>8501.01+355.3</f>
        <v>8856.31</v>
      </c>
    </row>
    <row r="34" spans="2:3" x14ac:dyDescent="0.25">
      <c r="B34" s="5" t="s">
        <v>37</v>
      </c>
      <c r="C34" s="4">
        <v>1433.25</v>
      </c>
    </row>
    <row r="35" spans="2:3" x14ac:dyDescent="0.25">
      <c r="B35" s="5" t="s">
        <v>38</v>
      </c>
      <c r="C35" s="4">
        <v>1114.3</v>
      </c>
    </row>
    <row r="36" spans="2:3" x14ac:dyDescent="0.25">
      <c r="B36" s="5" t="s">
        <v>39</v>
      </c>
      <c r="C36" s="4">
        <f>40+53+23.33+37.75+12.99+1.74+733.19+184+121.5+1141.1+101+470.49+172+113.17+264.68</f>
        <v>3469.94</v>
      </c>
    </row>
  </sheetData>
  <mergeCells count="5">
    <mergeCell ref="B18:I18"/>
    <mergeCell ref="B19:I19"/>
    <mergeCell ref="B20:I20"/>
    <mergeCell ref="B6:I6"/>
    <mergeCell ref="B25:C25"/>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31"/>
  <sheetViews>
    <sheetView tabSelected="1" workbookViewId="0">
      <selection activeCell="H41" sqref="H40:H41"/>
    </sheetView>
  </sheetViews>
  <sheetFormatPr defaultColWidth="16" defaultRowHeight="15" x14ac:dyDescent="0.25"/>
  <cols>
    <col min="1" max="1" width="16" style="1"/>
    <col min="2" max="2" width="34" style="1" customWidth="1"/>
    <col min="3" max="3" width="22.140625" style="1" customWidth="1"/>
    <col min="4" max="16384" width="16" style="1"/>
  </cols>
  <sheetData>
    <row r="2" spans="1:9" ht="30" x14ac:dyDescent="0.25">
      <c r="A2" s="8" t="s">
        <v>10</v>
      </c>
      <c r="B2" s="2" t="s">
        <v>9</v>
      </c>
      <c r="C2" s="3" t="s">
        <v>0</v>
      </c>
      <c r="D2" s="3" t="s">
        <v>1</v>
      </c>
      <c r="E2" s="3" t="s">
        <v>2</v>
      </c>
      <c r="F2" s="3" t="s">
        <v>3</v>
      </c>
      <c r="G2" s="3" t="s">
        <v>4</v>
      </c>
      <c r="H2" s="3" t="s">
        <v>5</v>
      </c>
      <c r="I2" s="3" t="s">
        <v>6</v>
      </c>
    </row>
    <row r="3" spans="1:9" ht="30" x14ac:dyDescent="0.25">
      <c r="A3" s="9" t="s">
        <v>11</v>
      </c>
      <c r="B3" s="2" t="s">
        <v>42</v>
      </c>
      <c r="C3" s="4">
        <v>16723.73</v>
      </c>
      <c r="D3" s="4">
        <v>22039.040000000001</v>
      </c>
      <c r="E3" s="4">
        <v>19920.72</v>
      </c>
      <c r="F3" s="4">
        <v>21216.54</v>
      </c>
      <c r="G3" s="4">
        <v>24005.39</v>
      </c>
      <c r="H3" s="4">
        <v>25602.080000000002</v>
      </c>
      <c r="I3" s="4">
        <v>31919.51</v>
      </c>
    </row>
    <row r="4" spans="1:9" ht="45" x14ac:dyDescent="0.25">
      <c r="A4" s="9" t="s">
        <v>11</v>
      </c>
      <c r="B4" s="2" t="s">
        <v>43</v>
      </c>
      <c r="C4" s="4">
        <v>3072.63</v>
      </c>
      <c r="D4" s="6">
        <v>3839</v>
      </c>
      <c r="E4" s="4">
        <v>3852.43</v>
      </c>
      <c r="F4" s="4">
        <v>4479.88</v>
      </c>
      <c r="G4" s="4">
        <v>4826.5</v>
      </c>
      <c r="H4" s="4">
        <v>4826.5</v>
      </c>
      <c r="I4" s="4">
        <v>5329.32</v>
      </c>
    </row>
    <row r="5" spans="1:9" x14ac:dyDescent="0.25">
      <c r="B5" s="11" t="s">
        <v>20</v>
      </c>
      <c r="C5" s="11"/>
      <c r="D5" s="11"/>
      <c r="E5" s="11"/>
      <c r="F5" s="11"/>
      <c r="G5" s="11"/>
      <c r="H5" s="11"/>
      <c r="I5" s="11"/>
    </row>
    <row r="9" spans="1:9" x14ac:dyDescent="0.25">
      <c r="B9" s="7" t="s">
        <v>28</v>
      </c>
    </row>
    <row r="10" spans="1:9" x14ac:dyDescent="0.25">
      <c r="B10" s="3" t="s">
        <v>12</v>
      </c>
      <c r="C10" s="3" t="s">
        <v>13</v>
      </c>
      <c r="D10" s="3" t="s">
        <v>14</v>
      </c>
      <c r="E10" s="3" t="s">
        <v>15</v>
      </c>
      <c r="F10" s="3" t="s">
        <v>16</v>
      </c>
      <c r="G10" s="3" t="s">
        <v>4</v>
      </c>
      <c r="H10" s="3" t="s">
        <v>5</v>
      </c>
      <c r="I10" s="3" t="s">
        <v>6</v>
      </c>
    </row>
    <row r="11" spans="1:9" ht="30" x14ac:dyDescent="0.25">
      <c r="B11" s="5" t="s">
        <v>48</v>
      </c>
      <c r="C11" s="4">
        <v>852.54</v>
      </c>
      <c r="D11" s="4">
        <v>1050</v>
      </c>
      <c r="E11" s="4">
        <v>1040.01</v>
      </c>
      <c r="F11" s="4">
        <v>1132.17</v>
      </c>
      <c r="G11" s="4">
        <v>1250</v>
      </c>
      <c r="H11" s="4">
        <v>1200</v>
      </c>
      <c r="I11" s="4">
        <v>1350</v>
      </c>
    </row>
    <row r="12" spans="1:9" ht="49.5" customHeight="1" x14ac:dyDescent="0.25">
      <c r="B12" s="5" t="s">
        <v>44</v>
      </c>
      <c r="C12" s="4">
        <v>820</v>
      </c>
      <c r="D12" s="4">
        <v>1097.1400000000001</v>
      </c>
      <c r="E12" s="4">
        <v>1133.1600000000001</v>
      </c>
      <c r="F12" s="4">
        <v>1392.46</v>
      </c>
      <c r="G12" s="4">
        <v>1400</v>
      </c>
      <c r="H12" s="4">
        <v>1260</v>
      </c>
      <c r="I12" s="4">
        <v>1500</v>
      </c>
    </row>
    <row r="13" spans="1:9" ht="54" customHeight="1" x14ac:dyDescent="0.25">
      <c r="B13" s="5" t="s">
        <v>45</v>
      </c>
      <c r="C13" s="4">
        <v>0</v>
      </c>
      <c r="D13" s="4">
        <v>112.49</v>
      </c>
      <c r="E13" s="4">
        <v>100</v>
      </c>
      <c r="F13" s="4">
        <v>628.89</v>
      </c>
      <c r="G13" s="4">
        <v>504.78</v>
      </c>
      <c r="H13" s="4">
        <v>472.4</v>
      </c>
      <c r="I13" s="4">
        <v>505.06</v>
      </c>
    </row>
    <row r="14" spans="1:9" ht="36.75" customHeight="1" x14ac:dyDescent="0.25">
      <c r="B14" s="5" t="s">
        <v>46</v>
      </c>
      <c r="C14" s="4">
        <v>981.45999999999992</v>
      </c>
      <c r="D14" s="4">
        <v>1213.27</v>
      </c>
      <c r="E14" s="4">
        <v>1058.55</v>
      </c>
      <c r="F14" s="4">
        <f>1173.33+46.84+0.39</f>
        <v>1220.56</v>
      </c>
      <c r="G14" s="4">
        <f>1454.22+50+1</f>
        <v>1505.22</v>
      </c>
      <c r="H14" s="4">
        <f>1659.84+80+0.39</f>
        <v>1740.23</v>
      </c>
      <c r="I14" s="4">
        <f>1635.07+120+1</f>
        <v>1756.07</v>
      </c>
    </row>
    <row r="15" spans="1:9" ht="30.75" customHeight="1" x14ac:dyDescent="0.25">
      <c r="B15" s="15" t="s">
        <v>47</v>
      </c>
      <c r="C15" s="11"/>
      <c r="D15" s="11"/>
      <c r="E15" s="11"/>
      <c r="F15" s="11"/>
      <c r="G15" s="11"/>
      <c r="H15" s="11"/>
      <c r="I15" s="11"/>
    </row>
    <row r="20" spans="2:3" ht="33" customHeight="1" x14ac:dyDescent="0.25">
      <c r="B20" s="14" t="s">
        <v>52</v>
      </c>
      <c r="C20" s="14"/>
    </row>
    <row r="21" spans="2:3" ht="20.25" customHeight="1" x14ac:dyDescent="0.25">
      <c r="B21" s="2" t="s">
        <v>29</v>
      </c>
      <c r="C21" s="2" t="s">
        <v>41</v>
      </c>
    </row>
    <row r="22" spans="2:3" ht="30" x14ac:dyDescent="0.25">
      <c r="B22" s="16" t="s">
        <v>30</v>
      </c>
      <c r="C22" s="17">
        <v>3368.28</v>
      </c>
    </row>
    <row r="23" spans="2:3" x14ac:dyDescent="0.25">
      <c r="B23" s="16" t="s">
        <v>49</v>
      </c>
      <c r="C23" s="17">
        <v>6345.03</v>
      </c>
    </row>
    <row r="24" spans="2:3" ht="30" x14ac:dyDescent="0.25">
      <c r="B24" s="16" t="s">
        <v>32</v>
      </c>
      <c r="C24" s="17">
        <v>2993.41</v>
      </c>
    </row>
    <row r="25" spans="2:3" x14ac:dyDescent="0.25">
      <c r="B25" s="16" t="s">
        <v>33</v>
      </c>
      <c r="C25" s="17">
        <v>1999.83</v>
      </c>
    </row>
    <row r="26" spans="2:3" ht="30" x14ac:dyDescent="0.25">
      <c r="B26" s="16" t="s">
        <v>35</v>
      </c>
      <c r="C26" s="17">
        <v>1420</v>
      </c>
    </row>
    <row r="27" spans="2:3" x14ac:dyDescent="0.25">
      <c r="B27" s="16" t="s">
        <v>36</v>
      </c>
      <c r="C27" s="17">
        <v>6156.69</v>
      </c>
    </row>
    <row r="28" spans="2:3" x14ac:dyDescent="0.25">
      <c r="B28" s="16" t="s">
        <v>38</v>
      </c>
      <c r="C28" s="17">
        <v>564.03</v>
      </c>
    </row>
    <row r="29" spans="2:3" ht="30" x14ac:dyDescent="0.25">
      <c r="B29" s="16" t="s">
        <v>50</v>
      </c>
      <c r="C29" s="17">
        <v>497.92</v>
      </c>
    </row>
    <row r="30" spans="2:3" x14ac:dyDescent="0.25">
      <c r="B30" s="16" t="s">
        <v>51</v>
      </c>
      <c r="C30" s="17">
        <v>5300.14</v>
      </c>
    </row>
    <row r="31" spans="2:3" x14ac:dyDescent="0.25">
      <c r="B31" s="16" t="s">
        <v>39</v>
      </c>
      <c r="C31" s="17">
        <f>3121.18+153</f>
        <v>3274.18</v>
      </c>
    </row>
  </sheetData>
  <mergeCells count="3">
    <mergeCell ref="B5:I5"/>
    <mergeCell ref="B15:I15"/>
    <mergeCell ref="B20:C20"/>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Dalits</vt:lpstr>
      <vt:lpstr>Adivasis </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2017-02-03T15:41:50Z</dcterms:modified>
</cp:coreProperties>
</file>